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updateLinks="never" defaultThemeVersion="166925"/>
  <mc:AlternateContent xmlns:mc="http://schemas.openxmlformats.org/markup-compatibility/2006">
    <mc:Choice Requires="x15">
      <x15ac:absPath xmlns:x15ac="http://schemas.microsoft.com/office/spreadsheetml/2010/11/ac" url="C:\Users\Ivan Chemezov\Downloads\"/>
    </mc:Choice>
  </mc:AlternateContent>
  <xr:revisionPtr revIDLastSave="0" documentId="13_ncr:1_{BA9001D2-2AAC-4E96-8E4D-1841BFC0F10F}" xr6:coauthVersionLast="47" xr6:coauthVersionMax="47" xr10:uidLastSave="{00000000-0000-0000-0000-000000000000}"/>
  <workbookProtection workbookAlgorithmName="SHA-512" workbookHashValue="19bKet11Ccf2z0L+l47tMkWHgROvEjKL/+cPKzN0ujur0k2JIoQIOFAphzlJt+oJvvRhVWuIpiK8EZuTNsoNVA==" workbookSaltValue="jLy3x7OcMZUjwFSjldzSlQ==" workbookSpinCount="100000" lockStructure="1"/>
  <bookViews>
    <workbookView xWindow="-108" yWindow="-108" windowWidth="23256" windowHeight="13176" xr2:uid="{C0B29096-5077-42FA-BEA5-34693DEEC43F}"/>
  </bookViews>
  <sheets>
    <sheet name="INA851 Vin Vout range" sheetId="3" r:id="rId1"/>
    <sheet name="INA851 Vin CM vs Vout Diff Plot" sheetId="8" r:id="rId2"/>
    <sheet name="INA851 Specifications" sheetId="2" r:id="rId3"/>
    <sheet name="About" sheetId="11" r:id="rId4"/>
    <sheet name="Vin_Vout_tool_Calc" sheetId="4" state="hidden" r:id="rId5"/>
    <sheet name="E196_resistor_table" sheetId="10" state="hidden" r:id="rId6"/>
    <sheet name="VinCM_tool_calc" sheetId="9" state="hidden" r:id="rId7"/>
    <sheet name="FDA_BE_Calculations" sheetId="5" state="hidden" r:id="rId8"/>
    <sheet name="VICM_vs_VOUT_Plot_Calculations" sheetId="7" state="hidden" r:id="rId9"/>
  </sheets>
  <externalReferences>
    <externalReference r:id="rId10"/>
    <externalReference r:id="rId11"/>
  </externalReferences>
  <definedNames>
    <definedName name="BE_GAIN">'INA851 Vin Vout range'!$T$19</definedName>
    <definedName name="BE_Gain_max">'INA851 Specifications'!$D$27</definedName>
    <definedName name="BE_Gain_min">'INA851 Specifications'!$D$26</definedName>
    <definedName name="BE_GAIN_plot">'INA851 Vin CM vs Vout Diff Plot'!$B$36</definedName>
    <definedName name="clamp">Vin_Vout_tool_Calc!$B$9</definedName>
    <definedName name="clamp_active">Vin_Vout_tool_Calc!$F$26</definedName>
    <definedName name="clamp_active_outn">Vin_Vout_tool_Calc!$F$25</definedName>
    <definedName name="clamp_active_outp">Vin_Vout_tool_Calc!$F$24</definedName>
    <definedName name="CLAMP_enable">'INA851 Vin Vout range'!$S$3</definedName>
    <definedName name="CLAMP_enable_plot">'INA851 Vin CM vs Vout Diff Plot'!$B$15</definedName>
    <definedName name="clamp_plot">VinCM_tool_calc!$B$9</definedName>
    <definedName name="FE_GAIN">'INA851 Vin Vout range'!$G$22</definedName>
    <definedName name="FE_Gain_max">'INA851 Specifications'!$D$25</definedName>
    <definedName name="FE_Gain_min">'INA851 Specifications'!$D$24</definedName>
    <definedName name="FE_GAIN_plot">'INA851 Vin CM vs Vout Diff Plot'!$B$33</definedName>
    <definedName name="FE_sat_neg">'INA851 Specifications'!$D$31</definedName>
    <definedName name="FE_sat_pos">'INA851 Specifications'!$D$30</definedName>
    <definedName name="InputVoltageRange">OFFSET(FDA_BE_Calculations!#REF!,1,0,FDA_BE_Calculations!$F$43)</definedName>
    <definedName name="max_clamp">Vin_Vout_tool_Calc!$B$10</definedName>
    <definedName name="max_clamp_plot">VinCM_tool_calc!$B$10</definedName>
    <definedName name="max_clamp_pos">Vin_Vout_tool_Calc!$B$12</definedName>
    <definedName name="max_clamp_pos_plot">VinCM_tool_calc!$B$12</definedName>
    <definedName name="max_supply">'INA851 Specifications'!$D$12</definedName>
    <definedName name="max_VOCM">Vin_Vout_tool_Calc!$B$5</definedName>
    <definedName name="max_vocm_plot">VinCM_tool_calc!$B$5</definedName>
    <definedName name="MaxVoutDiffRange">OFFSET(VICM_vs_VOUT_Plot_Calculations!$T$1,1,0,VICM_vs_VOUT_Plot_Calculations!$AD$23-1)</definedName>
    <definedName name="min_clamp">Vin_Vout_tool_Calc!$B$11</definedName>
    <definedName name="min_clamp_datasheet">'INA851 Specifications'!$D$17</definedName>
    <definedName name="min_clamp_neg">Vin_Vout_tool_Calc!$B$13</definedName>
    <definedName name="min_clamp_neg_plot">VinCM_tool_calc!$B$13</definedName>
    <definedName name="min_clamp_plot">VinCM_tool_calc!$B$11</definedName>
    <definedName name="min_supply">'INA851 Specifications'!$D$11</definedName>
    <definedName name="min_VOCM">Vin_Vout_tool_Calc!$B$6</definedName>
    <definedName name="min_vocm_plot">VinCM_tool_calc!$B$6</definedName>
    <definedName name="MinVoutDiffRange">OFFSET(VICM_vs_VOUT_Plot_Calculations!$U$1,1,0,VICM_vs_VOUT_Plot_Calculations!$AD$23-1)</definedName>
    <definedName name="out_limit">Vin_Vout_tool_Calc!$H$26</definedName>
    <definedName name="outn_limit">Vin_Vout_tool_Calc!$H$25</definedName>
    <definedName name="outp_limit">Vin_Vout_tool_Calc!$H$24</definedName>
    <definedName name="Overload_outn_clamp">Vin_Vout_tool_Calc!$G$25</definedName>
    <definedName name="Overload_outn_sat">Vin_Vout_tool_Calc!$G$28</definedName>
    <definedName name="Overload_outp_clamp">Vin_Vout_tool_Calc!$G$24</definedName>
    <definedName name="Overload_outp_sat">Vin_Vout_tool_Calc!$G$27</definedName>
    <definedName name="Overload_voa1_int">Vin_Vout_tool_Calc!$G$21</definedName>
    <definedName name="Overload_voa2_int">Vin_Vout_tool_Calc!$G$20</definedName>
    <definedName name="res_1">FDA_BE_Calculations!$F$6</definedName>
    <definedName name="res_2">FDA_BE_Calculations!$F$7</definedName>
    <definedName name="resistor_E196">E196_resistor_table!$A$1:$A$1536</definedName>
    <definedName name="RG_ideal">Vin_Vout_tool_Calc!$T$12</definedName>
    <definedName name="RG_standard">Vin_Vout_tool_Calc!$T$14</definedName>
    <definedName name="RG_standard_calc">Vin_Vout_tool_Calc!$T$13</definedName>
    <definedName name="supply">Vin_Vout_tool_Calc!$B$4</definedName>
    <definedName name="supply_plot">VinCM_tool_calc!$B$4</definedName>
    <definedName name="VCC">'INA851 Vin Vout range'!$O$7</definedName>
    <definedName name="VCC_plot">'INA851 Vin CM vs Vout Diff Plot'!$B$8</definedName>
    <definedName name="VccRange">OFFSET(FDA_BE_Calculations!#REF!,1,0,FDA_BE_Calculations!$F$43-1)</definedName>
    <definedName name="VCLAMP_neg">Vin_Vout_tool_Calc!$B$15</definedName>
    <definedName name="VCLAMP_neg_plot">VinCM_tool_calc!$B$15</definedName>
    <definedName name="VCLAMP_pos">Vin_Vout_tool_Calc!$B$14</definedName>
    <definedName name="VCLAMP_pos_plot">VinCM_tool_calc!$B$14</definedName>
    <definedName name="VDIFF">'INA851 Vin Vout range'!$C$27</definedName>
    <definedName name="VEE">'INA851 Vin Vout range'!$O$44</definedName>
    <definedName name="VEE_plot">'INA851 Vin CM vs Vout Diff Plot'!$B$10</definedName>
    <definedName name="VeeRange">OFFSET(FDA_BE_Calculations!#REF!,1,0,FDA_BE_Calculations!$F$43-1)</definedName>
    <definedName name="VICM">Vin_Vout_tool_Calc!$C$17</definedName>
    <definedName name="VICM_max">VICM_vs_VOUT_Plot_Calculations!$AD$26</definedName>
    <definedName name="VICM_min">VICM_vs_VOUT_Plot_Calculations!$AD$25</definedName>
    <definedName name="vicm_neg">'INA851 Specifications'!$D$6</definedName>
    <definedName name="VICM_Plot">VICM_vs_VOUT_Plot_Calculations!$AG$28</definedName>
    <definedName name="vicm_pos">'INA851 Specifications'!$D$5</definedName>
    <definedName name="VicmRange">OFFSET(VICM_vs_VOUT_Plot_Calculations!$B$1,1,0,VICM_vs_VOUT_Plot_Calculations!$AD$23-1)</definedName>
    <definedName name="VIN">IF('INA851 Vin Vout range'!$E$16="Fully Differential",VICM-(VDIFF/2),'INA851 Vin Vout range'!$C$21+'INA851 Vin Vout range'!$C$39)</definedName>
    <definedName name="Vin_diff_max">VICM_vs_VOUT_Plot_Calculations!$AE$31</definedName>
    <definedName name="Vin_diff_min">VICM_vs_VOUT_Plot_Calculations!$AE$30</definedName>
    <definedName name="VIP">IF('INA851 Vin Vout range'!$E$16="Fully Differential",VICM+(VDIFF/2),'INA851 Vin Vout range'!$C$33+'INA851 Vin Vout range'!$C$39)</definedName>
    <definedName name="Voa1_int">Vin_Vout_tool_Calc!$C$21</definedName>
    <definedName name="Voa2_int">Vin_Vout_tool_Calc!$C$20</definedName>
    <definedName name="VOCM">'INA851 Vin Vout range'!$J$44</definedName>
    <definedName name="vocm_calc">Vin_Vout_tool_Calc!$B$7</definedName>
    <definedName name="vocm_calc_plot">VinCM_tool_calc!$B$7</definedName>
    <definedName name="VOCM_clamp_neg">'INA851 Specifications'!$D$21</definedName>
    <definedName name="VOCM_clamp_pos">'INA851 Specifications'!$D$20</definedName>
    <definedName name="VOCM_neg">'INA851 Specifications'!$D$10</definedName>
    <definedName name="VOCM_plot">'INA851 Vin CM vs Vout Diff Plot'!$B$30</definedName>
    <definedName name="VOCM_pos">'INA851 Specifications'!$D$9</definedName>
    <definedName name="VocmRange">OFFSET(FDA_BE_Calculations!#REF!,1,0,FDA_BE_Calculations!$F$43-1)</definedName>
    <definedName name="Vout_Diff_Max">VICM_vs_VOUT_Plot_Calculations!$AE$36</definedName>
    <definedName name="Vout_Diff_Min">VICM_vs_VOUT_Plot_Calculations!$AE$35</definedName>
    <definedName name="vout_max_plot">FDA_BE_Calculations!$F$17</definedName>
    <definedName name="vout_min_plot">FDA_BE_Calculations!$F$18</definedName>
    <definedName name="voutn">Vin_Vout_tool_Calc!$E$25</definedName>
    <definedName name="VoutnRange">OFFSET(FDA_BE_Calculations!#REF!,1,0,FDA_BE_Calculations!$F$43-1)</definedName>
    <definedName name="voutp">Vin_Vout_tool_Calc!$E$24</definedName>
    <definedName name="VoutpRange">OFFSET(FDA_BE_Calculations!#REF!,1,0,FDA_BE_Calculations!$F$43-1)</definedName>
    <definedName name="VSAT_clamp_neg">'INA851 Specifications'!$D$23</definedName>
    <definedName name="VSAT_clamp_pos">'INA851 Specifications'!$D$22</definedName>
    <definedName name="VSAT_neg">'INA851 Specifications'!$D$8</definedName>
    <definedName name="VSAT_pos">'INA851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4" l="1"/>
  <c r="B21" i="4" l="1"/>
  <c r="B20" i="4"/>
  <c r="H53" i="3" s="1"/>
  <c r="T12" i="4"/>
  <c r="G25" i="3" s="1"/>
  <c r="R6" i="3"/>
  <c r="W13" i="4" l="1"/>
  <c r="W14" i="4" s="1"/>
  <c r="X13" i="4"/>
  <c r="X14" i="4" s="1"/>
  <c r="T13" i="4"/>
  <c r="G3" i="4"/>
  <c r="G4" i="4"/>
  <c r="Y13" i="4" l="1"/>
  <c r="T14" i="4" s="1"/>
  <c r="G28" i="3" s="1"/>
  <c r="C41" i="3"/>
  <c r="S13" i="3"/>
  <c r="A22" i="8" l="1"/>
  <c r="A18" i="8"/>
  <c r="Y3" i="7"/>
  <c r="Z3" i="7"/>
  <c r="Y4" i="7"/>
  <c r="Z4" i="7"/>
  <c r="Y5" i="7"/>
  <c r="Z5" i="7"/>
  <c r="Y6" i="7"/>
  <c r="Z6" i="7"/>
  <c r="Y7" i="7"/>
  <c r="Z7" i="7"/>
  <c r="Y8" i="7"/>
  <c r="Z8" i="7"/>
  <c r="Y9" i="7"/>
  <c r="Z9" i="7"/>
  <c r="Y10" i="7"/>
  <c r="Z10" i="7"/>
  <c r="Y11" i="7"/>
  <c r="Z11" i="7"/>
  <c r="Y12" i="7"/>
  <c r="Z12" i="7"/>
  <c r="Y13" i="7"/>
  <c r="Z13" i="7"/>
  <c r="Y14" i="7"/>
  <c r="Z14" i="7"/>
  <c r="Y15" i="7"/>
  <c r="Z15" i="7"/>
  <c r="Y16" i="7"/>
  <c r="Z16" i="7"/>
  <c r="Y17" i="7"/>
  <c r="Z17" i="7"/>
  <c r="Y18" i="7"/>
  <c r="Z18" i="7"/>
  <c r="Y19" i="7"/>
  <c r="Z19" i="7"/>
  <c r="Y20" i="7"/>
  <c r="Z20" i="7"/>
  <c r="Y21" i="7"/>
  <c r="Z21" i="7"/>
  <c r="Y22" i="7"/>
  <c r="Z22" i="7"/>
  <c r="Y23" i="7"/>
  <c r="Z23" i="7"/>
  <c r="Y24" i="7"/>
  <c r="Z24" i="7"/>
  <c r="Y25" i="7"/>
  <c r="Z25" i="7"/>
  <c r="Y26" i="7"/>
  <c r="Z26" i="7"/>
  <c r="Y27" i="7"/>
  <c r="Z27" i="7"/>
  <c r="Y28" i="7"/>
  <c r="Z28" i="7"/>
  <c r="Y29" i="7"/>
  <c r="Z29" i="7"/>
  <c r="Y30" i="7"/>
  <c r="Z30" i="7"/>
  <c r="Y31" i="7"/>
  <c r="Z31" i="7"/>
  <c r="Y32" i="7"/>
  <c r="Z32" i="7"/>
  <c r="Y33" i="7"/>
  <c r="Z33" i="7"/>
  <c r="Y34" i="7"/>
  <c r="Z34" i="7"/>
  <c r="Y35" i="7"/>
  <c r="Z35" i="7"/>
  <c r="Y36" i="7"/>
  <c r="Z36" i="7"/>
  <c r="Y37" i="7"/>
  <c r="Z37" i="7"/>
  <c r="Y38" i="7"/>
  <c r="Z38" i="7"/>
  <c r="Y39" i="7"/>
  <c r="Z39" i="7"/>
  <c r="Y40" i="7"/>
  <c r="Z40" i="7"/>
  <c r="Y41" i="7"/>
  <c r="Z41" i="7"/>
  <c r="Y42" i="7"/>
  <c r="Z42" i="7"/>
  <c r="Y43" i="7"/>
  <c r="Z43" i="7"/>
  <c r="Y44" i="7"/>
  <c r="Z44" i="7"/>
  <c r="Y45" i="7"/>
  <c r="Z45" i="7"/>
  <c r="Y46" i="7"/>
  <c r="Z46" i="7"/>
  <c r="Y47" i="7"/>
  <c r="Z47" i="7"/>
  <c r="Y48" i="7"/>
  <c r="Z48" i="7"/>
  <c r="Y49" i="7"/>
  <c r="Z49" i="7"/>
  <c r="Y50" i="7"/>
  <c r="Z50" i="7"/>
  <c r="Y51" i="7"/>
  <c r="Z51" i="7"/>
  <c r="Y52" i="7"/>
  <c r="Z52" i="7"/>
  <c r="Y53" i="7"/>
  <c r="Z53" i="7"/>
  <c r="Y54" i="7"/>
  <c r="Z54" i="7"/>
  <c r="Y55" i="7"/>
  <c r="Z55" i="7"/>
  <c r="Y56" i="7"/>
  <c r="Z56" i="7"/>
  <c r="Y57" i="7"/>
  <c r="Z57" i="7"/>
  <c r="Y58" i="7"/>
  <c r="Z58" i="7"/>
  <c r="Y59" i="7"/>
  <c r="Z59" i="7"/>
  <c r="Y60" i="7"/>
  <c r="Z60" i="7"/>
  <c r="Y61" i="7"/>
  <c r="Z61" i="7"/>
  <c r="Y62" i="7"/>
  <c r="Z62" i="7"/>
  <c r="Y63" i="7"/>
  <c r="Z63" i="7"/>
  <c r="Y64" i="7"/>
  <c r="Z64" i="7"/>
  <c r="Y65" i="7"/>
  <c r="Z65" i="7"/>
  <c r="Y66" i="7"/>
  <c r="Z66" i="7"/>
  <c r="Y67" i="7"/>
  <c r="Z67" i="7"/>
  <c r="Y68" i="7"/>
  <c r="Z68" i="7"/>
  <c r="Y69" i="7"/>
  <c r="Z69" i="7"/>
  <c r="Y70" i="7"/>
  <c r="Z70" i="7"/>
  <c r="Y71" i="7"/>
  <c r="Z71" i="7"/>
  <c r="Y72" i="7"/>
  <c r="Z72" i="7"/>
  <c r="Y73" i="7"/>
  <c r="Z73" i="7"/>
  <c r="Y74" i="7"/>
  <c r="Z74" i="7"/>
  <c r="Y75" i="7"/>
  <c r="Z75" i="7"/>
  <c r="Y76" i="7"/>
  <c r="Z76" i="7"/>
  <c r="Y77" i="7"/>
  <c r="Z77" i="7"/>
  <c r="Y78" i="7"/>
  <c r="Z78" i="7"/>
  <c r="Y79" i="7"/>
  <c r="Z79" i="7"/>
  <c r="Y80" i="7"/>
  <c r="Z80" i="7"/>
  <c r="Y81" i="7"/>
  <c r="Z81" i="7"/>
  <c r="Y82" i="7"/>
  <c r="Z82" i="7"/>
  <c r="Y83" i="7"/>
  <c r="Z83" i="7"/>
  <c r="Y84" i="7"/>
  <c r="Z84" i="7"/>
  <c r="Y85" i="7"/>
  <c r="Z85" i="7"/>
  <c r="Y86" i="7"/>
  <c r="Z86" i="7"/>
  <c r="Y87" i="7"/>
  <c r="Z87" i="7"/>
  <c r="Y88" i="7"/>
  <c r="Z88" i="7"/>
  <c r="Y89" i="7"/>
  <c r="Z89" i="7"/>
  <c r="Y90" i="7"/>
  <c r="Z90" i="7"/>
  <c r="Y91" i="7"/>
  <c r="Z91" i="7"/>
  <c r="Y92" i="7"/>
  <c r="Z92" i="7"/>
  <c r="Y93" i="7"/>
  <c r="Z93" i="7"/>
  <c r="Y94" i="7"/>
  <c r="Z94" i="7"/>
  <c r="Y95" i="7"/>
  <c r="Z95" i="7"/>
  <c r="Y96" i="7"/>
  <c r="Z96" i="7"/>
  <c r="Y97" i="7"/>
  <c r="Z97" i="7"/>
  <c r="Y98" i="7"/>
  <c r="Z98" i="7"/>
  <c r="Y99" i="7"/>
  <c r="Z99" i="7"/>
  <c r="Y100" i="7"/>
  <c r="Z100" i="7"/>
  <c r="Y101" i="7"/>
  <c r="Z101" i="7"/>
  <c r="Y102" i="7"/>
  <c r="Z102" i="7"/>
  <c r="Y103" i="7"/>
  <c r="Z103" i="7"/>
  <c r="Y104" i="7"/>
  <c r="Z104" i="7"/>
  <c r="Y105" i="7"/>
  <c r="Z105" i="7"/>
  <c r="Y106" i="7"/>
  <c r="Z106" i="7"/>
  <c r="Y107" i="7"/>
  <c r="Z107" i="7"/>
  <c r="Y108" i="7"/>
  <c r="Z108" i="7"/>
  <c r="Y109" i="7"/>
  <c r="Z109" i="7"/>
  <c r="Y110" i="7"/>
  <c r="Z110" i="7"/>
  <c r="Y111" i="7"/>
  <c r="Z111" i="7"/>
  <c r="Y112" i="7"/>
  <c r="Z112" i="7"/>
  <c r="Y113" i="7"/>
  <c r="Z113" i="7"/>
  <c r="Y114" i="7"/>
  <c r="Z114" i="7"/>
  <c r="Y115" i="7"/>
  <c r="Z115" i="7"/>
  <c r="Y116" i="7"/>
  <c r="Z116" i="7"/>
  <c r="Y117" i="7"/>
  <c r="Z117" i="7"/>
  <c r="Y118" i="7"/>
  <c r="Z118" i="7"/>
  <c r="Y119" i="7"/>
  <c r="Z119" i="7"/>
  <c r="Y120" i="7"/>
  <c r="Z120" i="7"/>
  <c r="Y121" i="7"/>
  <c r="Z121" i="7"/>
  <c r="Y122" i="7"/>
  <c r="Z122" i="7"/>
  <c r="Y123" i="7"/>
  <c r="Z123" i="7"/>
  <c r="Y124" i="7"/>
  <c r="Z124" i="7"/>
  <c r="Y125" i="7"/>
  <c r="Z125" i="7"/>
  <c r="Y126" i="7"/>
  <c r="Z126" i="7"/>
  <c r="Y127" i="7"/>
  <c r="Z127" i="7"/>
  <c r="Y128" i="7"/>
  <c r="Z128" i="7"/>
  <c r="Y129" i="7"/>
  <c r="Z129" i="7"/>
  <c r="Y130" i="7"/>
  <c r="Z130" i="7"/>
  <c r="Y131" i="7"/>
  <c r="Z131" i="7"/>
  <c r="Y132" i="7"/>
  <c r="Z132" i="7"/>
  <c r="Y133" i="7"/>
  <c r="Z133" i="7"/>
  <c r="Y134" i="7"/>
  <c r="Z134" i="7"/>
  <c r="Y135" i="7"/>
  <c r="Z135" i="7"/>
  <c r="Y136" i="7"/>
  <c r="Z136" i="7"/>
  <c r="Y137" i="7"/>
  <c r="Z137" i="7"/>
  <c r="Y138" i="7"/>
  <c r="Z138" i="7"/>
  <c r="Y139" i="7"/>
  <c r="Z139" i="7"/>
  <c r="Y140" i="7"/>
  <c r="Z140" i="7"/>
  <c r="Y141" i="7"/>
  <c r="Z141" i="7"/>
  <c r="Y142" i="7"/>
  <c r="Z142" i="7"/>
  <c r="Y143" i="7"/>
  <c r="Z143" i="7"/>
  <c r="Y144" i="7"/>
  <c r="Z144" i="7"/>
  <c r="Y145" i="7"/>
  <c r="Z145" i="7"/>
  <c r="Y146" i="7"/>
  <c r="Z146" i="7"/>
  <c r="Y147" i="7"/>
  <c r="Z147" i="7"/>
  <c r="Y148" i="7"/>
  <c r="Z148" i="7"/>
  <c r="Y149" i="7"/>
  <c r="Z149" i="7"/>
  <c r="Y150" i="7"/>
  <c r="Z150" i="7"/>
  <c r="Y151" i="7"/>
  <c r="Z151" i="7"/>
  <c r="Y152" i="7"/>
  <c r="Z152" i="7"/>
  <c r="Y153" i="7"/>
  <c r="Z153" i="7"/>
  <c r="Y154" i="7"/>
  <c r="Z154" i="7"/>
  <c r="Y155" i="7"/>
  <c r="Z155" i="7"/>
  <c r="Y156" i="7"/>
  <c r="Z156" i="7"/>
  <c r="Y157" i="7"/>
  <c r="Z157" i="7"/>
  <c r="Y158" i="7"/>
  <c r="Z158" i="7"/>
  <c r="Y159" i="7"/>
  <c r="Z159" i="7"/>
  <c r="Y160" i="7"/>
  <c r="Z160" i="7"/>
  <c r="Y161" i="7"/>
  <c r="Z161" i="7"/>
  <c r="Y162" i="7"/>
  <c r="Z162" i="7"/>
  <c r="Y163" i="7"/>
  <c r="Z163" i="7"/>
  <c r="Y164" i="7"/>
  <c r="Z164" i="7"/>
  <c r="Y165" i="7"/>
  <c r="Z165" i="7"/>
  <c r="Y166" i="7"/>
  <c r="Z166" i="7"/>
  <c r="Y167" i="7"/>
  <c r="Z167" i="7"/>
  <c r="Y168" i="7"/>
  <c r="Z168" i="7"/>
  <c r="Y169" i="7"/>
  <c r="Z169" i="7"/>
  <c r="Y170" i="7"/>
  <c r="Z170" i="7"/>
  <c r="Y171" i="7"/>
  <c r="Z171" i="7"/>
  <c r="Y172" i="7"/>
  <c r="Z172" i="7"/>
  <c r="Y173" i="7"/>
  <c r="Z173" i="7"/>
  <c r="Y174" i="7"/>
  <c r="Z174" i="7"/>
  <c r="Y175" i="7"/>
  <c r="Z175" i="7"/>
  <c r="Y176" i="7"/>
  <c r="Z176" i="7"/>
  <c r="Y177" i="7"/>
  <c r="Z177" i="7"/>
  <c r="Y178" i="7"/>
  <c r="Z178" i="7"/>
  <c r="Y179" i="7"/>
  <c r="Z179" i="7"/>
  <c r="Y180" i="7"/>
  <c r="Z180" i="7"/>
  <c r="Y181" i="7"/>
  <c r="Z181" i="7"/>
  <c r="Y182" i="7"/>
  <c r="Z182" i="7"/>
  <c r="Y183" i="7"/>
  <c r="Z183" i="7"/>
  <c r="Y184" i="7"/>
  <c r="Z184" i="7"/>
  <c r="Y185" i="7"/>
  <c r="Z185" i="7"/>
  <c r="Y186" i="7"/>
  <c r="Z186" i="7"/>
  <c r="Y187" i="7"/>
  <c r="Z187" i="7"/>
  <c r="Y188" i="7"/>
  <c r="Z188" i="7"/>
  <c r="Y189" i="7"/>
  <c r="Z189" i="7"/>
  <c r="Y190" i="7"/>
  <c r="Z190" i="7"/>
  <c r="Y191" i="7"/>
  <c r="Z191" i="7"/>
  <c r="Y192" i="7"/>
  <c r="Z192" i="7"/>
  <c r="Y193" i="7"/>
  <c r="Z193" i="7"/>
  <c r="Y194" i="7"/>
  <c r="Z194" i="7"/>
  <c r="Y195" i="7"/>
  <c r="Z195" i="7"/>
  <c r="Y196" i="7"/>
  <c r="Z196" i="7"/>
  <c r="Y197" i="7"/>
  <c r="Z197" i="7"/>
  <c r="Y198" i="7"/>
  <c r="Z198" i="7"/>
  <c r="Y199" i="7"/>
  <c r="Z199" i="7"/>
  <c r="Y200" i="7"/>
  <c r="Z200" i="7"/>
  <c r="Y201" i="7"/>
  <c r="Z201" i="7"/>
  <c r="Y202" i="7"/>
  <c r="Z202" i="7"/>
  <c r="Y203" i="7"/>
  <c r="Z203" i="7"/>
  <c r="Y204" i="7"/>
  <c r="Z204" i="7"/>
  <c r="Y205" i="7"/>
  <c r="Z205" i="7"/>
  <c r="Y206" i="7"/>
  <c r="Z206" i="7"/>
  <c r="Y207" i="7"/>
  <c r="Z207" i="7"/>
  <c r="Y208" i="7"/>
  <c r="Z208" i="7"/>
  <c r="Y209" i="7"/>
  <c r="Z209" i="7"/>
  <c r="Y210" i="7"/>
  <c r="Z210" i="7"/>
  <c r="Y211" i="7"/>
  <c r="Z211" i="7"/>
  <c r="Y212" i="7"/>
  <c r="Z212" i="7"/>
  <c r="Y213" i="7"/>
  <c r="Z213" i="7"/>
  <c r="Y214" i="7"/>
  <c r="Z214" i="7"/>
  <c r="Y215" i="7"/>
  <c r="Z215" i="7"/>
  <c r="Y216" i="7"/>
  <c r="Z216" i="7"/>
  <c r="Y217" i="7"/>
  <c r="Z217" i="7"/>
  <c r="Y218" i="7"/>
  <c r="Z218" i="7"/>
  <c r="Y219" i="7"/>
  <c r="Z219" i="7"/>
  <c r="Y220" i="7"/>
  <c r="Z220" i="7"/>
  <c r="Y221" i="7"/>
  <c r="Z221" i="7"/>
  <c r="Y222" i="7"/>
  <c r="Z222" i="7"/>
  <c r="Y223" i="7"/>
  <c r="Z223" i="7"/>
  <c r="Y224" i="7"/>
  <c r="Z224" i="7"/>
  <c r="Y225" i="7"/>
  <c r="Z225" i="7"/>
  <c r="Y226" i="7"/>
  <c r="Z226" i="7"/>
  <c r="Y227" i="7"/>
  <c r="Z227" i="7"/>
  <c r="Y228" i="7"/>
  <c r="Z228" i="7"/>
  <c r="Y229" i="7"/>
  <c r="Z229" i="7"/>
  <c r="Y230" i="7"/>
  <c r="Z230" i="7"/>
  <c r="Y231" i="7"/>
  <c r="Z231" i="7"/>
  <c r="Y232" i="7"/>
  <c r="Z232" i="7"/>
  <c r="Y233" i="7"/>
  <c r="Z233" i="7"/>
  <c r="Y234" i="7"/>
  <c r="Z234" i="7"/>
  <c r="Y235" i="7"/>
  <c r="Z235" i="7"/>
  <c r="Y236" i="7"/>
  <c r="Z236" i="7"/>
  <c r="Y237" i="7"/>
  <c r="Z237" i="7"/>
  <c r="Y238" i="7"/>
  <c r="Z238" i="7"/>
  <c r="Y239" i="7"/>
  <c r="Z239" i="7"/>
  <c r="Y240" i="7"/>
  <c r="Z240" i="7"/>
  <c r="Y241" i="7"/>
  <c r="Z241" i="7"/>
  <c r="Y242" i="7"/>
  <c r="Z242" i="7"/>
  <c r="Y243" i="7"/>
  <c r="Z243" i="7"/>
  <c r="Y244" i="7"/>
  <c r="Z244" i="7"/>
  <c r="Y245" i="7"/>
  <c r="Z245" i="7"/>
  <c r="Y246" i="7"/>
  <c r="Z246" i="7"/>
  <c r="Y247" i="7"/>
  <c r="Z247" i="7"/>
  <c r="Y248" i="7"/>
  <c r="Z248" i="7"/>
  <c r="Y249" i="7"/>
  <c r="Z249" i="7"/>
  <c r="Y250" i="7"/>
  <c r="Z250" i="7"/>
  <c r="Y251" i="7"/>
  <c r="Z251" i="7"/>
  <c r="Y252" i="7"/>
  <c r="Z252" i="7"/>
  <c r="Y253" i="7"/>
  <c r="Z253" i="7"/>
  <c r="Y254" i="7"/>
  <c r="Z254" i="7"/>
  <c r="Y255" i="7"/>
  <c r="Z255" i="7"/>
  <c r="Y256" i="7"/>
  <c r="Z256" i="7"/>
  <c r="Y257" i="7"/>
  <c r="Z257" i="7"/>
  <c r="Y258" i="7"/>
  <c r="Z258" i="7"/>
  <c r="Y259" i="7"/>
  <c r="Z259" i="7"/>
  <c r="Y260" i="7"/>
  <c r="Z260" i="7"/>
  <c r="Y261" i="7"/>
  <c r="Z261" i="7"/>
  <c r="Y262" i="7"/>
  <c r="Z262" i="7"/>
  <c r="Y263" i="7"/>
  <c r="Z263" i="7"/>
  <c r="Y264" i="7"/>
  <c r="Z264" i="7"/>
  <c r="Y265" i="7"/>
  <c r="Z265" i="7"/>
  <c r="Y266" i="7"/>
  <c r="Z266" i="7"/>
  <c r="Y267" i="7"/>
  <c r="Z267" i="7"/>
  <c r="Y268" i="7"/>
  <c r="Z268" i="7"/>
  <c r="Y269" i="7"/>
  <c r="Z269" i="7"/>
  <c r="Y270" i="7"/>
  <c r="Z270" i="7"/>
  <c r="Y271" i="7"/>
  <c r="Z271" i="7"/>
  <c r="Y272" i="7"/>
  <c r="Z272" i="7"/>
  <c r="Y273" i="7"/>
  <c r="Z273" i="7"/>
  <c r="Y274" i="7"/>
  <c r="Z274" i="7"/>
  <c r="Y275" i="7"/>
  <c r="Z275" i="7"/>
  <c r="Y276" i="7"/>
  <c r="Z276" i="7"/>
  <c r="Y277" i="7"/>
  <c r="Z277" i="7"/>
  <c r="Y278" i="7"/>
  <c r="Z278" i="7"/>
  <c r="Y279" i="7"/>
  <c r="Z279" i="7"/>
  <c r="Y280" i="7"/>
  <c r="Z280" i="7"/>
  <c r="Y281" i="7"/>
  <c r="Z281" i="7"/>
  <c r="Y282" i="7"/>
  <c r="Z282" i="7"/>
  <c r="Y283" i="7"/>
  <c r="Z283" i="7"/>
  <c r="Y284" i="7"/>
  <c r="Z284" i="7"/>
  <c r="Y285" i="7"/>
  <c r="Z285" i="7"/>
  <c r="Y286" i="7"/>
  <c r="Z286" i="7"/>
  <c r="Y287" i="7"/>
  <c r="Z287" i="7"/>
  <c r="Y288" i="7"/>
  <c r="Z288" i="7"/>
  <c r="Y289" i="7"/>
  <c r="Z289" i="7"/>
  <c r="Y290" i="7"/>
  <c r="Z290" i="7"/>
  <c r="Y291" i="7"/>
  <c r="Z291" i="7"/>
  <c r="Y292" i="7"/>
  <c r="Z292" i="7"/>
  <c r="Y293" i="7"/>
  <c r="Z293" i="7"/>
  <c r="Y294" i="7"/>
  <c r="Z294" i="7"/>
  <c r="Y295" i="7"/>
  <c r="Z295" i="7"/>
  <c r="Y296" i="7"/>
  <c r="Z296" i="7"/>
  <c r="Y297" i="7"/>
  <c r="Z297" i="7"/>
  <c r="Y298" i="7"/>
  <c r="Z298" i="7"/>
  <c r="Y299" i="7"/>
  <c r="Z299" i="7"/>
  <c r="Y300" i="7"/>
  <c r="Z300" i="7"/>
  <c r="Y301" i="7"/>
  <c r="Z301" i="7"/>
  <c r="Y302" i="7"/>
  <c r="Z302" i="7"/>
  <c r="Y303" i="7"/>
  <c r="Z303" i="7"/>
  <c r="Y304" i="7"/>
  <c r="Z304" i="7"/>
  <c r="Y305" i="7"/>
  <c r="Z305" i="7"/>
  <c r="Y306" i="7"/>
  <c r="Z306" i="7"/>
  <c r="Y307" i="7"/>
  <c r="Z307" i="7"/>
  <c r="Y308" i="7"/>
  <c r="Z308" i="7"/>
  <c r="Y309" i="7"/>
  <c r="Z309" i="7"/>
  <c r="Y310" i="7"/>
  <c r="Z310" i="7"/>
  <c r="Y311" i="7"/>
  <c r="Z311" i="7"/>
  <c r="Y312" i="7"/>
  <c r="Z312" i="7"/>
  <c r="Y313" i="7"/>
  <c r="Z313" i="7"/>
  <c r="Y314" i="7"/>
  <c r="Z314" i="7"/>
  <c r="Y315" i="7"/>
  <c r="Z315" i="7"/>
  <c r="Y316" i="7"/>
  <c r="Z316" i="7"/>
  <c r="Y317" i="7"/>
  <c r="Z317" i="7"/>
  <c r="Y318" i="7"/>
  <c r="Z318" i="7"/>
  <c r="Y319" i="7"/>
  <c r="Z319" i="7"/>
  <c r="Y320" i="7"/>
  <c r="Z320" i="7"/>
  <c r="Y321" i="7"/>
  <c r="Z321" i="7"/>
  <c r="Y322" i="7"/>
  <c r="Z322" i="7"/>
  <c r="Y323" i="7"/>
  <c r="Z323" i="7"/>
  <c r="Y324" i="7"/>
  <c r="Z324" i="7"/>
  <c r="Y325" i="7"/>
  <c r="Z325" i="7"/>
  <c r="Y326" i="7"/>
  <c r="Z326" i="7"/>
  <c r="Y327" i="7"/>
  <c r="Z327" i="7"/>
  <c r="Y328" i="7"/>
  <c r="Z328" i="7"/>
  <c r="Y329" i="7"/>
  <c r="Z329" i="7"/>
  <c r="Y330" i="7"/>
  <c r="Z330" i="7"/>
  <c r="Y331" i="7"/>
  <c r="Z331" i="7"/>
  <c r="Y332" i="7"/>
  <c r="Z332" i="7"/>
  <c r="Y333" i="7"/>
  <c r="Z333" i="7"/>
  <c r="Y334" i="7"/>
  <c r="Z334" i="7"/>
  <c r="Y335" i="7"/>
  <c r="Z335" i="7"/>
  <c r="Y336" i="7"/>
  <c r="Z336" i="7"/>
  <c r="Y337" i="7"/>
  <c r="Z337" i="7"/>
  <c r="Y338" i="7"/>
  <c r="Z338" i="7"/>
  <c r="Y339" i="7"/>
  <c r="Z339" i="7"/>
  <c r="Y340" i="7"/>
  <c r="Z340" i="7"/>
  <c r="Y341" i="7"/>
  <c r="Z341" i="7"/>
  <c r="Y342" i="7"/>
  <c r="Z342" i="7"/>
  <c r="Y343" i="7"/>
  <c r="Z343" i="7"/>
  <c r="Y344" i="7"/>
  <c r="Z344" i="7"/>
  <c r="Y345" i="7"/>
  <c r="Z345" i="7"/>
  <c r="Y346" i="7"/>
  <c r="Z346" i="7"/>
  <c r="Y347" i="7"/>
  <c r="Z347" i="7"/>
  <c r="Y348" i="7"/>
  <c r="Z348" i="7"/>
  <c r="Y349" i="7"/>
  <c r="Z349" i="7"/>
  <c r="Y350" i="7"/>
  <c r="Z350" i="7"/>
  <c r="Y351" i="7"/>
  <c r="Z351" i="7"/>
  <c r="Y352" i="7"/>
  <c r="Z352" i="7"/>
  <c r="Y353" i="7"/>
  <c r="Z353" i="7"/>
  <c r="Y354" i="7"/>
  <c r="Z354" i="7"/>
  <c r="Y355" i="7"/>
  <c r="Z355" i="7"/>
  <c r="Y356" i="7"/>
  <c r="Z356" i="7"/>
  <c r="Y357" i="7"/>
  <c r="Z357" i="7"/>
  <c r="Y358" i="7"/>
  <c r="Z358" i="7"/>
  <c r="Y359" i="7"/>
  <c r="Z359" i="7"/>
  <c r="Y360" i="7"/>
  <c r="Z360" i="7"/>
  <c r="Y361" i="7"/>
  <c r="Z361" i="7"/>
  <c r="Y362" i="7"/>
  <c r="Z362" i="7"/>
  <c r="Y363" i="7"/>
  <c r="Z363" i="7"/>
  <c r="Y364" i="7"/>
  <c r="Z364" i="7"/>
  <c r="Y365" i="7"/>
  <c r="Z365" i="7"/>
  <c r="Y366" i="7"/>
  <c r="Z366" i="7"/>
  <c r="Y367" i="7"/>
  <c r="Z367" i="7"/>
  <c r="Y368" i="7"/>
  <c r="Z368" i="7"/>
  <c r="Y369" i="7"/>
  <c r="Z369" i="7"/>
  <c r="Y370" i="7"/>
  <c r="Z370" i="7"/>
  <c r="Y371" i="7"/>
  <c r="Z371" i="7"/>
  <c r="Y372" i="7"/>
  <c r="Z372" i="7"/>
  <c r="Y373" i="7"/>
  <c r="Z373" i="7"/>
  <c r="Y374" i="7"/>
  <c r="Z374" i="7"/>
  <c r="Y375" i="7"/>
  <c r="Z375" i="7"/>
  <c r="Y376" i="7"/>
  <c r="Z376" i="7"/>
  <c r="Y377" i="7"/>
  <c r="Z377" i="7"/>
  <c r="Y378" i="7"/>
  <c r="Z378" i="7"/>
  <c r="Y379" i="7"/>
  <c r="Z379" i="7"/>
  <c r="Y380" i="7"/>
  <c r="Z380" i="7"/>
  <c r="Y381" i="7"/>
  <c r="Z381" i="7"/>
  <c r="Y382" i="7"/>
  <c r="Z382" i="7"/>
  <c r="Y383" i="7"/>
  <c r="Z383" i="7"/>
  <c r="Y384" i="7"/>
  <c r="Z384" i="7"/>
  <c r="Y385" i="7"/>
  <c r="Z385" i="7"/>
  <c r="Y386" i="7"/>
  <c r="Z386" i="7"/>
  <c r="Y387" i="7"/>
  <c r="Z387" i="7"/>
  <c r="Y388" i="7"/>
  <c r="Z388" i="7"/>
  <c r="Y389" i="7"/>
  <c r="Z389" i="7"/>
  <c r="Y390" i="7"/>
  <c r="Z390" i="7"/>
  <c r="Y391" i="7"/>
  <c r="Z391" i="7"/>
  <c r="Y392" i="7"/>
  <c r="Z392" i="7"/>
  <c r="Y393" i="7"/>
  <c r="Z393" i="7"/>
  <c r="Y394" i="7"/>
  <c r="Z394" i="7"/>
  <c r="Y395" i="7"/>
  <c r="Z395" i="7"/>
  <c r="Y396" i="7"/>
  <c r="Z396" i="7"/>
  <c r="Y397" i="7"/>
  <c r="Z397" i="7"/>
  <c r="Y398" i="7"/>
  <c r="Z398" i="7"/>
  <c r="Y399" i="7"/>
  <c r="Z399" i="7"/>
  <c r="Y400" i="7"/>
  <c r="Z400" i="7"/>
  <c r="Y401" i="7"/>
  <c r="Z401" i="7"/>
  <c r="Y402" i="7"/>
  <c r="Z402" i="7"/>
  <c r="Y403" i="7"/>
  <c r="Z403" i="7"/>
  <c r="Y404" i="7"/>
  <c r="Z404" i="7"/>
  <c r="Y405" i="7"/>
  <c r="Z405" i="7"/>
  <c r="Y406" i="7"/>
  <c r="Z406" i="7"/>
  <c r="Y407" i="7"/>
  <c r="Z407" i="7"/>
  <c r="Y408" i="7"/>
  <c r="Z408" i="7"/>
  <c r="Y409" i="7"/>
  <c r="Z409" i="7"/>
  <c r="Y410" i="7"/>
  <c r="Z410" i="7"/>
  <c r="Y411" i="7"/>
  <c r="Z411" i="7"/>
  <c r="Y412" i="7"/>
  <c r="Z412" i="7"/>
  <c r="Y413" i="7"/>
  <c r="Z413" i="7"/>
  <c r="Y414" i="7"/>
  <c r="Z414" i="7"/>
  <c r="Y415" i="7"/>
  <c r="Z415" i="7"/>
  <c r="Y416" i="7"/>
  <c r="Z416" i="7"/>
  <c r="Y417" i="7"/>
  <c r="Z417" i="7"/>
  <c r="Y418" i="7"/>
  <c r="Z418" i="7"/>
  <c r="Y419" i="7"/>
  <c r="Z419" i="7"/>
  <c r="Y420" i="7"/>
  <c r="Z420" i="7"/>
  <c r="Y421" i="7"/>
  <c r="Z421" i="7"/>
  <c r="Y422" i="7"/>
  <c r="Z422" i="7"/>
  <c r="Y423" i="7"/>
  <c r="Z423" i="7"/>
  <c r="Y424" i="7"/>
  <c r="Z424" i="7"/>
  <c r="Y425" i="7"/>
  <c r="Z425" i="7"/>
  <c r="Y426" i="7"/>
  <c r="Z426" i="7"/>
  <c r="Y427" i="7"/>
  <c r="Z427" i="7"/>
  <c r="Y428" i="7"/>
  <c r="Z428" i="7"/>
  <c r="Y429" i="7"/>
  <c r="Z429" i="7"/>
  <c r="Y430" i="7"/>
  <c r="Z430" i="7"/>
  <c r="Y431" i="7"/>
  <c r="Z431" i="7"/>
  <c r="Y432" i="7"/>
  <c r="Z432" i="7"/>
  <c r="Y433" i="7"/>
  <c r="Z433" i="7"/>
  <c r="Y434" i="7"/>
  <c r="Z434" i="7"/>
  <c r="Y435" i="7"/>
  <c r="Z435" i="7"/>
  <c r="Y436" i="7"/>
  <c r="Z436" i="7"/>
  <c r="Y437" i="7"/>
  <c r="Z437" i="7"/>
  <c r="Y438" i="7"/>
  <c r="Z438" i="7"/>
  <c r="Y439" i="7"/>
  <c r="Z439" i="7"/>
  <c r="Y440" i="7"/>
  <c r="Z440" i="7"/>
  <c r="Y441" i="7"/>
  <c r="Z441" i="7"/>
  <c r="Y442" i="7"/>
  <c r="Z442" i="7"/>
  <c r="Y443" i="7"/>
  <c r="Z443" i="7"/>
  <c r="Y444" i="7"/>
  <c r="Z444" i="7"/>
  <c r="Y445" i="7"/>
  <c r="Z445" i="7"/>
  <c r="Y446" i="7"/>
  <c r="Z446" i="7"/>
  <c r="Y447" i="7"/>
  <c r="Z447" i="7"/>
  <c r="Y448" i="7"/>
  <c r="Z448" i="7"/>
  <c r="Y449" i="7"/>
  <c r="Z449" i="7"/>
  <c r="Y450" i="7"/>
  <c r="Z450" i="7"/>
  <c r="Y451" i="7"/>
  <c r="Z451" i="7"/>
  <c r="Y452" i="7"/>
  <c r="Z452" i="7"/>
  <c r="Y453" i="7"/>
  <c r="Z453" i="7"/>
  <c r="Y454" i="7"/>
  <c r="Z454" i="7"/>
  <c r="Y455" i="7"/>
  <c r="Z455" i="7"/>
  <c r="Y456" i="7"/>
  <c r="Z456" i="7"/>
  <c r="Y457" i="7"/>
  <c r="Z457" i="7"/>
  <c r="Y458" i="7"/>
  <c r="Z458" i="7"/>
  <c r="Y459" i="7"/>
  <c r="Z459" i="7"/>
  <c r="Y460" i="7"/>
  <c r="Z460" i="7"/>
  <c r="Y461" i="7"/>
  <c r="Z461" i="7"/>
  <c r="Y462" i="7"/>
  <c r="Z462" i="7"/>
  <c r="Y463" i="7"/>
  <c r="Z463" i="7"/>
  <c r="Y464" i="7"/>
  <c r="Z464" i="7"/>
  <c r="Y465" i="7"/>
  <c r="Z465" i="7"/>
  <c r="Y466" i="7"/>
  <c r="Z466" i="7"/>
  <c r="Y467" i="7"/>
  <c r="Z467" i="7"/>
  <c r="Y468" i="7"/>
  <c r="Z468" i="7"/>
  <c r="Y469" i="7"/>
  <c r="Z469" i="7"/>
  <c r="Y470" i="7"/>
  <c r="Z470" i="7"/>
  <c r="Y471" i="7"/>
  <c r="Z471" i="7"/>
  <c r="Y472" i="7"/>
  <c r="Z472" i="7"/>
  <c r="Y473" i="7"/>
  <c r="Z473" i="7"/>
  <c r="Y474" i="7"/>
  <c r="Z474" i="7"/>
  <c r="Y475" i="7"/>
  <c r="Z475" i="7"/>
  <c r="Y476" i="7"/>
  <c r="Z476" i="7"/>
  <c r="Y477" i="7"/>
  <c r="Z477" i="7"/>
  <c r="Y478" i="7"/>
  <c r="Z478" i="7"/>
  <c r="Y479" i="7"/>
  <c r="Z479" i="7"/>
  <c r="Y480" i="7"/>
  <c r="Z480" i="7"/>
  <c r="Y481" i="7"/>
  <c r="Z481" i="7"/>
  <c r="Y482" i="7"/>
  <c r="Z482" i="7"/>
  <c r="Y483" i="7"/>
  <c r="Z483" i="7"/>
  <c r="Y484" i="7"/>
  <c r="Z484" i="7"/>
  <c r="Y485" i="7"/>
  <c r="Z485" i="7"/>
  <c r="Y486" i="7"/>
  <c r="Z486" i="7"/>
  <c r="Y487" i="7"/>
  <c r="Z487" i="7"/>
  <c r="Y488" i="7"/>
  <c r="Z488" i="7"/>
  <c r="Y489" i="7"/>
  <c r="Z489" i="7"/>
  <c r="Y490" i="7"/>
  <c r="Z490" i="7"/>
  <c r="Y491" i="7"/>
  <c r="Z491" i="7"/>
  <c r="Y492" i="7"/>
  <c r="Z492" i="7"/>
  <c r="Y493" i="7"/>
  <c r="Z493" i="7"/>
  <c r="Y494" i="7"/>
  <c r="Z494" i="7"/>
  <c r="Y495" i="7"/>
  <c r="Z495" i="7"/>
  <c r="Y496" i="7"/>
  <c r="Z496" i="7"/>
  <c r="Y497" i="7"/>
  <c r="Z497" i="7"/>
  <c r="Y498" i="7"/>
  <c r="Z498" i="7"/>
  <c r="Y499" i="7"/>
  <c r="Z499" i="7"/>
  <c r="Y500" i="7"/>
  <c r="Z500" i="7"/>
  <c r="Y501" i="7"/>
  <c r="Z501" i="7"/>
  <c r="Y502" i="7"/>
  <c r="Z502" i="7"/>
  <c r="Y503" i="7"/>
  <c r="Z503" i="7"/>
  <c r="Y504" i="7"/>
  <c r="Z504" i="7"/>
  <c r="Y505" i="7"/>
  <c r="Z505" i="7"/>
  <c r="Y506" i="7"/>
  <c r="Z506" i="7"/>
  <c r="Y507" i="7"/>
  <c r="Z507" i="7"/>
  <c r="Y508" i="7"/>
  <c r="Z508" i="7"/>
  <c r="Y509" i="7"/>
  <c r="Z509" i="7"/>
  <c r="Y510" i="7"/>
  <c r="Z510" i="7"/>
  <c r="Y511" i="7"/>
  <c r="Z511" i="7"/>
  <c r="Y512" i="7"/>
  <c r="Z512" i="7"/>
  <c r="Y513" i="7"/>
  <c r="Z513" i="7"/>
  <c r="Y514" i="7"/>
  <c r="Z514" i="7"/>
  <c r="Y515" i="7"/>
  <c r="Z515" i="7"/>
  <c r="Y516" i="7"/>
  <c r="Z516" i="7"/>
  <c r="Y517" i="7"/>
  <c r="Z517" i="7"/>
  <c r="Y518" i="7"/>
  <c r="Z518" i="7"/>
  <c r="Y519" i="7"/>
  <c r="Z519" i="7"/>
  <c r="Y520" i="7"/>
  <c r="Z520" i="7"/>
  <c r="Y521" i="7"/>
  <c r="Z521" i="7"/>
  <c r="Y522" i="7"/>
  <c r="Z522" i="7"/>
  <c r="Y523" i="7"/>
  <c r="Z523" i="7"/>
  <c r="Y524" i="7"/>
  <c r="Z524" i="7"/>
  <c r="Y525" i="7"/>
  <c r="Z525" i="7"/>
  <c r="Y526" i="7"/>
  <c r="Z526" i="7"/>
  <c r="Y527" i="7"/>
  <c r="Z527" i="7"/>
  <c r="Y528" i="7"/>
  <c r="Z528" i="7"/>
  <c r="Y529" i="7"/>
  <c r="Z529" i="7"/>
  <c r="Y530" i="7"/>
  <c r="Z530" i="7"/>
  <c r="Y531" i="7"/>
  <c r="Z531" i="7"/>
  <c r="Y532" i="7"/>
  <c r="Z532" i="7"/>
  <c r="Y533" i="7"/>
  <c r="Z533" i="7"/>
  <c r="Y534" i="7"/>
  <c r="Z534" i="7"/>
  <c r="Y535" i="7"/>
  <c r="Z535" i="7"/>
  <c r="Y536" i="7"/>
  <c r="Z536" i="7"/>
  <c r="Y537" i="7"/>
  <c r="Z537" i="7"/>
  <c r="Y538" i="7"/>
  <c r="Z538" i="7"/>
  <c r="Y539" i="7"/>
  <c r="Z539" i="7"/>
  <c r="Y540" i="7"/>
  <c r="Z540" i="7"/>
  <c r="Y541" i="7"/>
  <c r="Z541" i="7"/>
  <c r="Y542" i="7"/>
  <c r="Z542" i="7"/>
  <c r="Y543" i="7"/>
  <c r="Z543" i="7"/>
  <c r="Y544" i="7"/>
  <c r="Z544" i="7"/>
  <c r="Y545" i="7"/>
  <c r="Z545" i="7"/>
  <c r="Y546" i="7"/>
  <c r="Z546" i="7"/>
  <c r="Y547" i="7"/>
  <c r="Z547" i="7"/>
  <c r="Y548" i="7"/>
  <c r="Z548" i="7"/>
  <c r="Y549" i="7"/>
  <c r="Z549" i="7"/>
  <c r="Y550" i="7"/>
  <c r="Z550" i="7"/>
  <c r="Y551" i="7"/>
  <c r="Z551" i="7"/>
  <c r="Y552" i="7"/>
  <c r="Z552" i="7"/>
  <c r="Y553" i="7"/>
  <c r="Z553" i="7"/>
  <c r="Y554" i="7"/>
  <c r="Z554" i="7"/>
  <c r="Y555" i="7"/>
  <c r="Z555" i="7"/>
  <c r="Y556" i="7"/>
  <c r="Z556" i="7"/>
  <c r="Y557" i="7"/>
  <c r="Z557" i="7"/>
  <c r="Y558" i="7"/>
  <c r="Z558" i="7"/>
  <c r="Y559" i="7"/>
  <c r="Z559" i="7"/>
  <c r="Y560" i="7"/>
  <c r="Z560" i="7"/>
  <c r="Y561" i="7"/>
  <c r="Z561" i="7"/>
  <c r="Y562" i="7"/>
  <c r="Z562" i="7"/>
  <c r="Y563" i="7"/>
  <c r="Z563" i="7"/>
  <c r="Y564" i="7"/>
  <c r="Z564" i="7"/>
  <c r="Y565" i="7"/>
  <c r="Z565" i="7"/>
  <c r="Y566" i="7"/>
  <c r="Z566" i="7"/>
  <c r="Y567" i="7"/>
  <c r="Z567" i="7"/>
  <c r="Y568" i="7"/>
  <c r="Z568" i="7"/>
  <c r="Y569" i="7"/>
  <c r="Z569" i="7"/>
  <c r="Y570" i="7"/>
  <c r="Z570" i="7"/>
  <c r="Y571" i="7"/>
  <c r="Z571" i="7"/>
  <c r="Y572" i="7"/>
  <c r="Z572" i="7"/>
  <c r="Y573" i="7"/>
  <c r="Z573" i="7"/>
  <c r="Y574" i="7"/>
  <c r="Z574" i="7"/>
  <c r="Y575" i="7"/>
  <c r="Z575" i="7"/>
  <c r="Y576" i="7"/>
  <c r="Z576" i="7"/>
  <c r="Y577" i="7"/>
  <c r="Z577" i="7"/>
  <c r="Y578" i="7"/>
  <c r="Z578" i="7"/>
  <c r="Y579" i="7"/>
  <c r="Z579" i="7"/>
  <c r="Y580" i="7"/>
  <c r="Z580" i="7"/>
  <c r="Y581" i="7"/>
  <c r="Z581" i="7"/>
  <c r="Y582" i="7"/>
  <c r="Z582" i="7"/>
  <c r="Y583" i="7"/>
  <c r="Z583" i="7"/>
  <c r="Y584" i="7"/>
  <c r="Z584" i="7"/>
  <c r="Y585" i="7"/>
  <c r="Z585" i="7"/>
  <c r="Y586" i="7"/>
  <c r="Z586" i="7"/>
  <c r="Y587" i="7"/>
  <c r="Z587" i="7"/>
  <c r="Y588" i="7"/>
  <c r="Z588" i="7"/>
  <c r="Y589" i="7"/>
  <c r="Z589" i="7"/>
  <c r="Y590" i="7"/>
  <c r="Z590" i="7"/>
  <c r="Y591" i="7"/>
  <c r="Z591" i="7"/>
  <c r="Y592" i="7"/>
  <c r="Z592" i="7"/>
  <c r="Y593" i="7"/>
  <c r="Z593" i="7"/>
  <c r="Y594" i="7"/>
  <c r="Z594" i="7"/>
  <c r="Y595" i="7"/>
  <c r="Z595" i="7"/>
  <c r="Y596" i="7"/>
  <c r="Z596" i="7"/>
  <c r="Y597" i="7"/>
  <c r="Z597" i="7"/>
  <c r="Y598" i="7"/>
  <c r="Z598" i="7"/>
  <c r="Y599" i="7"/>
  <c r="Z599" i="7"/>
  <c r="Y600" i="7"/>
  <c r="Z600" i="7"/>
  <c r="Y601" i="7"/>
  <c r="Z601" i="7"/>
  <c r="Y602" i="7"/>
  <c r="Z602" i="7"/>
  <c r="Y603" i="7"/>
  <c r="Z603" i="7"/>
  <c r="Y604" i="7"/>
  <c r="Z604" i="7"/>
  <c r="Y605" i="7"/>
  <c r="Z605" i="7"/>
  <c r="Y606" i="7"/>
  <c r="Z606" i="7"/>
  <c r="Y607" i="7"/>
  <c r="Z607" i="7"/>
  <c r="Y608" i="7"/>
  <c r="Z608" i="7"/>
  <c r="Y609" i="7"/>
  <c r="Z609" i="7"/>
  <c r="Y610" i="7"/>
  <c r="Z610" i="7"/>
  <c r="Y611" i="7"/>
  <c r="Z611" i="7"/>
  <c r="Y612" i="7"/>
  <c r="Z612" i="7"/>
  <c r="Y613" i="7"/>
  <c r="Z613" i="7"/>
  <c r="Y614" i="7"/>
  <c r="Z614" i="7"/>
  <c r="Y615" i="7"/>
  <c r="Z615" i="7"/>
  <c r="Y616" i="7"/>
  <c r="Z616" i="7"/>
  <c r="Y617" i="7"/>
  <c r="Z617" i="7"/>
  <c r="Y618" i="7"/>
  <c r="Z618" i="7"/>
  <c r="Y619" i="7"/>
  <c r="Z619" i="7"/>
  <c r="Y620" i="7"/>
  <c r="Z620" i="7"/>
  <c r="Y621" i="7"/>
  <c r="Z621" i="7"/>
  <c r="Y622" i="7"/>
  <c r="Z622" i="7"/>
  <c r="Y623" i="7"/>
  <c r="Z623" i="7"/>
  <c r="Y624" i="7"/>
  <c r="Z624" i="7"/>
  <c r="Y625" i="7"/>
  <c r="Z625" i="7"/>
  <c r="Y626" i="7"/>
  <c r="Z626" i="7"/>
  <c r="Y627" i="7"/>
  <c r="Z627" i="7"/>
  <c r="Y628" i="7"/>
  <c r="Z628" i="7"/>
  <c r="Y629" i="7"/>
  <c r="Z629" i="7"/>
  <c r="Y630" i="7"/>
  <c r="Z630" i="7"/>
  <c r="Y631" i="7"/>
  <c r="Z631" i="7"/>
  <c r="Y632" i="7"/>
  <c r="Z632" i="7"/>
  <c r="Y633" i="7"/>
  <c r="Z633" i="7"/>
  <c r="Y634" i="7"/>
  <c r="Z634" i="7"/>
  <c r="Y635" i="7"/>
  <c r="Z635" i="7"/>
  <c r="Y636" i="7"/>
  <c r="Z636" i="7"/>
  <c r="Y637" i="7"/>
  <c r="Z637" i="7"/>
  <c r="Y638" i="7"/>
  <c r="Z638" i="7"/>
  <c r="Y639" i="7"/>
  <c r="Z639" i="7"/>
  <c r="Y640" i="7"/>
  <c r="Z640" i="7"/>
  <c r="Y641" i="7"/>
  <c r="Z641" i="7"/>
  <c r="Y642" i="7"/>
  <c r="Z642" i="7"/>
  <c r="Y643" i="7"/>
  <c r="Z643" i="7"/>
  <c r="Y644" i="7"/>
  <c r="Z644" i="7"/>
  <c r="Y645" i="7"/>
  <c r="Z645" i="7"/>
  <c r="Y646" i="7"/>
  <c r="Z646" i="7"/>
  <c r="Y647" i="7"/>
  <c r="Z647" i="7"/>
  <c r="Y648" i="7"/>
  <c r="Z648" i="7"/>
  <c r="Y649" i="7"/>
  <c r="Z649" i="7"/>
  <c r="Y650" i="7"/>
  <c r="Z650" i="7"/>
  <c r="Y651" i="7"/>
  <c r="Z651" i="7"/>
  <c r="Y652" i="7"/>
  <c r="Z652" i="7"/>
  <c r="Y653" i="7"/>
  <c r="Z653" i="7"/>
  <c r="Y654" i="7"/>
  <c r="Z654" i="7"/>
  <c r="Y655" i="7"/>
  <c r="Z655" i="7"/>
  <c r="Y656" i="7"/>
  <c r="Z656" i="7"/>
  <c r="Y657" i="7"/>
  <c r="Z657" i="7"/>
  <c r="Y658" i="7"/>
  <c r="Z658" i="7"/>
  <c r="Y659" i="7"/>
  <c r="Z659" i="7"/>
  <c r="Y660" i="7"/>
  <c r="Z660" i="7"/>
  <c r="Y661" i="7"/>
  <c r="Z661" i="7"/>
  <c r="Y662" i="7"/>
  <c r="Z662" i="7"/>
  <c r="Y663" i="7"/>
  <c r="Z663" i="7"/>
  <c r="Y664" i="7"/>
  <c r="Z664" i="7"/>
  <c r="Y665" i="7"/>
  <c r="Z665" i="7"/>
  <c r="Y666" i="7"/>
  <c r="Z666" i="7"/>
  <c r="Y667" i="7"/>
  <c r="Z667" i="7"/>
  <c r="Y668" i="7"/>
  <c r="Z668" i="7"/>
  <c r="Y669" i="7"/>
  <c r="Z669" i="7"/>
  <c r="Y670" i="7"/>
  <c r="Z670" i="7"/>
  <c r="Y671" i="7"/>
  <c r="Z671" i="7"/>
  <c r="Y672" i="7"/>
  <c r="Z672" i="7"/>
  <c r="Y673" i="7"/>
  <c r="Z673" i="7"/>
  <c r="Y674" i="7"/>
  <c r="Z674" i="7"/>
  <c r="Y675" i="7"/>
  <c r="Z675" i="7"/>
  <c r="Y676" i="7"/>
  <c r="Z676" i="7"/>
  <c r="Y677" i="7"/>
  <c r="Z677" i="7"/>
  <c r="Y678" i="7"/>
  <c r="Z678" i="7"/>
  <c r="Y679" i="7"/>
  <c r="Z679" i="7"/>
  <c r="Y680" i="7"/>
  <c r="Z680" i="7"/>
  <c r="Y681" i="7"/>
  <c r="Z681" i="7"/>
  <c r="Y682" i="7"/>
  <c r="Z682" i="7"/>
  <c r="Y683" i="7"/>
  <c r="Z683" i="7"/>
  <c r="Y684" i="7"/>
  <c r="Z684" i="7"/>
  <c r="Y685" i="7"/>
  <c r="Z685" i="7"/>
  <c r="Y686" i="7"/>
  <c r="Z686" i="7"/>
  <c r="Y687" i="7"/>
  <c r="Z687" i="7"/>
  <c r="Y688" i="7"/>
  <c r="Z688" i="7"/>
  <c r="Y689" i="7"/>
  <c r="Z689" i="7"/>
  <c r="Y690" i="7"/>
  <c r="Z690" i="7"/>
  <c r="Y691" i="7"/>
  <c r="Z691" i="7"/>
  <c r="Y692" i="7"/>
  <c r="Z692" i="7"/>
  <c r="Y693" i="7"/>
  <c r="Z693" i="7"/>
  <c r="Y694" i="7"/>
  <c r="Z694" i="7"/>
  <c r="Y695" i="7"/>
  <c r="Z695" i="7"/>
  <c r="Y696" i="7"/>
  <c r="Z696" i="7"/>
  <c r="Y697" i="7"/>
  <c r="Z697" i="7"/>
  <c r="Y698" i="7"/>
  <c r="Z698" i="7"/>
  <c r="Y699" i="7"/>
  <c r="Z699" i="7"/>
  <c r="Y700" i="7"/>
  <c r="Z700" i="7"/>
  <c r="Y701" i="7"/>
  <c r="Z701" i="7"/>
  <c r="Y702" i="7"/>
  <c r="Z702" i="7"/>
  <c r="Y703" i="7"/>
  <c r="Z703" i="7"/>
  <c r="Y704" i="7"/>
  <c r="Z704" i="7"/>
  <c r="Y705" i="7"/>
  <c r="Z705" i="7"/>
  <c r="Y706" i="7"/>
  <c r="Z706" i="7"/>
  <c r="Y707" i="7"/>
  <c r="Z707" i="7"/>
  <c r="Y708" i="7"/>
  <c r="Z708" i="7"/>
  <c r="Y709" i="7"/>
  <c r="Z709" i="7"/>
  <c r="Y710" i="7"/>
  <c r="Z710" i="7"/>
  <c r="Y711" i="7"/>
  <c r="Z711" i="7"/>
  <c r="Y712" i="7"/>
  <c r="Z712" i="7"/>
  <c r="Y713" i="7"/>
  <c r="Z713" i="7"/>
  <c r="Y714" i="7"/>
  <c r="Z714" i="7"/>
  <c r="Y715" i="7"/>
  <c r="Z715" i="7"/>
  <c r="Y716" i="7"/>
  <c r="Z716" i="7"/>
  <c r="Y717" i="7"/>
  <c r="Z717" i="7"/>
  <c r="Y718" i="7"/>
  <c r="Z718" i="7"/>
  <c r="Y719" i="7"/>
  <c r="Z719" i="7"/>
  <c r="Y720" i="7"/>
  <c r="Z720" i="7"/>
  <c r="Y721" i="7"/>
  <c r="Z721" i="7"/>
  <c r="Y722" i="7"/>
  <c r="Z722" i="7"/>
  <c r="Y723" i="7"/>
  <c r="Z723" i="7"/>
  <c r="Y724" i="7"/>
  <c r="Z724" i="7"/>
  <c r="Y725" i="7"/>
  <c r="Z725" i="7"/>
  <c r="Y726" i="7"/>
  <c r="Z726" i="7"/>
  <c r="Y727" i="7"/>
  <c r="Z727" i="7"/>
  <c r="Y728" i="7"/>
  <c r="Z728" i="7"/>
  <c r="Y729" i="7"/>
  <c r="Z729" i="7"/>
  <c r="Y730" i="7"/>
  <c r="Z730" i="7"/>
  <c r="Y731" i="7"/>
  <c r="Z731" i="7"/>
  <c r="Y732" i="7"/>
  <c r="Z732" i="7"/>
  <c r="Y733" i="7"/>
  <c r="Z733" i="7"/>
  <c r="Y734" i="7"/>
  <c r="Z734" i="7"/>
  <c r="Y735" i="7"/>
  <c r="Z735" i="7"/>
  <c r="Y736" i="7"/>
  <c r="Z736" i="7"/>
  <c r="Y737" i="7"/>
  <c r="Z737" i="7"/>
  <c r="Y738" i="7"/>
  <c r="Z738" i="7"/>
  <c r="Y739" i="7"/>
  <c r="Z739" i="7"/>
  <c r="Y740" i="7"/>
  <c r="Z740" i="7"/>
  <c r="Y741" i="7"/>
  <c r="Z741" i="7"/>
  <c r="Y742" i="7"/>
  <c r="Z742" i="7"/>
  <c r="Y743" i="7"/>
  <c r="Z743" i="7"/>
  <c r="Y744" i="7"/>
  <c r="Z744" i="7"/>
  <c r="Y745" i="7"/>
  <c r="Z745" i="7"/>
  <c r="Y746" i="7"/>
  <c r="Z746" i="7"/>
  <c r="Y747" i="7"/>
  <c r="Z747" i="7"/>
  <c r="Y748" i="7"/>
  <c r="Z748" i="7"/>
  <c r="Y749" i="7"/>
  <c r="Z749" i="7"/>
  <c r="Y750" i="7"/>
  <c r="Z750" i="7"/>
  <c r="Y751" i="7"/>
  <c r="Z751" i="7"/>
  <c r="Y752" i="7"/>
  <c r="Z752" i="7"/>
  <c r="Y753" i="7"/>
  <c r="Z753" i="7"/>
  <c r="Y754" i="7"/>
  <c r="Z754" i="7"/>
  <c r="Y755" i="7"/>
  <c r="Z755" i="7"/>
  <c r="Y756" i="7"/>
  <c r="Z756" i="7"/>
  <c r="Y757" i="7"/>
  <c r="Z757" i="7"/>
  <c r="Y758" i="7"/>
  <c r="Z758" i="7"/>
  <c r="Y759" i="7"/>
  <c r="Z759" i="7"/>
  <c r="Y760" i="7"/>
  <c r="Z760" i="7"/>
  <c r="Y761" i="7"/>
  <c r="Z761" i="7"/>
  <c r="Y762" i="7"/>
  <c r="Z762" i="7"/>
  <c r="Y763" i="7"/>
  <c r="Z763" i="7"/>
  <c r="Y764" i="7"/>
  <c r="Z764" i="7"/>
  <c r="Y765" i="7"/>
  <c r="Z765" i="7"/>
  <c r="Y766" i="7"/>
  <c r="Z766" i="7"/>
  <c r="Y767" i="7"/>
  <c r="Z767" i="7"/>
  <c r="Y768" i="7"/>
  <c r="Z768" i="7"/>
  <c r="Y769" i="7"/>
  <c r="Z769" i="7"/>
  <c r="Y770" i="7"/>
  <c r="Z770" i="7"/>
  <c r="Y771" i="7"/>
  <c r="Z771" i="7"/>
  <c r="Y772" i="7"/>
  <c r="Z772" i="7"/>
  <c r="Y773" i="7"/>
  <c r="Z773" i="7"/>
  <c r="Y774" i="7"/>
  <c r="Z774" i="7"/>
  <c r="Y775" i="7"/>
  <c r="Z775" i="7"/>
  <c r="Y776" i="7"/>
  <c r="Z776" i="7"/>
  <c r="Y777" i="7"/>
  <c r="Z777" i="7"/>
  <c r="Y778" i="7"/>
  <c r="Z778" i="7"/>
  <c r="Y779" i="7"/>
  <c r="Z779" i="7"/>
  <c r="Y780" i="7"/>
  <c r="Z780" i="7"/>
  <c r="Y781" i="7"/>
  <c r="Z781" i="7"/>
  <c r="Y782" i="7"/>
  <c r="Z782" i="7"/>
  <c r="Y783" i="7"/>
  <c r="Z783" i="7"/>
  <c r="Y784" i="7"/>
  <c r="Z784" i="7"/>
  <c r="Y785" i="7"/>
  <c r="Z785" i="7"/>
  <c r="Y786" i="7"/>
  <c r="Z786" i="7"/>
  <c r="Y787" i="7"/>
  <c r="Z787" i="7"/>
  <c r="Y788" i="7"/>
  <c r="Z788" i="7"/>
  <c r="Y789" i="7"/>
  <c r="Z789" i="7"/>
  <c r="Y790" i="7"/>
  <c r="Z790" i="7"/>
  <c r="Y791" i="7"/>
  <c r="Z791" i="7"/>
  <c r="Y792" i="7"/>
  <c r="Z792" i="7"/>
  <c r="Y793" i="7"/>
  <c r="Z793" i="7"/>
  <c r="Y794" i="7"/>
  <c r="Z794" i="7"/>
  <c r="Y795" i="7"/>
  <c r="Z795" i="7"/>
  <c r="Y796" i="7"/>
  <c r="Z796" i="7"/>
  <c r="Y797" i="7"/>
  <c r="Z797" i="7"/>
  <c r="Y798" i="7"/>
  <c r="Z798" i="7"/>
  <c r="Y799" i="7"/>
  <c r="Z799" i="7"/>
  <c r="Y800" i="7"/>
  <c r="Z800" i="7"/>
  <c r="Y801" i="7"/>
  <c r="Z801" i="7"/>
  <c r="Y802" i="7"/>
  <c r="Z802" i="7"/>
  <c r="Y803" i="7"/>
  <c r="Z803" i="7"/>
  <c r="Y804" i="7"/>
  <c r="Z804" i="7"/>
  <c r="Y805" i="7"/>
  <c r="Z805" i="7"/>
  <c r="Y806" i="7"/>
  <c r="Z806" i="7"/>
  <c r="Y807" i="7"/>
  <c r="Z807" i="7"/>
  <c r="Y808" i="7"/>
  <c r="Z808" i="7"/>
  <c r="Y809" i="7"/>
  <c r="Z809" i="7"/>
  <c r="Y810" i="7"/>
  <c r="Z810" i="7"/>
  <c r="Y811" i="7"/>
  <c r="Z811" i="7"/>
  <c r="Y812" i="7"/>
  <c r="Z812" i="7"/>
  <c r="Y813" i="7"/>
  <c r="Z813" i="7"/>
  <c r="Y814" i="7"/>
  <c r="Z814" i="7"/>
  <c r="Y815" i="7"/>
  <c r="Z815" i="7"/>
  <c r="Y816" i="7"/>
  <c r="Z816" i="7"/>
  <c r="Y817" i="7"/>
  <c r="Z817" i="7"/>
  <c r="Y818" i="7"/>
  <c r="Z818" i="7"/>
  <c r="Y819" i="7"/>
  <c r="Z819" i="7"/>
  <c r="Y820" i="7"/>
  <c r="Z820" i="7"/>
  <c r="Y821" i="7"/>
  <c r="Z821" i="7"/>
  <c r="Y822" i="7"/>
  <c r="Z822" i="7"/>
  <c r="Y823" i="7"/>
  <c r="Z823" i="7"/>
  <c r="Y824" i="7"/>
  <c r="Z824" i="7"/>
  <c r="Y825" i="7"/>
  <c r="Z825" i="7"/>
  <c r="Y826" i="7"/>
  <c r="Z826" i="7"/>
  <c r="Y827" i="7"/>
  <c r="Z827" i="7"/>
  <c r="Y828" i="7"/>
  <c r="Z828" i="7"/>
  <c r="Y829" i="7"/>
  <c r="Z829" i="7"/>
  <c r="Y830" i="7"/>
  <c r="Z830" i="7"/>
  <c r="Y831" i="7"/>
  <c r="Z831" i="7"/>
  <c r="Y832" i="7"/>
  <c r="Z832" i="7"/>
  <c r="Y833" i="7"/>
  <c r="Z833" i="7"/>
  <c r="Y834" i="7"/>
  <c r="Z834" i="7"/>
  <c r="Y835" i="7"/>
  <c r="Z835" i="7"/>
  <c r="Y836" i="7"/>
  <c r="Z836" i="7"/>
  <c r="Y837" i="7"/>
  <c r="Z837" i="7"/>
  <c r="Y838" i="7"/>
  <c r="Z838" i="7"/>
  <c r="Y839" i="7"/>
  <c r="Z839" i="7"/>
  <c r="Y840" i="7"/>
  <c r="Z840" i="7"/>
  <c r="Y841" i="7"/>
  <c r="Z841" i="7"/>
  <c r="Y842" i="7"/>
  <c r="Z842" i="7"/>
  <c r="Y843" i="7"/>
  <c r="Z843" i="7"/>
  <c r="Y844" i="7"/>
  <c r="Z844" i="7"/>
  <c r="Y845" i="7"/>
  <c r="Z845" i="7"/>
  <c r="Y846" i="7"/>
  <c r="Z846" i="7"/>
  <c r="Y847" i="7"/>
  <c r="Z847" i="7"/>
  <c r="Y848" i="7"/>
  <c r="Z848" i="7"/>
  <c r="Y849" i="7"/>
  <c r="Z849" i="7"/>
  <c r="Y850" i="7"/>
  <c r="Z850" i="7"/>
  <c r="Y851" i="7"/>
  <c r="Z851" i="7"/>
  <c r="Y852" i="7"/>
  <c r="Z852" i="7"/>
  <c r="Y853" i="7"/>
  <c r="Z853" i="7"/>
  <c r="Y854" i="7"/>
  <c r="Z854" i="7"/>
  <c r="Y855" i="7"/>
  <c r="Z855" i="7"/>
  <c r="Y856" i="7"/>
  <c r="Z856" i="7"/>
  <c r="Y857" i="7"/>
  <c r="Z857" i="7"/>
  <c r="Y858" i="7"/>
  <c r="Z858" i="7"/>
  <c r="Y859" i="7"/>
  <c r="Z859" i="7"/>
  <c r="Y860" i="7"/>
  <c r="Z860" i="7"/>
  <c r="Y861" i="7"/>
  <c r="Z861" i="7"/>
  <c r="Y862" i="7"/>
  <c r="Z862" i="7"/>
  <c r="Y863" i="7"/>
  <c r="Z863" i="7"/>
  <c r="Y864" i="7"/>
  <c r="Z864" i="7"/>
  <c r="Y865" i="7"/>
  <c r="Z865" i="7"/>
  <c r="Y866" i="7"/>
  <c r="Z866" i="7"/>
  <c r="Y867" i="7"/>
  <c r="Z867" i="7"/>
  <c r="Y868" i="7"/>
  <c r="Z868" i="7"/>
  <c r="Y869" i="7"/>
  <c r="Z869" i="7"/>
  <c r="Y870" i="7"/>
  <c r="Z870" i="7"/>
  <c r="Y871" i="7"/>
  <c r="Z871" i="7"/>
  <c r="Y872" i="7"/>
  <c r="Z872" i="7"/>
  <c r="Y873" i="7"/>
  <c r="Z873" i="7"/>
  <c r="Y874" i="7"/>
  <c r="Z874" i="7"/>
  <c r="Y875" i="7"/>
  <c r="Z875" i="7"/>
  <c r="Y876" i="7"/>
  <c r="Z876" i="7"/>
  <c r="Y877" i="7"/>
  <c r="Z877" i="7"/>
  <c r="Y878" i="7"/>
  <c r="Z878" i="7"/>
  <c r="Y879" i="7"/>
  <c r="Z879" i="7"/>
  <c r="Y880" i="7"/>
  <c r="Z880" i="7"/>
  <c r="Y881" i="7"/>
  <c r="Z881" i="7"/>
  <c r="Y882" i="7"/>
  <c r="Z882" i="7"/>
  <c r="Y883" i="7"/>
  <c r="Z883" i="7"/>
  <c r="Y884" i="7"/>
  <c r="Z884" i="7"/>
  <c r="Y885" i="7"/>
  <c r="Z885" i="7"/>
  <c r="Y886" i="7"/>
  <c r="Z886" i="7"/>
  <c r="Y887" i="7"/>
  <c r="Z887" i="7"/>
  <c r="Y888" i="7"/>
  <c r="Z888" i="7"/>
  <c r="Y889" i="7"/>
  <c r="Z889" i="7"/>
  <c r="Y890" i="7"/>
  <c r="Z890" i="7"/>
  <c r="Y891" i="7"/>
  <c r="Z891" i="7"/>
  <c r="Y892" i="7"/>
  <c r="Z892" i="7"/>
  <c r="Y893" i="7"/>
  <c r="Z893" i="7"/>
  <c r="Y894" i="7"/>
  <c r="Z894" i="7"/>
  <c r="Y895" i="7"/>
  <c r="Z895" i="7"/>
  <c r="Y896" i="7"/>
  <c r="Z896" i="7"/>
  <c r="Y897" i="7"/>
  <c r="Z897" i="7"/>
  <c r="Y898" i="7"/>
  <c r="Z898" i="7"/>
  <c r="Y899" i="7"/>
  <c r="Z899" i="7"/>
  <c r="Y900" i="7"/>
  <c r="Z900" i="7"/>
  <c r="Y901" i="7"/>
  <c r="Z901" i="7"/>
  <c r="Y902" i="7"/>
  <c r="Z902" i="7"/>
  <c r="Y903" i="7"/>
  <c r="Z903" i="7"/>
  <c r="Y904" i="7"/>
  <c r="Z904" i="7"/>
  <c r="Y905" i="7"/>
  <c r="Z905" i="7"/>
  <c r="Y906" i="7"/>
  <c r="Z906" i="7"/>
  <c r="Y907" i="7"/>
  <c r="Z907" i="7"/>
  <c r="Y908" i="7"/>
  <c r="Z908" i="7"/>
  <c r="Y909" i="7"/>
  <c r="Z909" i="7"/>
  <c r="Y910" i="7"/>
  <c r="Z910" i="7"/>
  <c r="Y911" i="7"/>
  <c r="Z911" i="7"/>
  <c r="Y912" i="7"/>
  <c r="Z912" i="7"/>
  <c r="Y913" i="7"/>
  <c r="Z913" i="7"/>
  <c r="Y914" i="7"/>
  <c r="Z914" i="7"/>
  <c r="Y915" i="7"/>
  <c r="Z915" i="7"/>
  <c r="Y916" i="7"/>
  <c r="Z916" i="7"/>
  <c r="Y917" i="7"/>
  <c r="Z917" i="7"/>
  <c r="Y918" i="7"/>
  <c r="Z918" i="7"/>
  <c r="Y919" i="7"/>
  <c r="Z919" i="7"/>
  <c r="Y920" i="7"/>
  <c r="Z920" i="7"/>
  <c r="Y921" i="7"/>
  <c r="Z921" i="7"/>
  <c r="Y922" i="7"/>
  <c r="Z922" i="7"/>
  <c r="Y923" i="7"/>
  <c r="Z923" i="7"/>
  <c r="Y924" i="7"/>
  <c r="Z924" i="7"/>
  <c r="Y925" i="7"/>
  <c r="Z925" i="7"/>
  <c r="Y926" i="7"/>
  <c r="Z926" i="7"/>
  <c r="Y927" i="7"/>
  <c r="Z927" i="7"/>
  <c r="Y928" i="7"/>
  <c r="Z928" i="7"/>
  <c r="Y929" i="7"/>
  <c r="Z929" i="7"/>
  <c r="Y930" i="7"/>
  <c r="Z930" i="7"/>
  <c r="Y931" i="7"/>
  <c r="Z931" i="7"/>
  <c r="Y932" i="7"/>
  <c r="Z932" i="7"/>
  <c r="Y933" i="7"/>
  <c r="Z933" i="7"/>
  <c r="Y934" i="7"/>
  <c r="Z934" i="7"/>
  <c r="Y935" i="7"/>
  <c r="Z935" i="7"/>
  <c r="Y936" i="7"/>
  <c r="Z936" i="7"/>
  <c r="Y937" i="7"/>
  <c r="Z937" i="7"/>
  <c r="Y938" i="7"/>
  <c r="Z938" i="7"/>
  <c r="Y939" i="7"/>
  <c r="Z939" i="7"/>
  <c r="Y940" i="7"/>
  <c r="Z940" i="7"/>
  <c r="Y941" i="7"/>
  <c r="Z941" i="7"/>
  <c r="Y942" i="7"/>
  <c r="Z942" i="7"/>
  <c r="Y943" i="7"/>
  <c r="Z943" i="7"/>
  <c r="Y944" i="7"/>
  <c r="Z944" i="7"/>
  <c r="Y945" i="7"/>
  <c r="Z945" i="7"/>
  <c r="Y946" i="7"/>
  <c r="Z946" i="7"/>
  <c r="Y947" i="7"/>
  <c r="Z947" i="7"/>
  <c r="Y948" i="7"/>
  <c r="Z948" i="7"/>
  <c r="Y949" i="7"/>
  <c r="Z949" i="7"/>
  <c r="Y950" i="7"/>
  <c r="Z950" i="7"/>
  <c r="Y951" i="7"/>
  <c r="Z951" i="7"/>
  <c r="Y952" i="7"/>
  <c r="Z952" i="7"/>
  <c r="Y953" i="7"/>
  <c r="Z953" i="7"/>
  <c r="Y954" i="7"/>
  <c r="Z954" i="7"/>
  <c r="Y955" i="7"/>
  <c r="Z955" i="7"/>
  <c r="Y956" i="7"/>
  <c r="Z956" i="7"/>
  <c r="Y957" i="7"/>
  <c r="Z957" i="7"/>
  <c r="Y958" i="7"/>
  <c r="Z958" i="7"/>
  <c r="Y959" i="7"/>
  <c r="Z959" i="7"/>
  <c r="Y960" i="7"/>
  <c r="Z960" i="7"/>
  <c r="Y961" i="7"/>
  <c r="Z961" i="7"/>
  <c r="Y962" i="7"/>
  <c r="Z962" i="7"/>
  <c r="Y963" i="7"/>
  <c r="Z963" i="7"/>
  <c r="Y964" i="7"/>
  <c r="Z964" i="7"/>
  <c r="Y965" i="7"/>
  <c r="Z965" i="7"/>
  <c r="Y966" i="7"/>
  <c r="Z966" i="7"/>
  <c r="Y967" i="7"/>
  <c r="Z967" i="7"/>
  <c r="Y968" i="7"/>
  <c r="Z968" i="7"/>
  <c r="Y969" i="7"/>
  <c r="Z969" i="7"/>
  <c r="Y970" i="7"/>
  <c r="Z970" i="7"/>
  <c r="Y971" i="7"/>
  <c r="Z971" i="7"/>
  <c r="Y972" i="7"/>
  <c r="Z972" i="7"/>
  <c r="Y973" i="7"/>
  <c r="Z973" i="7"/>
  <c r="Y974" i="7"/>
  <c r="Z974" i="7"/>
  <c r="Y975" i="7"/>
  <c r="Z975" i="7"/>
  <c r="Y976" i="7"/>
  <c r="Z976" i="7"/>
  <c r="Y977" i="7"/>
  <c r="Z977" i="7"/>
  <c r="Y978" i="7"/>
  <c r="Z978" i="7"/>
  <c r="Y979" i="7"/>
  <c r="Z979" i="7"/>
  <c r="Y980" i="7"/>
  <c r="Z980" i="7"/>
  <c r="Y981" i="7"/>
  <c r="Z981" i="7"/>
  <c r="Y982" i="7"/>
  <c r="Z982" i="7"/>
  <c r="Y983" i="7"/>
  <c r="Z983" i="7"/>
  <c r="Y984" i="7"/>
  <c r="Z984" i="7"/>
  <c r="Y985" i="7"/>
  <c r="Z985" i="7"/>
  <c r="Y986" i="7"/>
  <c r="Z986" i="7"/>
  <c r="Y987" i="7"/>
  <c r="Z987" i="7"/>
  <c r="Y988" i="7"/>
  <c r="Z988" i="7"/>
  <c r="Y989" i="7"/>
  <c r="Z989" i="7"/>
  <c r="Y990" i="7"/>
  <c r="Z990" i="7"/>
  <c r="Y991" i="7"/>
  <c r="Z991" i="7"/>
  <c r="Y992" i="7"/>
  <c r="Z992" i="7"/>
  <c r="Y993" i="7"/>
  <c r="Z993" i="7"/>
  <c r="Y994" i="7"/>
  <c r="Z994" i="7"/>
  <c r="Y995" i="7"/>
  <c r="Z995" i="7"/>
  <c r="Y996" i="7"/>
  <c r="Z996" i="7"/>
  <c r="Y997" i="7"/>
  <c r="Z997" i="7"/>
  <c r="Y998" i="7"/>
  <c r="Z998" i="7"/>
  <c r="Y999" i="7"/>
  <c r="Z999" i="7"/>
  <c r="Y1000" i="7"/>
  <c r="Z1000" i="7"/>
  <c r="AD11" i="7" l="1"/>
  <c r="AD10" i="7"/>
  <c r="B2" i="7" s="1"/>
  <c r="AD7" i="7"/>
  <c r="AD6" i="7"/>
  <c r="AH6" i="7"/>
  <c r="AH3" i="7"/>
  <c r="AH2" i="7"/>
  <c r="AH1" i="7"/>
  <c r="AD3" i="7"/>
  <c r="AD2" i="7"/>
  <c r="Z2" i="7"/>
  <c r="Y2" i="7"/>
  <c r="G18" i="5"/>
  <c r="G17" i="5"/>
  <c r="F15" i="5"/>
  <c r="F14" i="5"/>
  <c r="H6" i="5"/>
  <c r="F4" i="5"/>
  <c r="F3" i="5"/>
  <c r="B10" i="9"/>
  <c r="B15" i="9"/>
  <c r="B6" i="9" s="1"/>
  <c r="B14" i="9"/>
  <c r="B5" i="9" s="1"/>
  <c r="B13" i="9"/>
  <c r="B12" i="9"/>
  <c r="B11" i="9"/>
  <c r="B4" i="9"/>
  <c r="D2" i="7" l="1"/>
  <c r="C2" i="7"/>
  <c r="B7" i="9"/>
  <c r="H17" i="5"/>
  <c r="F17" i="5" s="1"/>
  <c r="H3" i="5"/>
  <c r="AH4" i="7"/>
  <c r="H18" i="5"/>
  <c r="F18" i="5" s="1"/>
  <c r="AH5" i="7"/>
  <c r="H4" i="5"/>
  <c r="B9" i="9"/>
  <c r="AE54" i="7"/>
  <c r="AE53" i="7"/>
  <c r="AE50" i="7"/>
  <c r="AE49" i="7"/>
  <c r="W12" i="7" l="1"/>
  <c r="W20" i="7"/>
  <c r="W28" i="7"/>
  <c r="W36" i="7"/>
  <c r="W44" i="7"/>
  <c r="W52" i="7"/>
  <c r="W60" i="7"/>
  <c r="W68" i="7"/>
  <c r="W76" i="7"/>
  <c r="W84" i="7"/>
  <c r="W92" i="7"/>
  <c r="W100" i="7"/>
  <c r="W108" i="7"/>
  <c r="W116" i="7"/>
  <c r="W124" i="7"/>
  <c r="W132" i="7"/>
  <c r="W140" i="7"/>
  <c r="W148" i="7"/>
  <c r="W156" i="7"/>
  <c r="W164" i="7"/>
  <c r="W172" i="7"/>
  <c r="W180" i="7"/>
  <c r="W188" i="7"/>
  <c r="W196" i="7"/>
  <c r="W204" i="7"/>
  <c r="W212" i="7"/>
  <c r="W220" i="7"/>
  <c r="W9" i="7"/>
  <c r="W17" i="7"/>
  <c r="W25" i="7"/>
  <c r="W33" i="7"/>
  <c r="W41" i="7"/>
  <c r="W49" i="7"/>
  <c r="W57" i="7"/>
  <c r="W65" i="7"/>
  <c r="W73" i="7"/>
  <c r="W81" i="7"/>
  <c r="W89" i="7"/>
  <c r="W97" i="7"/>
  <c r="W105" i="7"/>
  <c r="W113" i="7"/>
  <c r="W121" i="7"/>
  <c r="W129" i="7"/>
  <c r="W137" i="7"/>
  <c r="W145" i="7"/>
  <c r="W153" i="7"/>
  <c r="W161" i="7"/>
  <c r="W169" i="7"/>
  <c r="W177" i="7"/>
  <c r="W185" i="7"/>
  <c r="W193" i="7"/>
  <c r="W201" i="7"/>
  <c r="W209" i="7"/>
  <c r="W217" i="7"/>
  <c r="W6" i="7"/>
  <c r="W14" i="7"/>
  <c r="W22" i="7"/>
  <c r="W30" i="7"/>
  <c r="W38" i="7"/>
  <c r="W46" i="7"/>
  <c r="W54" i="7"/>
  <c r="W62" i="7"/>
  <c r="W70" i="7"/>
  <c r="W78" i="7"/>
  <c r="W86" i="7"/>
  <c r="W94" i="7"/>
  <c r="W102" i="7"/>
  <c r="W110" i="7"/>
  <c r="W11" i="7"/>
  <c r="W19" i="7"/>
  <c r="W27" i="7"/>
  <c r="W35" i="7"/>
  <c r="W43" i="7"/>
  <c r="W51" i="7"/>
  <c r="W59" i="7"/>
  <c r="W67" i="7"/>
  <c r="W75" i="7"/>
  <c r="W83" i="7"/>
  <c r="W91" i="7"/>
  <c r="W99" i="7"/>
  <c r="W107" i="7"/>
  <c r="W115" i="7"/>
  <c r="W123" i="7"/>
  <c r="W131" i="7"/>
  <c r="W139" i="7"/>
  <c r="W147" i="7"/>
  <c r="W155" i="7"/>
  <c r="W163" i="7"/>
  <c r="W171" i="7"/>
  <c r="W179" i="7"/>
  <c r="W187" i="7"/>
  <c r="W195" i="7"/>
  <c r="W203" i="7"/>
  <c r="W211" i="7"/>
  <c r="W219" i="7"/>
  <c r="W8" i="7"/>
  <c r="W16" i="7"/>
  <c r="W24" i="7"/>
  <c r="W32" i="7"/>
  <c r="W40" i="7"/>
  <c r="W48" i="7"/>
  <c r="W56" i="7"/>
  <c r="W64" i="7"/>
  <c r="W72" i="7"/>
  <c r="W80" i="7"/>
  <c r="W88" i="7"/>
  <c r="W96" i="7"/>
  <c r="W104" i="7"/>
  <c r="W112" i="7"/>
  <c r="W120" i="7"/>
  <c r="W128" i="7"/>
  <c r="W136" i="7"/>
  <c r="W144" i="7"/>
  <c r="W152" i="7"/>
  <c r="W160" i="7"/>
  <c r="W168" i="7"/>
  <c r="W176" i="7"/>
  <c r="W184" i="7"/>
  <c r="W192" i="7"/>
  <c r="W200" i="7"/>
  <c r="W208" i="7"/>
  <c r="W216" i="7"/>
  <c r="W224" i="7"/>
  <c r="W5" i="7"/>
  <c r="W13" i="7"/>
  <c r="W21" i="7"/>
  <c r="W29" i="7"/>
  <c r="W37" i="7"/>
  <c r="W45" i="7"/>
  <c r="W53" i="7"/>
  <c r="W61" i="7"/>
  <c r="W69" i="7"/>
  <c r="W77" i="7"/>
  <c r="W85" i="7"/>
  <c r="W93" i="7"/>
  <c r="W101" i="7"/>
  <c r="W109" i="7"/>
  <c r="W117" i="7"/>
  <c r="W125" i="7"/>
  <c r="W133" i="7"/>
  <c r="W141" i="7"/>
  <c r="W149" i="7"/>
  <c r="W157" i="7"/>
  <c r="W165" i="7"/>
  <c r="W173" i="7"/>
  <c r="W181" i="7"/>
  <c r="W189" i="7"/>
  <c r="W197" i="7"/>
  <c r="W205" i="7"/>
  <c r="W213" i="7"/>
  <c r="W221" i="7"/>
  <c r="W3" i="7"/>
  <c r="W4" i="7"/>
  <c r="W10" i="7"/>
  <c r="W18" i="7"/>
  <c r="W26" i="7"/>
  <c r="W34" i="7"/>
  <c r="W42" i="7"/>
  <c r="W50" i="7"/>
  <c r="W58" i="7"/>
  <c r="W66" i="7"/>
  <c r="W74" i="7"/>
  <c r="W82" i="7"/>
  <c r="W90" i="7"/>
  <c r="W98" i="7"/>
  <c r="W106" i="7"/>
  <c r="W114" i="7"/>
  <c r="W7" i="7"/>
  <c r="W15" i="7"/>
  <c r="W23" i="7"/>
  <c r="W31" i="7"/>
  <c r="W39" i="7"/>
  <c r="W47" i="7"/>
  <c r="W55" i="7"/>
  <c r="W63" i="7"/>
  <c r="W71" i="7"/>
  <c r="W79" i="7"/>
  <c r="W87" i="7"/>
  <c r="W95" i="7"/>
  <c r="W103" i="7"/>
  <c r="W111" i="7"/>
  <c r="W119" i="7"/>
  <c r="W127" i="7"/>
  <c r="W135" i="7"/>
  <c r="W143" i="7"/>
  <c r="W151" i="7"/>
  <c r="W159" i="7"/>
  <c r="W167" i="7"/>
  <c r="W175" i="7"/>
  <c r="W183" i="7"/>
  <c r="W191" i="7"/>
  <c r="W199" i="7"/>
  <c r="W207" i="7"/>
  <c r="W215" i="7"/>
  <c r="W223" i="7"/>
  <c r="W130" i="7"/>
  <c r="W162" i="7"/>
  <c r="W194" i="7"/>
  <c r="W230" i="7"/>
  <c r="W238" i="7"/>
  <c r="W246" i="7"/>
  <c r="W254" i="7"/>
  <c r="W262" i="7"/>
  <c r="W270" i="7"/>
  <c r="W278" i="7"/>
  <c r="W286" i="7"/>
  <c r="W294" i="7"/>
  <c r="W302" i="7"/>
  <c r="W310" i="7"/>
  <c r="W318" i="7"/>
  <c r="W326" i="7"/>
  <c r="W334" i="7"/>
  <c r="W342" i="7"/>
  <c r="W350" i="7"/>
  <c r="W358" i="7"/>
  <c r="W366" i="7"/>
  <c r="W374" i="7"/>
  <c r="W382" i="7"/>
  <c r="W390" i="7"/>
  <c r="W398" i="7"/>
  <c r="W406" i="7"/>
  <c r="W414" i="7"/>
  <c r="W142" i="7"/>
  <c r="W174" i="7"/>
  <c r="W206" i="7"/>
  <c r="W227" i="7"/>
  <c r="W235" i="7"/>
  <c r="W243" i="7"/>
  <c r="W251" i="7"/>
  <c r="W259" i="7"/>
  <c r="W267" i="7"/>
  <c r="W275" i="7"/>
  <c r="W283" i="7"/>
  <c r="W291" i="7"/>
  <c r="W299" i="7"/>
  <c r="W307" i="7"/>
  <c r="W315" i="7"/>
  <c r="W323" i="7"/>
  <c r="W331" i="7"/>
  <c r="W339" i="7"/>
  <c r="W347" i="7"/>
  <c r="W355" i="7"/>
  <c r="W363" i="7"/>
  <c r="W371" i="7"/>
  <c r="W379" i="7"/>
  <c r="W387" i="7"/>
  <c r="W395" i="7"/>
  <c r="W403" i="7"/>
  <c r="W411" i="7"/>
  <c r="W419" i="7"/>
  <c r="W122" i="7"/>
  <c r="W154" i="7"/>
  <c r="W186" i="7"/>
  <c r="W218" i="7"/>
  <c r="W232" i="7"/>
  <c r="W240" i="7"/>
  <c r="W248" i="7"/>
  <c r="W256" i="7"/>
  <c r="W264" i="7"/>
  <c r="W272" i="7"/>
  <c r="W280" i="7"/>
  <c r="W288" i="7"/>
  <c r="W296" i="7"/>
  <c r="W304" i="7"/>
  <c r="W312" i="7"/>
  <c r="W320" i="7"/>
  <c r="W328" i="7"/>
  <c r="W336" i="7"/>
  <c r="W344" i="7"/>
  <c r="W352" i="7"/>
  <c r="W360" i="7"/>
  <c r="W368" i="7"/>
  <c r="W376" i="7"/>
  <c r="W384" i="7"/>
  <c r="W392" i="7"/>
  <c r="W400" i="7"/>
  <c r="W408" i="7"/>
  <c r="W416" i="7"/>
  <c r="W134" i="7"/>
  <c r="W166" i="7"/>
  <c r="W198" i="7"/>
  <c r="W229" i="7"/>
  <c r="W237" i="7"/>
  <c r="W245" i="7"/>
  <c r="W253" i="7"/>
  <c r="W261" i="7"/>
  <c r="W269" i="7"/>
  <c r="W277" i="7"/>
  <c r="W285" i="7"/>
  <c r="W293" i="7"/>
  <c r="W301" i="7"/>
  <c r="W309" i="7"/>
  <c r="W317" i="7"/>
  <c r="W325" i="7"/>
  <c r="W333" i="7"/>
  <c r="W341" i="7"/>
  <c r="W349" i="7"/>
  <c r="W357" i="7"/>
  <c r="W365" i="7"/>
  <c r="W373" i="7"/>
  <c r="W381" i="7"/>
  <c r="W389" i="7"/>
  <c r="W397" i="7"/>
  <c r="W405" i="7"/>
  <c r="W413" i="7"/>
  <c r="W421" i="7"/>
  <c r="W146" i="7"/>
  <c r="W178" i="7"/>
  <c r="W210" i="7"/>
  <c r="W226" i="7"/>
  <c r="W234" i="7"/>
  <c r="W242" i="7"/>
  <c r="W250" i="7"/>
  <c r="W258" i="7"/>
  <c r="W266" i="7"/>
  <c r="W274" i="7"/>
  <c r="W282" i="7"/>
  <c r="W126" i="7"/>
  <c r="W158" i="7"/>
  <c r="W190" i="7"/>
  <c r="W222" i="7"/>
  <c r="W231" i="7"/>
  <c r="W239" i="7"/>
  <c r="W247" i="7"/>
  <c r="W255" i="7"/>
  <c r="W263" i="7"/>
  <c r="W271" i="7"/>
  <c r="W279" i="7"/>
  <c r="W287" i="7"/>
  <c r="W295" i="7"/>
  <c r="W303" i="7"/>
  <c r="W311" i="7"/>
  <c r="W319" i="7"/>
  <c r="W327" i="7"/>
  <c r="W335" i="7"/>
  <c r="W343" i="7"/>
  <c r="W351" i="7"/>
  <c r="W359" i="7"/>
  <c r="W367" i="7"/>
  <c r="W375" i="7"/>
  <c r="W383" i="7"/>
  <c r="W391" i="7"/>
  <c r="W399" i="7"/>
  <c r="W407" i="7"/>
  <c r="W415" i="7"/>
  <c r="W423" i="7"/>
  <c r="W138" i="7"/>
  <c r="W170" i="7"/>
  <c r="W202" i="7"/>
  <c r="W228" i="7"/>
  <c r="W236" i="7"/>
  <c r="W244" i="7"/>
  <c r="W252" i="7"/>
  <c r="W260" i="7"/>
  <c r="W268" i="7"/>
  <c r="W276" i="7"/>
  <c r="W284" i="7"/>
  <c r="W292" i="7"/>
  <c r="W300" i="7"/>
  <c r="W308" i="7"/>
  <c r="W316" i="7"/>
  <c r="W324" i="7"/>
  <c r="W332" i="7"/>
  <c r="W340" i="7"/>
  <c r="W348" i="7"/>
  <c r="W356" i="7"/>
  <c r="W364" i="7"/>
  <c r="W372" i="7"/>
  <c r="W380" i="7"/>
  <c r="W388" i="7"/>
  <c r="W396" i="7"/>
  <c r="W404" i="7"/>
  <c r="W412" i="7"/>
  <c r="W420" i="7"/>
  <c r="W118" i="7"/>
  <c r="W150" i="7"/>
  <c r="W182" i="7"/>
  <c r="W273" i="7"/>
  <c r="W298" i="7"/>
  <c r="W330" i="7"/>
  <c r="W362" i="7"/>
  <c r="W394" i="7"/>
  <c r="W426" i="7"/>
  <c r="W434" i="7"/>
  <c r="W442" i="7"/>
  <c r="W450" i="7"/>
  <c r="W458" i="7"/>
  <c r="W466" i="7"/>
  <c r="W474" i="7"/>
  <c r="W482" i="7"/>
  <c r="W490" i="7"/>
  <c r="W498" i="7"/>
  <c r="W506" i="7"/>
  <c r="W514" i="7"/>
  <c r="W522" i="7"/>
  <c r="W530" i="7"/>
  <c r="W538" i="7"/>
  <c r="W546" i="7"/>
  <c r="W233" i="7"/>
  <c r="W313" i="7"/>
  <c r="W345" i="7"/>
  <c r="W377" i="7"/>
  <c r="W409" i="7"/>
  <c r="W431" i="7"/>
  <c r="W439" i="7"/>
  <c r="W447" i="7"/>
  <c r="W455" i="7"/>
  <c r="W463" i="7"/>
  <c r="W471" i="7"/>
  <c r="W479" i="7"/>
  <c r="W487" i="7"/>
  <c r="W495" i="7"/>
  <c r="W503" i="7"/>
  <c r="W511" i="7"/>
  <c r="W519" i="7"/>
  <c r="W527" i="7"/>
  <c r="W535" i="7"/>
  <c r="W543" i="7"/>
  <c r="W257" i="7"/>
  <c r="W290" i="7"/>
  <c r="W322" i="7"/>
  <c r="W354" i="7"/>
  <c r="W386" i="7"/>
  <c r="W418" i="7"/>
  <c r="W428" i="7"/>
  <c r="W436" i="7"/>
  <c r="W444" i="7"/>
  <c r="W452" i="7"/>
  <c r="W460" i="7"/>
  <c r="W468" i="7"/>
  <c r="W476" i="7"/>
  <c r="W484" i="7"/>
  <c r="W492" i="7"/>
  <c r="W500" i="7"/>
  <c r="W508" i="7"/>
  <c r="W516" i="7"/>
  <c r="W524" i="7"/>
  <c r="W532" i="7"/>
  <c r="W540" i="7"/>
  <c r="W548" i="7"/>
  <c r="W556" i="7"/>
  <c r="W564" i="7"/>
  <c r="W572" i="7"/>
  <c r="W580" i="7"/>
  <c r="W588" i="7"/>
  <c r="W596" i="7"/>
  <c r="W604" i="7"/>
  <c r="W281" i="7"/>
  <c r="W305" i="7"/>
  <c r="W337" i="7"/>
  <c r="W369" i="7"/>
  <c r="W401" i="7"/>
  <c r="W425" i="7"/>
  <c r="W433" i="7"/>
  <c r="W441" i="7"/>
  <c r="W449" i="7"/>
  <c r="W457" i="7"/>
  <c r="W465" i="7"/>
  <c r="W473" i="7"/>
  <c r="W481" i="7"/>
  <c r="W489" i="7"/>
  <c r="W497" i="7"/>
  <c r="W505" i="7"/>
  <c r="W513" i="7"/>
  <c r="W521" i="7"/>
  <c r="W529" i="7"/>
  <c r="W537" i="7"/>
  <c r="W545" i="7"/>
  <c r="W553" i="7"/>
  <c r="W561" i="7"/>
  <c r="W569" i="7"/>
  <c r="W577" i="7"/>
  <c r="W585" i="7"/>
  <c r="W593" i="7"/>
  <c r="W601" i="7"/>
  <c r="W241" i="7"/>
  <c r="W314" i="7"/>
  <c r="W346" i="7"/>
  <c r="W378" i="7"/>
  <c r="W410" i="7"/>
  <c r="W430" i="7"/>
  <c r="W438" i="7"/>
  <c r="W446" i="7"/>
  <c r="W454" i="7"/>
  <c r="W462" i="7"/>
  <c r="W470" i="7"/>
  <c r="W478" i="7"/>
  <c r="W486" i="7"/>
  <c r="W494" i="7"/>
  <c r="W502" i="7"/>
  <c r="W510" i="7"/>
  <c r="W518" i="7"/>
  <c r="W526" i="7"/>
  <c r="W534" i="7"/>
  <c r="W542" i="7"/>
  <c r="W550" i="7"/>
  <c r="W558" i="7"/>
  <c r="W566" i="7"/>
  <c r="W574" i="7"/>
  <c r="W582" i="7"/>
  <c r="W590" i="7"/>
  <c r="W598" i="7"/>
  <c r="W225" i="7"/>
  <c r="W306" i="7"/>
  <c r="W338" i="7"/>
  <c r="W370" i="7"/>
  <c r="W402" i="7"/>
  <c r="W422" i="7"/>
  <c r="W424" i="7"/>
  <c r="W432" i="7"/>
  <c r="W440" i="7"/>
  <c r="W448" i="7"/>
  <c r="W456" i="7"/>
  <c r="W464" i="7"/>
  <c r="W472" i="7"/>
  <c r="W480" i="7"/>
  <c r="W488" i="7"/>
  <c r="W496" i="7"/>
  <c r="W504" i="7"/>
  <c r="W512" i="7"/>
  <c r="W520" i="7"/>
  <c r="W528" i="7"/>
  <c r="W536" i="7"/>
  <c r="W544" i="7"/>
  <c r="W552" i="7"/>
  <c r="W560" i="7"/>
  <c r="W568" i="7"/>
  <c r="W576" i="7"/>
  <c r="W584" i="7"/>
  <c r="W592" i="7"/>
  <c r="W600" i="7"/>
  <c r="W214" i="7"/>
  <c r="W249" i="7"/>
  <c r="W289" i="7"/>
  <c r="W321" i="7"/>
  <c r="W353" i="7"/>
  <c r="W385" i="7"/>
  <c r="W417" i="7"/>
  <c r="W429" i="7"/>
  <c r="W437" i="7"/>
  <c r="W445" i="7"/>
  <c r="W453" i="7"/>
  <c r="W461" i="7"/>
  <c r="W469" i="7"/>
  <c r="W477" i="7"/>
  <c r="W485" i="7"/>
  <c r="W493" i="7"/>
  <c r="W501" i="7"/>
  <c r="W509" i="7"/>
  <c r="W517" i="7"/>
  <c r="W525" i="7"/>
  <c r="W533" i="7"/>
  <c r="W541" i="7"/>
  <c r="W549" i="7"/>
  <c r="W557" i="7"/>
  <c r="W565" i="7"/>
  <c r="W573" i="7"/>
  <c r="W581" i="7"/>
  <c r="W589" i="7"/>
  <c r="W597" i="7"/>
  <c r="W605" i="7"/>
  <c r="W361" i="7"/>
  <c r="W483" i="7"/>
  <c r="W547" i="7"/>
  <c r="W563" i="7"/>
  <c r="W586" i="7"/>
  <c r="W591" i="7"/>
  <c r="W611" i="7"/>
  <c r="W619" i="7"/>
  <c r="W627" i="7"/>
  <c r="W443" i="7"/>
  <c r="W507" i="7"/>
  <c r="W571" i="7"/>
  <c r="W594" i="7"/>
  <c r="W599" i="7"/>
  <c r="W608" i="7"/>
  <c r="W616" i="7"/>
  <c r="W624" i="7"/>
  <c r="W632" i="7"/>
  <c r="W640" i="7"/>
  <c r="W297" i="7"/>
  <c r="W467" i="7"/>
  <c r="W531" i="7"/>
  <c r="W579" i="7"/>
  <c r="W602" i="7"/>
  <c r="W613" i="7"/>
  <c r="W621" i="7"/>
  <c r="W629" i="7"/>
  <c r="W393" i="7"/>
  <c r="W427" i="7"/>
  <c r="W491" i="7"/>
  <c r="W551" i="7"/>
  <c r="W587" i="7"/>
  <c r="W610" i="7"/>
  <c r="W618" i="7"/>
  <c r="W626" i="7"/>
  <c r="W634" i="7"/>
  <c r="W451" i="7"/>
  <c r="W515" i="7"/>
  <c r="W554" i="7"/>
  <c r="W559" i="7"/>
  <c r="W595" i="7"/>
  <c r="W607" i="7"/>
  <c r="W615" i="7"/>
  <c r="W623" i="7"/>
  <c r="W631" i="7"/>
  <c r="W639" i="7"/>
  <c r="W647" i="7"/>
  <c r="W655" i="7"/>
  <c r="W663" i="7"/>
  <c r="W671" i="7"/>
  <c r="W679" i="7"/>
  <c r="W687" i="7"/>
  <c r="W695" i="7"/>
  <c r="W703" i="7"/>
  <c r="W711" i="7"/>
  <c r="W719" i="7"/>
  <c r="W727" i="7"/>
  <c r="W735" i="7"/>
  <c r="W743" i="7"/>
  <c r="W751" i="7"/>
  <c r="W759" i="7"/>
  <c r="W767" i="7"/>
  <c r="W775" i="7"/>
  <c r="W783" i="7"/>
  <c r="W329" i="7"/>
  <c r="W475" i="7"/>
  <c r="W539" i="7"/>
  <c r="W562" i="7"/>
  <c r="W567" i="7"/>
  <c r="W603" i="7"/>
  <c r="W612" i="7"/>
  <c r="W620" i="7"/>
  <c r="W628" i="7"/>
  <c r="W636" i="7"/>
  <c r="W644" i="7"/>
  <c r="W652" i="7"/>
  <c r="W660" i="7"/>
  <c r="W668" i="7"/>
  <c r="W676" i="7"/>
  <c r="W684" i="7"/>
  <c r="W692" i="7"/>
  <c r="W700" i="7"/>
  <c r="W708" i="7"/>
  <c r="W716" i="7"/>
  <c r="W724" i="7"/>
  <c r="W732" i="7"/>
  <c r="W740" i="7"/>
  <c r="W748" i="7"/>
  <c r="W756" i="7"/>
  <c r="W764" i="7"/>
  <c r="W772" i="7"/>
  <c r="W780" i="7"/>
  <c r="W788" i="7"/>
  <c r="W796" i="7"/>
  <c r="W265" i="7"/>
  <c r="W435" i="7"/>
  <c r="W499" i="7"/>
  <c r="W570" i="7"/>
  <c r="W575" i="7"/>
  <c r="W609" i="7"/>
  <c r="W617" i="7"/>
  <c r="W625" i="7"/>
  <c r="W633" i="7"/>
  <c r="W641" i="7"/>
  <c r="W649" i="7"/>
  <c r="W657" i="7"/>
  <c r="W665" i="7"/>
  <c r="W673" i="7"/>
  <c r="W681" i="7"/>
  <c r="W689" i="7"/>
  <c r="W697" i="7"/>
  <c r="W705" i="7"/>
  <c r="W713" i="7"/>
  <c r="W721" i="7"/>
  <c r="W729" i="7"/>
  <c r="W737" i="7"/>
  <c r="W745" i="7"/>
  <c r="W753" i="7"/>
  <c r="W761" i="7"/>
  <c r="W769" i="7"/>
  <c r="W777" i="7"/>
  <c r="W785" i="7"/>
  <c r="W793" i="7"/>
  <c r="W801" i="7"/>
  <c r="W578" i="7"/>
  <c r="W638" i="7"/>
  <c r="W659" i="7"/>
  <c r="W661" i="7"/>
  <c r="W686" i="7"/>
  <c r="W690" i="7"/>
  <c r="W696" i="7"/>
  <c r="W723" i="7"/>
  <c r="W725" i="7"/>
  <c r="W750" i="7"/>
  <c r="W754" i="7"/>
  <c r="W760" i="7"/>
  <c r="W787" i="7"/>
  <c r="W800" i="7"/>
  <c r="W802" i="7"/>
  <c r="W807" i="7"/>
  <c r="W815" i="7"/>
  <c r="W823" i="7"/>
  <c r="W831" i="7"/>
  <c r="W839" i="7"/>
  <c r="W847" i="7"/>
  <c r="W855" i="7"/>
  <c r="W863" i="7"/>
  <c r="W871" i="7"/>
  <c r="W879" i="7"/>
  <c r="W887" i="7"/>
  <c r="W895" i="7"/>
  <c r="W903" i="7"/>
  <c r="W911" i="7"/>
  <c r="W614" i="7"/>
  <c r="W651" i="7"/>
  <c r="W653" i="7"/>
  <c r="W678" i="7"/>
  <c r="W682" i="7"/>
  <c r="W688" i="7"/>
  <c r="W715" i="7"/>
  <c r="W717" i="7"/>
  <c r="W742" i="7"/>
  <c r="W746" i="7"/>
  <c r="W752" i="7"/>
  <c r="W779" i="7"/>
  <c r="W781" i="7"/>
  <c r="W789" i="7"/>
  <c r="W791" i="7"/>
  <c r="W804" i="7"/>
  <c r="W812" i="7"/>
  <c r="W820" i="7"/>
  <c r="W828" i="7"/>
  <c r="W836" i="7"/>
  <c r="W844" i="7"/>
  <c r="W852" i="7"/>
  <c r="W860" i="7"/>
  <c r="W868" i="7"/>
  <c r="W459" i="7"/>
  <c r="W583" i="7"/>
  <c r="W662" i="7"/>
  <c r="W666" i="7"/>
  <c r="W672" i="7"/>
  <c r="W699" i="7"/>
  <c r="W701" i="7"/>
  <c r="W726" i="7"/>
  <c r="W730" i="7"/>
  <c r="W736" i="7"/>
  <c r="W763" i="7"/>
  <c r="W765" i="7"/>
  <c r="W797" i="7"/>
  <c r="W799" i="7"/>
  <c r="W806" i="7"/>
  <c r="W814" i="7"/>
  <c r="W822" i="7"/>
  <c r="W830" i="7"/>
  <c r="W838" i="7"/>
  <c r="W846" i="7"/>
  <c r="W854" i="7"/>
  <c r="W862" i="7"/>
  <c r="W870" i="7"/>
  <c r="W878" i="7"/>
  <c r="W886" i="7"/>
  <c r="W894" i="7"/>
  <c r="W902" i="7"/>
  <c r="W910" i="7"/>
  <c r="W707" i="7"/>
  <c r="W712" i="7"/>
  <c r="W720" i="7"/>
  <c r="W770" i="7"/>
  <c r="W811" i="7"/>
  <c r="W813" i="7"/>
  <c r="W840" i="7"/>
  <c r="W842" i="7"/>
  <c r="W865" i="7"/>
  <c r="W873" i="7"/>
  <c r="W888" i="7"/>
  <c r="W901" i="7"/>
  <c r="W905" i="7"/>
  <c r="W914" i="7"/>
  <c r="W922" i="7"/>
  <c r="W930" i="7"/>
  <c r="W938" i="7"/>
  <c r="W946" i="7"/>
  <c r="W954" i="7"/>
  <c r="W962" i="7"/>
  <c r="W970" i="7"/>
  <c r="W978" i="7"/>
  <c r="W986" i="7"/>
  <c r="W994" i="7"/>
  <c r="W606" i="7"/>
  <c r="W677" i="7"/>
  <c r="W685" i="7"/>
  <c r="W693" i="7"/>
  <c r="W710" i="7"/>
  <c r="W718" i="7"/>
  <c r="W728" i="7"/>
  <c r="W738" i="7"/>
  <c r="W766" i="7"/>
  <c r="W768" i="7"/>
  <c r="W773" i="7"/>
  <c r="W778" i="7"/>
  <c r="W786" i="7"/>
  <c r="W798" i="7"/>
  <c r="W803" i="7"/>
  <c r="W805" i="7"/>
  <c r="W832" i="7"/>
  <c r="W834" i="7"/>
  <c r="W857" i="7"/>
  <c r="W867" i="7"/>
  <c r="W869" i="7"/>
  <c r="W875" i="7"/>
  <c r="W642" i="7"/>
  <c r="W670" i="7"/>
  <c r="W675" i="7"/>
  <c r="W680" i="7"/>
  <c r="W691" i="7"/>
  <c r="W698" i="7"/>
  <c r="W731" i="7"/>
  <c r="W733" i="7"/>
  <c r="W824" i="7"/>
  <c r="W826" i="7"/>
  <c r="W849" i="7"/>
  <c r="W859" i="7"/>
  <c r="W861" i="7"/>
  <c r="W877" i="7"/>
  <c r="W881" i="7"/>
  <c r="W896" i="7"/>
  <c r="W909" i="7"/>
  <c r="W916" i="7"/>
  <c r="W924" i="7"/>
  <c r="W932" i="7"/>
  <c r="W940" i="7"/>
  <c r="W948" i="7"/>
  <c r="W956" i="7"/>
  <c r="W964" i="7"/>
  <c r="W972" i="7"/>
  <c r="W980" i="7"/>
  <c r="W988" i="7"/>
  <c r="W996" i="7"/>
  <c r="W637" i="7"/>
  <c r="W645" i="7"/>
  <c r="W650" i="7"/>
  <c r="W658" i="7"/>
  <c r="W683" i="7"/>
  <c r="W771" i="7"/>
  <c r="W776" i="7"/>
  <c r="W784" i="7"/>
  <c r="W816" i="7"/>
  <c r="W818" i="7"/>
  <c r="W841" i="7"/>
  <c r="W851" i="7"/>
  <c r="W853" i="7"/>
  <c r="W883" i="7"/>
  <c r="W523" i="7"/>
  <c r="W694" i="7"/>
  <c r="W741" i="7"/>
  <c r="W749" i="7"/>
  <c r="W757" i="7"/>
  <c r="W774" i="7"/>
  <c r="W782" i="7"/>
  <c r="W794" i="7"/>
  <c r="W808" i="7"/>
  <c r="W810" i="7"/>
  <c r="W833" i="7"/>
  <c r="W843" i="7"/>
  <c r="W845" i="7"/>
  <c r="W872" i="7"/>
  <c r="W885" i="7"/>
  <c r="W889" i="7"/>
  <c r="W904" i="7"/>
  <c r="W918" i="7"/>
  <c r="W926" i="7"/>
  <c r="W934" i="7"/>
  <c r="W942" i="7"/>
  <c r="W950" i="7"/>
  <c r="W958" i="7"/>
  <c r="W966" i="7"/>
  <c r="W974" i="7"/>
  <c r="W982" i="7"/>
  <c r="W990" i="7"/>
  <c r="W998" i="7"/>
  <c r="W622" i="7"/>
  <c r="W635" i="7"/>
  <c r="W643" i="7"/>
  <c r="W648" i="7"/>
  <c r="W656" i="7"/>
  <c r="W706" i="7"/>
  <c r="W734" i="7"/>
  <c r="W739" i="7"/>
  <c r="W744" i="7"/>
  <c r="W755" i="7"/>
  <c r="W762" i="7"/>
  <c r="W790" i="7"/>
  <c r="W792" i="7"/>
  <c r="W825" i="7"/>
  <c r="W835" i="7"/>
  <c r="W837" i="7"/>
  <c r="W864" i="7"/>
  <c r="W866" i="7"/>
  <c r="W874" i="7"/>
  <c r="W876" i="7"/>
  <c r="W891" i="7"/>
  <c r="W906" i="7"/>
  <c r="W908" i="7"/>
  <c r="W915" i="7"/>
  <c r="W923" i="7"/>
  <c r="W931" i="7"/>
  <c r="W939" i="7"/>
  <c r="W947" i="7"/>
  <c r="W955" i="7"/>
  <c r="W963" i="7"/>
  <c r="W971" i="7"/>
  <c r="W979" i="7"/>
  <c r="W987" i="7"/>
  <c r="W995" i="7"/>
  <c r="W555" i="7"/>
  <c r="W630" i="7"/>
  <c r="W646" i="7"/>
  <c r="W654" i="7"/>
  <c r="W664" i="7"/>
  <c r="W674" i="7"/>
  <c r="W702" i="7"/>
  <c r="W704" i="7"/>
  <c r="W709" i="7"/>
  <c r="W714" i="7"/>
  <c r="W722" i="7"/>
  <c r="W747" i="7"/>
  <c r="W817" i="7"/>
  <c r="W827" i="7"/>
  <c r="W829" i="7"/>
  <c r="W856" i="7"/>
  <c r="W858" i="7"/>
  <c r="W880" i="7"/>
  <c r="W893" i="7"/>
  <c r="W897" i="7"/>
  <c r="W912" i="7"/>
  <c r="W920" i="7"/>
  <c r="W928" i="7"/>
  <c r="W936" i="7"/>
  <c r="W944" i="7"/>
  <c r="W952" i="7"/>
  <c r="W960" i="7"/>
  <c r="W968" i="7"/>
  <c r="W976" i="7"/>
  <c r="W984" i="7"/>
  <c r="W992" i="7"/>
  <c r="W1000" i="7"/>
  <c r="W669" i="7"/>
  <c r="W850" i="7"/>
  <c r="W929" i="7"/>
  <c r="W965" i="7"/>
  <c r="W975" i="7"/>
  <c r="W993" i="7"/>
  <c r="W945" i="7"/>
  <c r="W919" i="7"/>
  <c r="W795" i="7"/>
  <c r="W809" i="7"/>
  <c r="W819" i="7"/>
  <c r="W917" i="7"/>
  <c r="W667" i="7"/>
  <c r="W758" i="7"/>
  <c r="W848" i="7"/>
  <c r="W884" i="7"/>
  <c r="W892" i="7"/>
  <c r="W898" i="7"/>
  <c r="W925" i="7"/>
  <c r="W935" i="7"/>
  <c r="W953" i="7"/>
  <c r="W989" i="7"/>
  <c r="W999" i="7"/>
  <c r="W943" i="7"/>
  <c r="W961" i="7"/>
  <c r="W997" i="7"/>
  <c r="W969" i="7"/>
  <c r="W921" i="7"/>
  <c r="W957" i="7"/>
  <c r="W985" i="7"/>
  <c r="W937" i="7"/>
  <c r="W981" i="7"/>
  <c r="W933" i="7"/>
  <c r="W967" i="7"/>
  <c r="W983" i="7"/>
  <c r="W941" i="7"/>
  <c r="W951" i="7"/>
  <c r="W927" i="7"/>
  <c r="W991" i="7"/>
  <c r="W882" i="7"/>
  <c r="W890" i="7"/>
  <c r="W899" i="7"/>
  <c r="W907" i="7"/>
  <c r="W913" i="7"/>
  <c r="W949" i="7"/>
  <c r="W959" i="7"/>
  <c r="W977" i="7"/>
  <c r="W821" i="7"/>
  <c r="W900" i="7"/>
  <c r="W973" i="7"/>
  <c r="Y48" i="8"/>
  <c r="AE57" i="7"/>
  <c r="E20" i="5"/>
  <c r="F21" i="5"/>
  <c r="G21" i="5"/>
  <c r="H21" i="5" s="1"/>
  <c r="F22" i="5" s="1"/>
  <c r="W2" i="7"/>
  <c r="AH7" i="7"/>
  <c r="F10" i="5"/>
  <c r="AE58" i="7"/>
  <c r="B3" i="7"/>
  <c r="D3" i="7" s="1"/>
  <c r="C3" i="7" l="1"/>
  <c r="B4" i="7"/>
  <c r="D4" i="7" s="1"/>
  <c r="F3" i="7"/>
  <c r="G3" i="7"/>
  <c r="G2" i="7"/>
  <c r="F2" i="7"/>
  <c r="C4" i="7" l="1"/>
  <c r="E3" i="7"/>
  <c r="A3" i="7"/>
  <c r="G4" i="7"/>
  <c r="F4" i="7"/>
  <c r="B5" i="7"/>
  <c r="D5" i="7" s="1"/>
  <c r="H3" i="7"/>
  <c r="E2" i="7"/>
  <c r="H2" i="7"/>
  <c r="A2" i="7"/>
  <c r="C5" i="7" l="1"/>
  <c r="I3" i="7"/>
  <c r="J3" i="7" s="1"/>
  <c r="E4" i="7"/>
  <c r="A4" i="7"/>
  <c r="G5" i="7"/>
  <c r="B6" i="7"/>
  <c r="D6" i="7" s="1"/>
  <c r="F5" i="7"/>
  <c r="H4" i="7"/>
  <c r="I2" i="7"/>
  <c r="J2" i="7" s="1"/>
  <c r="C6" i="7" l="1"/>
  <c r="I4" i="7"/>
  <c r="J4" i="7" s="1"/>
  <c r="E5" i="7"/>
  <c r="A5" i="7"/>
  <c r="B7" i="7"/>
  <c r="D7" i="7" s="1"/>
  <c r="G6" i="7"/>
  <c r="F6" i="7"/>
  <c r="H5" i="7"/>
  <c r="F12" i="5"/>
  <c r="F11" i="5"/>
  <c r="A6" i="7" l="1"/>
  <c r="C7" i="7"/>
  <c r="E6" i="7"/>
  <c r="I5" i="7"/>
  <c r="J5" i="7" s="1"/>
  <c r="H6" i="7"/>
  <c r="B8" i="7"/>
  <c r="D8" i="7" s="1"/>
  <c r="F7" i="7"/>
  <c r="G7" i="7"/>
  <c r="B15" i="4"/>
  <c r="B14" i="4"/>
  <c r="A7" i="7" l="1"/>
  <c r="C8" i="7"/>
  <c r="E7" i="7"/>
  <c r="I6" i="7"/>
  <c r="J6" i="7" s="1"/>
  <c r="H7" i="7"/>
  <c r="G8" i="7"/>
  <c r="B9" i="7"/>
  <c r="D9" i="7" s="1"/>
  <c r="F8" i="7"/>
  <c r="B6" i="4"/>
  <c r="B5" i="4"/>
  <c r="B13" i="4"/>
  <c r="R46" i="3"/>
  <c r="B11" i="4"/>
  <c r="B10" i="4"/>
  <c r="B12" i="4"/>
  <c r="B9" i="4"/>
  <c r="B4" i="4"/>
  <c r="A8" i="7" l="1"/>
  <c r="C9" i="7"/>
  <c r="G7" i="4"/>
  <c r="G1" i="4"/>
  <c r="G2" i="4"/>
  <c r="I7" i="7"/>
  <c r="J7" i="7" s="1"/>
  <c r="E8" i="7"/>
  <c r="B10" i="7"/>
  <c r="D10" i="7" s="1"/>
  <c r="F9" i="7"/>
  <c r="G9" i="7"/>
  <c r="H8" i="7"/>
  <c r="B7" i="4"/>
  <c r="C10" i="7" l="1"/>
  <c r="H9" i="7"/>
  <c r="E9" i="7"/>
  <c r="A9" i="7"/>
  <c r="G10" i="7"/>
  <c r="B11" i="7"/>
  <c r="D11" i="7" s="1"/>
  <c r="F10" i="7"/>
  <c r="I8" i="7"/>
  <c r="J8" i="7" s="1"/>
  <c r="F24" i="5"/>
  <c r="C11" i="7" l="1"/>
  <c r="E10" i="7"/>
  <c r="I9" i="7"/>
  <c r="J9" i="7" s="1"/>
  <c r="A10" i="7"/>
  <c r="G11" i="7"/>
  <c r="B12" i="7"/>
  <c r="D12" i="7" s="1"/>
  <c r="F11" i="7"/>
  <c r="H10" i="7"/>
  <c r="F27" i="5"/>
  <c r="F28" i="5" s="1"/>
  <c r="F34" i="5" s="1"/>
  <c r="C12" i="7" l="1"/>
  <c r="I10" i="7"/>
  <c r="J10" i="7" s="1"/>
  <c r="H11" i="7"/>
  <c r="E11" i="7"/>
  <c r="A11" i="7"/>
  <c r="B13" i="7"/>
  <c r="D13" i="7" s="1"/>
  <c r="G12" i="7"/>
  <c r="F12" i="7"/>
  <c r="F29" i="5"/>
  <c r="A12" i="7" l="1"/>
  <c r="C13" i="7"/>
  <c r="E12" i="7"/>
  <c r="I11" i="7"/>
  <c r="J11" i="7" s="1"/>
  <c r="H12" i="7"/>
  <c r="B14" i="7"/>
  <c r="D14" i="7" s="1"/>
  <c r="G13" i="7"/>
  <c r="F13" i="7"/>
  <c r="F36" i="5"/>
  <c r="F37" i="5" s="1"/>
  <c r="F39" i="5" s="1"/>
  <c r="C14" i="7" l="1"/>
  <c r="I12" i="7"/>
  <c r="J12" i="7" s="1"/>
  <c r="E13" i="7"/>
  <c r="G14" i="7"/>
  <c r="F14" i="7"/>
  <c r="B15" i="7"/>
  <c r="D15" i="7" s="1"/>
  <c r="A13" i="7"/>
  <c r="H13" i="7"/>
  <c r="F40" i="5"/>
  <c r="G39" i="5" s="1"/>
  <c r="C15" i="7" l="1"/>
  <c r="I13" i="7"/>
  <c r="J13" i="7" s="1"/>
  <c r="H14" i="7"/>
  <c r="E14" i="7"/>
  <c r="A14" i="7"/>
  <c r="F15" i="7"/>
  <c r="G15" i="7"/>
  <c r="B16" i="7"/>
  <c r="D16" i="7" s="1"/>
  <c r="F41" i="5"/>
  <c r="G40" i="5"/>
  <c r="C16" i="7" l="1"/>
  <c r="E15" i="7"/>
  <c r="I14" i="7"/>
  <c r="J14" i="7" s="1"/>
  <c r="H15" i="7"/>
  <c r="G16" i="7"/>
  <c r="B17" i="7"/>
  <c r="D17" i="7" s="1"/>
  <c r="A15" i="7"/>
  <c r="F16" i="7"/>
  <c r="K2" i="7"/>
  <c r="N2" i="7" s="1"/>
  <c r="Q2" i="7" s="1"/>
  <c r="K6" i="7"/>
  <c r="N6" i="7" s="1"/>
  <c r="Q6" i="7" s="1"/>
  <c r="K14" i="7"/>
  <c r="K22" i="7"/>
  <c r="K30" i="7"/>
  <c r="K38" i="7"/>
  <c r="K46" i="7"/>
  <c r="K54" i="7"/>
  <c r="K62" i="7"/>
  <c r="K70" i="7"/>
  <c r="K78" i="7"/>
  <c r="K86" i="7"/>
  <c r="K94" i="7"/>
  <c r="K102" i="7"/>
  <c r="K110" i="7"/>
  <c r="K118" i="7"/>
  <c r="K126" i="7"/>
  <c r="K134" i="7"/>
  <c r="K142" i="7"/>
  <c r="K150" i="7"/>
  <c r="K158" i="7"/>
  <c r="K166" i="7"/>
  <c r="K174" i="7"/>
  <c r="K182" i="7"/>
  <c r="K190" i="7"/>
  <c r="K198" i="7"/>
  <c r="K206" i="7"/>
  <c r="K214" i="7"/>
  <c r="K222" i="7"/>
  <c r="K11" i="7"/>
  <c r="N11" i="7" s="1"/>
  <c r="Q11" i="7" s="1"/>
  <c r="K19" i="7"/>
  <c r="K27" i="7"/>
  <c r="K35" i="7"/>
  <c r="K43" i="7"/>
  <c r="K51" i="7"/>
  <c r="K59" i="7"/>
  <c r="K67" i="7"/>
  <c r="K75" i="7"/>
  <c r="K83" i="7"/>
  <c r="K91" i="7"/>
  <c r="K99" i="7"/>
  <c r="K107" i="7"/>
  <c r="K115" i="7"/>
  <c r="K123" i="7"/>
  <c r="K131" i="7"/>
  <c r="K139" i="7"/>
  <c r="K147" i="7"/>
  <c r="K155" i="7"/>
  <c r="K163" i="7"/>
  <c r="K171" i="7"/>
  <c r="K179" i="7"/>
  <c r="K187" i="7"/>
  <c r="K195" i="7"/>
  <c r="K203" i="7"/>
  <c r="K211" i="7"/>
  <c r="K219" i="7"/>
  <c r="K8" i="7"/>
  <c r="N8" i="7" s="1"/>
  <c r="Q8" i="7" s="1"/>
  <c r="K16" i="7"/>
  <c r="K24" i="7"/>
  <c r="K32" i="7"/>
  <c r="K40" i="7"/>
  <c r="K48" i="7"/>
  <c r="K56" i="7"/>
  <c r="K64" i="7"/>
  <c r="K72" i="7"/>
  <c r="K80" i="7"/>
  <c r="K88" i="7"/>
  <c r="K96" i="7"/>
  <c r="K104" i="7"/>
  <c r="K112" i="7"/>
  <c r="K5" i="7"/>
  <c r="N5" i="7" s="1"/>
  <c r="Q5" i="7" s="1"/>
  <c r="K13" i="7"/>
  <c r="N13" i="7" s="1"/>
  <c r="Q13" i="7" s="1"/>
  <c r="K21" i="7"/>
  <c r="K29" i="7"/>
  <c r="K37" i="7"/>
  <c r="K45" i="7"/>
  <c r="K53" i="7"/>
  <c r="K61" i="7"/>
  <c r="K69" i="7"/>
  <c r="K77" i="7"/>
  <c r="K85" i="7"/>
  <c r="K93" i="7"/>
  <c r="K101" i="7"/>
  <c r="K109" i="7"/>
  <c r="K117" i="7"/>
  <c r="K125" i="7"/>
  <c r="K133" i="7"/>
  <c r="K141" i="7"/>
  <c r="K149" i="7"/>
  <c r="K157" i="7"/>
  <c r="K165" i="7"/>
  <c r="K173" i="7"/>
  <c r="K181" i="7"/>
  <c r="K189" i="7"/>
  <c r="K197" i="7"/>
  <c r="K205" i="7"/>
  <c r="K213" i="7"/>
  <c r="K221" i="7"/>
  <c r="K3" i="7"/>
  <c r="N3" i="7" s="1"/>
  <c r="Q3" i="7" s="1"/>
  <c r="K4" i="7"/>
  <c r="N4" i="7" s="1"/>
  <c r="Q4" i="7" s="1"/>
  <c r="K10" i="7"/>
  <c r="N10" i="7" s="1"/>
  <c r="Q10" i="7" s="1"/>
  <c r="K18" i="7"/>
  <c r="K26" i="7"/>
  <c r="K34" i="7"/>
  <c r="K42" i="7"/>
  <c r="K50" i="7"/>
  <c r="K58" i="7"/>
  <c r="K66" i="7"/>
  <c r="K74" i="7"/>
  <c r="K82" i="7"/>
  <c r="K90" i="7"/>
  <c r="K98" i="7"/>
  <c r="K106" i="7"/>
  <c r="K114" i="7"/>
  <c r="K122" i="7"/>
  <c r="K130" i="7"/>
  <c r="K138" i="7"/>
  <c r="K146" i="7"/>
  <c r="K154" i="7"/>
  <c r="K162" i="7"/>
  <c r="K170" i="7"/>
  <c r="K178" i="7"/>
  <c r="K186" i="7"/>
  <c r="K194" i="7"/>
  <c r="K202" i="7"/>
  <c r="K210" i="7"/>
  <c r="K218" i="7"/>
  <c r="K7" i="7"/>
  <c r="N7" i="7" s="1"/>
  <c r="Q7" i="7" s="1"/>
  <c r="K15" i="7"/>
  <c r="K23" i="7"/>
  <c r="K31" i="7"/>
  <c r="K39" i="7"/>
  <c r="K47" i="7"/>
  <c r="K55" i="7"/>
  <c r="K63" i="7"/>
  <c r="K71" i="7"/>
  <c r="K79" i="7"/>
  <c r="K87" i="7"/>
  <c r="K95" i="7"/>
  <c r="K103" i="7"/>
  <c r="K111" i="7"/>
  <c r="K119" i="7"/>
  <c r="K127" i="7"/>
  <c r="K135" i="7"/>
  <c r="K143" i="7"/>
  <c r="K151" i="7"/>
  <c r="K159" i="7"/>
  <c r="K167" i="7"/>
  <c r="K175" i="7"/>
  <c r="K183" i="7"/>
  <c r="K191" i="7"/>
  <c r="K199" i="7"/>
  <c r="K207" i="7"/>
  <c r="K215" i="7"/>
  <c r="K223" i="7"/>
  <c r="K12" i="7"/>
  <c r="N12" i="7" s="1"/>
  <c r="Q12" i="7" s="1"/>
  <c r="K20" i="7"/>
  <c r="K28" i="7"/>
  <c r="K36" i="7"/>
  <c r="K44" i="7"/>
  <c r="K52" i="7"/>
  <c r="K60" i="7"/>
  <c r="K68" i="7"/>
  <c r="K76" i="7"/>
  <c r="K84" i="7"/>
  <c r="K92" i="7"/>
  <c r="K100" i="7"/>
  <c r="K108" i="7"/>
  <c r="K116" i="7"/>
  <c r="K9" i="7"/>
  <c r="N9" i="7" s="1"/>
  <c r="Q9" i="7" s="1"/>
  <c r="K17" i="7"/>
  <c r="K25" i="7"/>
  <c r="K33" i="7"/>
  <c r="K41" i="7"/>
  <c r="K49" i="7"/>
  <c r="K57" i="7"/>
  <c r="K65" i="7"/>
  <c r="K73" i="7"/>
  <c r="K81" i="7"/>
  <c r="K89" i="7"/>
  <c r="K97" i="7"/>
  <c r="K105" i="7"/>
  <c r="K113" i="7"/>
  <c r="K121" i="7"/>
  <c r="K129" i="7"/>
  <c r="K137" i="7"/>
  <c r="K145" i="7"/>
  <c r="K153" i="7"/>
  <c r="K161" i="7"/>
  <c r="K169" i="7"/>
  <c r="K177" i="7"/>
  <c r="K185" i="7"/>
  <c r="K193" i="7"/>
  <c r="K201" i="7"/>
  <c r="K209" i="7"/>
  <c r="K217" i="7"/>
  <c r="K124" i="7"/>
  <c r="K156" i="7"/>
  <c r="K188" i="7"/>
  <c r="K220" i="7"/>
  <c r="K232" i="7"/>
  <c r="K240" i="7"/>
  <c r="K248" i="7"/>
  <c r="K256" i="7"/>
  <c r="K264" i="7"/>
  <c r="K272" i="7"/>
  <c r="K280" i="7"/>
  <c r="K288" i="7"/>
  <c r="K296" i="7"/>
  <c r="K304" i="7"/>
  <c r="K312" i="7"/>
  <c r="K320" i="7"/>
  <c r="K328" i="7"/>
  <c r="K336" i="7"/>
  <c r="K344" i="7"/>
  <c r="K352" i="7"/>
  <c r="K360" i="7"/>
  <c r="K368" i="7"/>
  <c r="K376" i="7"/>
  <c r="K384" i="7"/>
  <c r="K392" i="7"/>
  <c r="K400" i="7"/>
  <c r="K408" i="7"/>
  <c r="K416" i="7"/>
  <c r="K136" i="7"/>
  <c r="K168" i="7"/>
  <c r="K200" i="7"/>
  <c r="K229" i="7"/>
  <c r="K237" i="7"/>
  <c r="K245" i="7"/>
  <c r="K253" i="7"/>
  <c r="K261" i="7"/>
  <c r="K269" i="7"/>
  <c r="K277" i="7"/>
  <c r="K285" i="7"/>
  <c r="K293" i="7"/>
  <c r="K301" i="7"/>
  <c r="K309" i="7"/>
  <c r="K317" i="7"/>
  <c r="K325" i="7"/>
  <c r="K333" i="7"/>
  <c r="K341" i="7"/>
  <c r="K349" i="7"/>
  <c r="K357" i="7"/>
  <c r="K365" i="7"/>
  <c r="K373" i="7"/>
  <c r="K381" i="7"/>
  <c r="K389" i="7"/>
  <c r="K397" i="7"/>
  <c r="K405" i="7"/>
  <c r="K413" i="7"/>
  <c r="K421" i="7"/>
  <c r="K148" i="7"/>
  <c r="K180" i="7"/>
  <c r="K212" i="7"/>
  <c r="K226" i="7"/>
  <c r="K234" i="7"/>
  <c r="K242" i="7"/>
  <c r="K250" i="7"/>
  <c r="K258" i="7"/>
  <c r="K266" i="7"/>
  <c r="K274" i="7"/>
  <c r="K282" i="7"/>
  <c r="K290" i="7"/>
  <c r="K298" i="7"/>
  <c r="K306" i="7"/>
  <c r="K314" i="7"/>
  <c r="K322" i="7"/>
  <c r="K330" i="7"/>
  <c r="K338" i="7"/>
  <c r="K346" i="7"/>
  <c r="K354" i="7"/>
  <c r="K362" i="7"/>
  <c r="K370" i="7"/>
  <c r="K378" i="7"/>
  <c r="K386" i="7"/>
  <c r="K394" i="7"/>
  <c r="K402" i="7"/>
  <c r="K410" i="7"/>
  <c r="K418" i="7"/>
  <c r="K128" i="7"/>
  <c r="K160" i="7"/>
  <c r="K192" i="7"/>
  <c r="K224" i="7"/>
  <c r="K231" i="7"/>
  <c r="K239" i="7"/>
  <c r="K247" i="7"/>
  <c r="K255" i="7"/>
  <c r="K263" i="7"/>
  <c r="K271" i="7"/>
  <c r="K279" i="7"/>
  <c r="K287" i="7"/>
  <c r="K295" i="7"/>
  <c r="K303" i="7"/>
  <c r="K311" i="7"/>
  <c r="K319" i="7"/>
  <c r="K327" i="7"/>
  <c r="K335" i="7"/>
  <c r="K343" i="7"/>
  <c r="K351" i="7"/>
  <c r="K359" i="7"/>
  <c r="K367" i="7"/>
  <c r="K375" i="7"/>
  <c r="K383" i="7"/>
  <c r="K391" i="7"/>
  <c r="K399" i="7"/>
  <c r="K407" i="7"/>
  <c r="K415" i="7"/>
  <c r="K423" i="7"/>
  <c r="K140" i="7"/>
  <c r="K172" i="7"/>
  <c r="K204" i="7"/>
  <c r="K228" i="7"/>
  <c r="K236" i="7"/>
  <c r="K244" i="7"/>
  <c r="K252" i="7"/>
  <c r="K260" i="7"/>
  <c r="K268" i="7"/>
  <c r="K276" i="7"/>
  <c r="K284" i="7"/>
  <c r="K120" i="7"/>
  <c r="K152" i="7"/>
  <c r="K184" i="7"/>
  <c r="K216" i="7"/>
  <c r="K233" i="7"/>
  <c r="K241" i="7"/>
  <c r="K249" i="7"/>
  <c r="K257" i="7"/>
  <c r="K265" i="7"/>
  <c r="K273" i="7"/>
  <c r="K281" i="7"/>
  <c r="K289" i="7"/>
  <c r="K297" i="7"/>
  <c r="K305" i="7"/>
  <c r="K313" i="7"/>
  <c r="K321" i="7"/>
  <c r="K329" i="7"/>
  <c r="K337" i="7"/>
  <c r="K345" i="7"/>
  <c r="K353" i="7"/>
  <c r="K361" i="7"/>
  <c r="K369" i="7"/>
  <c r="K377" i="7"/>
  <c r="K385" i="7"/>
  <c r="K393" i="7"/>
  <c r="K401" i="7"/>
  <c r="K409" i="7"/>
  <c r="K417" i="7"/>
  <c r="K132" i="7"/>
  <c r="K164" i="7"/>
  <c r="K196" i="7"/>
  <c r="K225" i="7"/>
  <c r="K230" i="7"/>
  <c r="K238" i="7"/>
  <c r="K246" i="7"/>
  <c r="K254" i="7"/>
  <c r="K262" i="7"/>
  <c r="K270" i="7"/>
  <c r="K278" i="7"/>
  <c r="K286" i="7"/>
  <c r="K294" i="7"/>
  <c r="K302" i="7"/>
  <c r="K310" i="7"/>
  <c r="K318" i="7"/>
  <c r="K326" i="7"/>
  <c r="K334" i="7"/>
  <c r="K342" i="7"/>
  <c r="K350" i="7"/>
  <c r="K358" i="7"/>
  <c r="K366" i="7"/>
  <c r="K374" i="7"/>
  <c r="K382" i="7"/>
  <c r="K390" i="7"/>
  <c r="K398" i="7"/>
  <c r="K406" i="7"/>
  <c r="K414" i="7"/>
  <c r="K422" i="7"/>
  <c r="K144" i="7"/>
  <c r="K176" i="7"/>
  <c r="K208" i="7"/>
  <c r="K283" i="7"/>
  <c r="K292" i="7"/>
  <c r="K324" i="7"/>
  <c r="K356" i="7"/>
  <c r="K388" i="7"/>
  <c r="K420" i="7"/>
  <c r="K428" i="7"/>
  <c r="K436" i="7"/>
  <c r="K444" i="7"/>
  <c r="K452" i="7"/>
  <c r="K460" i="7"/>
  <c r="K468" i="7"/>
  <c r="K476" i="7"/>
  <c r="K484" i="7"/>
  <c r="K492" i="7"/>
  <c r="K500" i="7"/>
  <c r="K508" i="7"/>
  <c r="K516" i="7"/>
  <c r="K524" i="7"/>
  <c r="K532" i="7"/>
  <c r="K540" i="7"/>
  <c r="K548" i="7"/>
  <c r="K243" i="7"/>
  <c r="K307" i="7"/>
  <c r="K339" i="7"/>
  <c r="K371" i="7"/>
  <c r="K403" i="7"/>
  <c r="K425" i="7"/>
  <c r="K433" i="7"/>
  <c r="K441" i="7"/>
  <c r="K449" i="7"/>
  <c r="K457" i="7"/>
  <c r="K465" i="7"/>
  <c r="K473" i="7"/>
  <c r="K481" i="7"/>
  <c r="K489" i="7"/>
  <c r="K497" i="7"/>
  <c r="K505" i="7"/>
  <c r="K513" i="7"/>
  <c r="K521" i="7"/>
  <c r="K529" i="7"/>
  <c r="K537" i="7"/>
  <c r="K545" i="7"/>
  <c r="K267" i="7"/>
  <c r="K316" i="7"/>
  <c r="K348" i="7"/>
  <c r="K380" i="7"/>
  <c r="K412" i="7"/>
  <c r="K430" i="7"/>
  <c r="K438" i="7"/>
  <c r="K446" i="7"/>
  <c r="K454" i="7"/>
  <c r="K462" i="7"/>
  <c r="K470" i="7"/>
  <c r="K478" i="7"/>
  <c r="K486" i="7"/>
  <c r="K494" i="7"/>
  <c r="K502" i="7"/>
  <c r="K510" i="7"/>
  <c r="K518" i="7"/>
  <c r="K526" i="7"/>
  <c r="K534" i="7"/>
  <c r="K542" i="7"/>
  <c r="K550" i="7"/>
  <c r="K558" i="7"/>
  <c r="K566" i="7"/>
  <c r="K574" i="7"/>
  <c r="K582" i="7"/>
  <c r="K590" i="7"/>
  <c r="K598" i="7"/>
  <c r="K606" i="7"/>
  <c r="K227" i="7"/>
  <c r="K299" i="7"/>
  <c r="K331" i="7"/>
  <c r="K363" i="7"/>
  <c r="K395" i="7"/>
  <c r="K427" i="7"/>
  <c r="K435" i="7"/>
  <c r="K443" i="7"/>
  <c r="K451" i="7"/>
  <c r="K459" i="7"/>
  <c r="K467" i="7"/>
  <c r="K475" i="7"/>
  <c r="K483" i="7"/>
  <c r="K491" i="7"/>
  <c r="K499" i="7"/>
  <c r="K507" i="7"/>
  <c r="K515" i="7"/>
  <c r="K523" i="7"/>
  <c r="K531" i="7"/>
  <c r="K539" i="7"/>
  <c r="K547" i="7"/>
  <c r="K555" i="7"/>
  <c r="K563" i="7"/>
  <c r="K571" i="7"/>
  <c r="K579" i="7"/>
  <c r="K587" i="7"/>
  <c r="K595" i="7"/>
  <c r="K603" i="7"/>
  <c r="K251" i="7"/>
  <c r="K308" i="7"/>
  <c r="K340" i="7"/>
  <c r="K372" i="7"/>
  <c r="K404" i="7"/>
  <c r="K424" i="7"/>
  <c r="K432" i="7"/>
  <c r="K440" i="7"/>
  <c r="K448" i="7"/>
  <c r="K456" i="7"/>
  <c r="K464" i="7"/>
  <c r="K472" i="7"/>
  <c r="K480" i="7"/>
  <c r="K488" i="7"/>
  <c r="K496" i="7"/>
  <c r="K504" i="7"/>
  <c r="K512" i="7"/>
  <c r="K520" i="7"/>
  <c r="K528" i="7"/>
  <c r="K536" i="7"/>
  <c r="K544" i="7"/>
  <c r="K552" i="7"/>
  <c r="K560" i="7"/>
  <c r="K568" i="7"/>
  <c r="K576" i="7"/>
  <c r="K584" i="7"/>
  <c r="K592" i="7"/>
  <c r="K600" i="7"/>
  <c r="K235" i="7"/>
  <c r="K300" i="7"/>
  <c r="K332" i="7"/>
  <c r="K364" i="7"/>
  <c r="K396" i="7"/>
  <c r="K426" i="7"/>
  <c r="K434" i="7"/>
  <c r="K442" i="7"/>
  <c r="K450" i="7"/>
  <c r="K458" i="7"/>
  <c r="K466" i="7"/>
  <c r="K474" i="7"/>
  <c r="K482" i="7"/>
  <c r="K490" i="7"/>
  <c r="K498" i="7"/>
  <c r="K506" i="7"/>
  <c r="K514" i="7"/>
  <c r="K522" i="7"/>
  <c r="K530" i="7"/>
  <c r="K538" i="7"/>
  <c r="K546" i="7"/>
  <c r="K554" i="7"/>
  <c r="K562" i="7"/>
  <c r="K570" i="7"/>
  <c r="K578" i="7"/>
  <c r="K586" i="7"/>
  <c r="K594" i="7"/>
  <c r="K602" i="7"/>
  <c r="K259" i="7"/>
  <c r="K315" i="7"/>
  <c r="K347" i="7"/>
  <c r="K379" i="7"/>
  <c r="K411" i="7"/>
  <c r="K431" i="7"/>
  <c r="K439" i="7"/>
  <c r="K447" i="7"/>
  <c r="K455" i="7"/>
  <c r="K463" i="7"/>
  <c r="K471" i="7"/>
  <c r="K479" i="7"/>
  <c r="K487" i="7"/>
  <c r="K495" i="7"/>
  <c r="K503" i="7"/>
  <c r="K511" i="7"/>
  <c r="K519" i="7"/>
  <c r="K527" i="7"/>
  <c r="K535" i="7"/>
  <c r="K543" i="7"/>
  <c r="K551" i="7"/>
  <c r="K559" i="7"/>
  <c r="K567" i="7"/>
  <c r="K575" i="7"/>
  <c r="K583" i="7"/>
  <c r="K591" i="7"/>
  <c r="K599" i="7"/>
  <c r="K419" i="7"/>
  <c r="K429" i="7"/>
  <c r="K493" i="7"/>
  <c r="K573" i="7"/>
  <c r="K604" i="7"/>
  <c r="K613" i="7"/>
  <c r="K621" i="7"/>
  <c r="K629" i="7"/>
  <c r="K453" i="7"/>
  <c r="K517" i="7"/>
  <c r="K553" i="7"/>
  <c r="K581" i="7"/>
  <c r="K610" i="7"/>
  <c r="K618" i="7"/>
  <c r="K626" i="7"/>
  <c r="K634" i="7"/>
  <c r="K355" i="7"/>
  <c r="K477" i="7"/>
  <c r="K541" i="7"/>
  <c r="K556" i="7"/>
  <c r="K561" i="7"/>
  <c r="K589" i="7"/>
  <c r="K607" i="7"/>
  <c r="K615" i="7"/>
  <c r="K623" i="7"/>
  <c r="K275" i="7"/>
  <c r="K437" i="7"/>
  <c r="K501" i="7"/>
  <c r="K564" i="7"/>
  <c r="K569" i="7"/>
  <c r="K597" i="7"/>
  <c r="K612" i="7"/>
  <c r="K620" i="7"/>
  <c r="K628" i="7"/>
  <c r="K636" i="7"/>
  <c r="K291" i="7"/>
  <c r="K461" i="7"/>
  <c r="K525" i="7"/>
  <c r="K572" i="7"/>
  <c r="K577" i="7"/>
  <c r="K605" i="7"/>
  <c r="K609" i="7"/>
  <c r="K617" i="7"/>
  <c r="K625" i="7"/>
  <c r="K633" i="7"/>
  <c r="K641" i="7"/>
  <c r="K649" i="7"/>
  <c r="K657" i="7"/>
  <c r="K665" i="7"/>
  <c r="K673" i="7"/>
  <c r="K681" i="7"/>
  <c r="K689" i="7"/>
  <c r="K697" i="7"/>
  <c r="K705" i="7"/>
  <c r="K713" i="7"/>
  <c r="K721" i="7"/>
  <c r="K729" i="7"/>
  <c r="K737" i="7"/>
  <c r="K745" i="7"/>
  <c r="K753" i="7"/>
  <c r="K761" i="7"/>
  <c r="K769" i="7"/>
  <c r="K777" i="7"/>
  <c r="K785" i="7"/>
  <c r="K387" i="7"/>
  <c r="K485" i="7"/>
  <c r="K549" i="7"/>
  <c r="K580" i="7"/>
  <c r="K585" i="7"/>
  <c r="K614" i="7"/>
  <c r="K622" i="7"/>
  <c r="K630" i="7"/>
  <c r="K638" i="7"/>
  <c r="K646" i="7"/>
  <c r="K654" i="7"/>
  <c r="K662" i="7"/>
  <c r="K670" i="7"/>
  <c r="K678" i="7"/>
  <c r="K686" i="7"/>
  <c r="K694" i="7"/>
  <c r="K702" i="7"/>
  <c r="K710" i="7"/>
  <c r="K718" i="7"/>
  <c r="K726" i="7"/>
  <c r="K734" i="7"/>
  <c r="K742" i="7"/>
  <c r="K750" i="7"/>
  <c r="K758" i="7"/>
  <c r="K766" i="7"/>
  <c r="K774" i="7"/>
  <c r="K782" i="7"/>
  <c r="K790" i="7"/>
  <c r="K798" i="7"/>
  <c r="K445" i="7"/>
  <c r="K509" i="7"/>
  <c r="K557" i="7"/>
  <c r="K588" i="7"/>
  <c r="K593" i="7"/>
  <c r="K611" i="7"/>
  <c r="K619" i="7"/>
  <c r="K627" i="7"/>
  <c r="K635" i="7"/>
  <c r="K643" i="7"/>
  <c r="K651" i="7"/>
  <c r="K659" i="7"/>
  <c r="K667" i="7"/>
  <c r="K675" i="7"/>
  <c r="K683" i="7"/>
  <c r="K691" i="7"/>
  <c r="K699" i="7"/>
  <c r="K707" i="7"/>
  <c r="K715" i="7"/>
  <c r="K723" i="7"/>
  <c r="K731" i="7"/>
  <c r="K739" i="7"/>
  <c r="K747" i="7"/>
  <c r="K755" i="7"/>
  <c r="K763" i="7"/>
  <c r="K771" i="7"/>
  <c r="K779" i="7"/>
  <c r="K787" i="7"/>
  <c r="K795" i="7"/>
  <c r="K803" i="7"/>
  <c r="K323" i="7"/>
  <c r="K596" i="7"/>
  <c r="K645" i="7"/>
  <c r="K647" i="7"/>
  <c r="K674" i="7"/>
  <c r="K680" i="7"/>
  <c r="K684" i="7"/>
  <c r="K709" i="7"/>
  <c r="K711" i="7"/>
  <c r="K738" i="7"/>
  <c r="K744" i="7"/>
  <c r="K748" i="7"/>
  <c r="K773" i="7"/>
  <c r="K775" i="7"/>
  <c r="K809" i="7"/>
  <c r="K817" i="7"/>
  <c r="K825" i="7"/>
  <c r="K833" i="7"/>
  <c r="K841" i="7"/>
  <c r="K849" i="7"/>
  <c r="K857" i="7"/>
  <c r="K865" i="7"/>
  <c r="K873" i="7"/>
  <c r="K881" i="7"/>
  <c r="K889" i="7"/>
  <c r="K897" i="7"/>
  <c r="K905" i="7"/>
  <c r="K624" i="7"/>
  <c r="K666" i="7"/>
  <c r="K672" i="7"/>
  <c r="K676" i="7"/>
  <c r="K701" i="7"/>
  <c r="K703" i="7"/>
  <c r="K730" i="7"/>
  <c r="K736" i="7"/>
  <c r="K740" i="7"/>
  <c r="K765" i="7"/>
  <c r="K767" i="7"/>
  <c r="K793" i="7"/>
  <c r="K797" i="7"/>
  <c r="K799" i="7"/>
  <c r="K806" i="7"/>
  <c r="K814" i="7"/>
  <c r="K822" i="7"/>
  <c r="K830" i="7"/>
  <c r="K838" i="7"/>
  <c r="K846" i="7"/>
  <c r="K854" i="7"/>
  <c r="K862" i="7"/>
  <c r="K870" i="7"/>
  <c r="K601" i="7"/>
  <c r="K608" i="7"/>
  <c r="K639" i="7"/>
  <c r="K650" i="7"/>
  <c r="K656" i="7"/>
  <c r="K660" i="7"/>
  <c r="K685" i="7"/>
  <c r="K687" i="7"/>
  <c r="K714" i="7"/>
  <c r="K720" i="7"/>
  <c r="K724" i="7"/>
  <c r="K749" i="7"/>
  <c r="K751" i="7"/>
  <c r="K778" i="7"/>
  <c r="K784" i="7"/>
  <c r="K788" i="7"/>
  <c r="K801" i="7"/>
  <c r="K808" i="7"/>
  <c r="K816" i="7"/>
  <c r="K824" i="7"/>
  <c r="K832" i="7"/>
  <c r="K840" i="7"/>
  <c r="K848" i="7"/>
  <c r="K856" i="7"/>
  <c r="K864" i="7"/>
  <c r="K872" i="7"/>
  <c r="K880" i="7"/>
  <c r="K888" i="7"/>
  <c r="K896" i="7"/>
  <c r="K904" i="7"/>
  <c r="K912" i="7"/>
  <c r="K642" i="7"/>
  <c r="K644" i="7"/>
  <c r="K652" i="7"/>
  <c r="K693" i="7"/>
  <c r="K698" i="7"/>
  <c r="K700" i="7"/>
  <c r="K728" i="7"/>
  <c r="K733" i="7"/>
  <c r="K735" i="7"/>
  <c r="K756" i="7"/>
  <c r="K786" i="7"/>
  <c r="K791" i="7"/>
  <c r="K826" i="7"/>
  <c r="K836" i="7"/>
  <c r="K861" i="7"/>
  <c r="K863" i="7"/>
  <c r="K867" i="7"/>
  <c r="K875" i="7"/>
  <c r="K877" i="7"/>
  <c r="K892" i="7"/>
  <c r="K907" i="7"/>
  <c r="K909" i="7"/>
  <c r="K916" i="7"/>
  <c r="K924" i="7"/>
  <c r="K932" i="7"/>
  <c r="K940" i="7"/>
  <c r="K948" i="7"/>
  <c r="K956" i="7"/>
  <c r="K964" i="7"/>
  <c r="K972" i="7"/>
  <c r="K980" i="7"/>
  <c r="K988" i="7"/>
  <c r="K996" i="7"/>
  <c r="K533" i="7"/>
  <c r="K631" i="7"/>
  <c r="K655" i="7"/>
  <c r="K663" i="7"/>
  <c r="K688" i="7"/>
  <c r="K743" i="7"/>
  <c r="K754" i="7"/>
  <c r="K776" i="7"/>
  <c r="K781" i="7"/>
  <c r="K818" i="7"/>
  <c r="K828" i="7"/>
  <c r="K853" i="7"/>
  <c r="K855" i="7"/>
  <c r="K859" i="7"/>
  <c r="K879" i="7"/>
  <c r="K637" i="7"/>
  <c r="K640" i="7"/>
  <c r="K658" i="7"/>
  <c r="K668" i="7"/>
  <c r="K696" i="7"/>
  <c r="K741" i="7"/>
  <c r="K746" i="7"/>
  <c r="K759" i="7"/>
  <c r="K789" i="7"/>
  <c r="K794" i="7"/>
  <c r="K796" i="7"/>
  <c r="K810" i="7"/>
  <c r="K820" i="7"/>
  <c r="K845" i="7"/>
  <c r="K847" i="7"/>
  <c r="K851" i="7"/>
  <c r="K883" i="7"/>
  <c r="K885" i="7"/>
  <c r="K900" i="7"/>
  <c r="K918" i="7"/>
  <c r="K926" i="7"/>
  <c r="K934" i="7"/>
  <c r="K942" i="7"/>
  <c r="K950" i="7"/>
  <c r="K958" i="7"/>
  <c r="K966" i="7"/>
  <c r="K974" i="7"/>
  <c r="K982" i="7"/>
  <c r="K990" i="7"/>
  <c r="K998" i="7"/>
  <c r="K648" i="7"/>
  <c r="K653" i="7"/>
  <c r="K661" i="7"/>
  <c r="K706" i="7"/>
  <c r="K708" i="7"/>
  <c r="K716" i="7"/>
  <c r="K757" i="7"/>
  <c r="K762" i="7"/>
  <c r="K764" i="7"/>
  <c r="K792" i="7"/>
  <c r="K812" i="7"/>
  <c r="K837" i="7"/>
  <c r="K839" i="7"/>
  <c r="K843" i="7"/>
  <c r="K866" i="7"/>
  <c r="K874" i="7"/>
  <c r="K565" i="7"/>
  <c r="K632" i="7"/>
  <c r="K704" i="7"/>
  <c r="K719" i="7"/>
  <c r="K727" i="7"/>
  <c r="K752" i="7"/>
  <c r="K804" i="7"/>
  <c r="K829" i="7"/>
  <c r="K831" i="7"/>
  <c r="K835" i="7"/>
  <c r="K858" i="7"/>
  <c r="K868" i="7"/>
  <c r="K876" i="7"/>
  <c r="K891" i="7"/>
  <c r="K893" i="7"/>
  <c r="K908" i="7"/>
  <c r="K920" i="7"/>
  <c r="K928" i="7"/>
  <c r="K936" i="7"/>
  <c r="K944" i="7"/>
  <c r="K952" i="7"/>
  <c r="K960" i="7"/>
  <c r="K968" i="7"/>
  <c r="K976" i="7"/>
  <c r="K984" i="7"/>
  <c r="K992" i="7"/>
  <c r="K1000" i="7"/>
  <c r="K664" i="7"/>
  <c r="K669" i="7"/>
  <c r="K671" i="7"/>
  <c r="K692" i="7"/>
  <c r="K722" i="7"/>
  <c r="K732" i="7"/>
  <c r="K760" i="7"/>
  <c r="K802" i="7"/>
  <c r="K821" i="7"/>
  <c r="K823" i="7"/>
  <c r="K827" i="7"/>
  <c r="K850" i="7"/>
  <c r="K860" i="7"/>
  <c r="K878" i="7"/>
  <c r="K882" i="7"/>
  <c r="K895" i="7"/>
  <c r="K910" i="7"/>
  <c r="K917" i="7"/>
  <c r="K925" i="7"/>
  <c r="K933" i="7"/>
  <c r="K941" i="7"/>
  <c r="K949" i="7"/>
  <c r="K957" i="7"/>
  <c r="K965" i="7"/>
  <c r="K973" i="7"/>
  <c r="K981" i="7"/>
  <c r="K989" i="7"/>
  <c r="K997" i="7"/>
  <c r="K469" i="7"/>
  <c r="K679" i="7"/>
  <c r="K690" i="7"/>
  <c r="K712" i="7"/>
  <c r="K717" i="7"/>
  <c r="K725" i="7"/>
  <c r="K770" i="7"/>
  <c r="K772" i="7"/>
  <c r="K780" i="7"/>
  <c r="K813" i="7"/>
  <c r="K815" i="7"/>
  <c r="K819" i="7"/>
  <c r="K842" i="7"/>
  <c r="K852" i="7"/>
  <c r="K884" i="7"/>
  <c r="K899" i="7"/>
  <c r="K901" i="7"/>
  <c r="K914" i="7"/>
  <c r="K922" i="7"/>
  <c r="K930" i="7"/>
  <c r="K938" i="7"/>
  <c r="K946" i="7"/>
  <c r="K954" i="7"/>
  <c r="K962" i="7"/>
  <c r="K970" i="7"/>
  <c r="K978" i="7"/>
  <c r="K986" i="7"/>
  <c r="K994" i="7"/>
  <c r="K768" i="7"/>
  <c r="K783" i="7"/>
  <c r="K805" i="7"/>
  <c r="K894" i="7"/>
  <c r="K911" i="7"/>
  <c r="K919" i="7"/>
  <c r="K937" i="7"/>
  <c r="K947" i="7"/>
  <c r="K983" i="7"/>
  <c r="K677" i="7"/>
  <c r="K695" i="7"/>
  <c r="K886" i="7"/>
  <c r="K834" i="7"/>
  <c r="K898" i="7"/>
  <c r="K903" i="7"/>
  <c r="K935" i="7"/>
  <c r="K953" i="7"/>
  <c r="K906" i="7"/>
  <c r="K943" i="7"/>
  <c r="K961" i="7"/>
  <c r="K971" i="7"/>
  <c r="K915" i="7"/>
  <c r="K951" i="7"/>
  <c r="K969" i="7"/>
  <c r="K979" i="7"/>
  <c r="K923" i="7"/>
  <c r="K959" i="7"/>
  <c r="K987" i="7"/>
  <c r="K927" i="7"/>
  <c r="K955" i="7"/>
  <c r="K991" i="7"/>
  <c r="K963" i="7"/>
  <c r="K616" i="7"/>
  <c r="K871" i="7"/>
  <c r="K887" i="7"/>
  <c r="K869" i="7"/>
  <c r="K902" i="7"/>
  <c r="K999" i="7"/>
  <c r="K682" i="7"/>
  <c r="K800" i="7"/>
  <c r="K807" i="7"/>
  <c r="K890" i="7"/>
  <c r="K913" i="7"/>
  <c r="K977" i="7"/>
  <c r="K929" i="7"/>
  <c r="K945" i="7"/>
  <c r="K921" i="7"/>
  <c r="K931" i="7"/>
  <c r="K967" i="7"/>
  <c r="K985" i="7"/>
  <c r="K995" i="7"/>
  <c r="K811" i="7"/>
  <c r="K939" i="7"/>
  <c r="K975" i="7"/>
  <c r="K993" i="7"/>
  <c r="K844" i="7"/>
  <c r="G41" i="5"/>
  <c r="AD19" i="7"/>
  <c r="A16" i="7" l="1"/>
  <c r="C17" i="7"/>
  <c r="N14" i="7"/>
  <c r="Q14" i="7" s="1"/>
  <c r="I15" i="7"/>
  <c r="J15" i="7" s="1"/>
  <c r="E16" i="7"/>
  <c r="B18" i="7"/>
  <c r="D18" i="7" s="1"/>
  <c r="G17" i="7"/>
  <c r="F17" i="7"/>
  <c r="H16" i="7"/>
  <c r="L9" i="7"/>
  <c r="O9" i="7" s="1"/>
  <c r="R9" i="7" s="1"/>
  <c r="U9" i="7" s="1"/>
  <c r="L17" i="7"/>
  <c r="L25" i="7"/>
  <c r="L33" i="7"/>
  <c r="L41" i="7"/>
  <c r="L49" i="7"/>
  <c r="L57" i="7"/>
  <c r="L65" i="7"/>
  <c r="L73" i="7"/>
  <c r="L81" i="7"/>
  <c r="L89" i="7"/>
  <c r="L97" i="7"/>
  <c r="L105" i="7"/>
  <c r="L113" i="7"/>
  <c r="L121" i="7"/>
  <c r="L129" i="7"/>
  <c r="L137" i="7"/>
  <c r="L145" i="7"/>
  <c r="L153" i="7"/>
  <c r="L161" i="7"/>
  <c r="L169" i="7"/>
  <c r="L177" i="7"/>
  <c r="L185" i="7"/>
  <c r="L193" i="7"/>
  <c r="L201" i="7"/>
  <c r="L209" i="7"/>
  <c r="L217" i="7"/>
  <c r="L225" i="7"/>
  <c r="L6" i="7"/>
  <c r="O6" i="7" s="1"/>
  <c r="R6" i="7" s="1"/>
  <c r="U6" i="7" s="1"/>
  <c r="L14" i="7"/>
  <c r="O14" i="7" s="1"/>
  <c r="R14" i="7" s="1"/>
  <c r="L22" i="7"/>
  <c r="L30" i="7"/>
  <c r="L38" i="7"/>
  <c r="L46" i="7"/>
  <c r="L54" i="7"/>
  <c r="L62" i="7"/>
  <c r="L70" i="7"/>
  <c r="L78" i="7"/>
  <c r="L86" i="7"/>
  <c r="L94" i="7"/>
  <c r="L102" i="7"/>
  <c r="L110" i="7"/>
  <c r="L118" i="7"/>
  <c r="L126" i="7"/>
  <c r="L134" i="7"/>
  <c r="L142" i="7"/>
  <c r="L150" i="7"/>
  <c r="L158" i="7"/>
  <c r="L166" i="7"/>
  <c r="L174" i="7"/>
  <c r="L182" i="7"/>
  <c r="L190" i="7"/>
  <c r="L198" i="7"/>
  <c r="L206" i="7"/>
  <c r="L214" i="7"/>
  <c r="L222" i="7"/>
  <c r="L11" i="7"/>
  <c r="O11" i="7" s="1"/>
  <c r="R11" i="7" s="1"/>
  <c r="U11" i="7" s="1"/>
  <c r="L19" i="7"/>
  <c r="L27" i="7"/>
  <c r="L35" i="7"/>
  <c r="L43" i="7"/>
  <c r="L51" i="7"/>
  <c r="L59" i="7"/>
  <c r="L67" i="7"/>
  <c r="L75" i="7"/>
  <c r="L83" i="7"/>
  <c r="L91" i="7"/>
  <c r="L99" i="7"/>
  <c r="L107" i="7"/>
  <c r="L115" i="7"/>
  <c r="L8" i="7"/>
  <c r="O8" i="7" s="1"/>
  <c r="R8" i="7" s="1"/>
  <c r="U8" i="7" s="1"/>
  <c r="L16" i="7"/>
  <c r="L24" i="7"/>
  <c r="L32" i="7"/>
  <c r="L40" i="7"/>
  <c r="L48" i="7"/>
  <c r="L56" i="7"/>
  <c r="L64" i="7"/>
  <c r="L72" i="7"/>
  <c r="L80" i="7"/>
  <c r="L88" i="7"/>
  <c r="L96" i="7"/>
  <c r="L104" i="7"/>
  <c r="L112" i="7"/>
  <c r="L120" i="7"/>
  <c r="L128" i="7"/>
  <c r="L136" i="7"/>
  <c r="L144" i="7"/>
  <c r="L152" i="7"/>
  <c r="L160" i="7"/>
  <c r="L168" i="7"/>
  <c r="L176" i="7"/>
  <c r="L184" i="7"/>
  <c r="L192" i="7"/>
  <c r="L200" i="7"/>
  <c r="L208" i="7"/>
  <c r="L216" i="7"/>
  <c r="L224" i="7"/>
  <c r="L5" i="7"/>
  <c r="O5" i="7" s="1"/>
  <c r="R5" i="7" s="1"/>
  <c r="U5" i="7" s="1"/>
  <c r="L13" i="7"/>
  <c r="O13" i="7" s="1"/>
  <c r="R13" i="7" s="1"/>
  <c r="U13" i="7" s="1"/>
  <c r="L21" i="7"/>
  <c r="L29" i="7"/>
  <c r="L37" i="7"/>
  <c r="L45" i="7"/>
  <c r="L53" i="7"/>
  <c r="L61" i="7"/>
  <c r="L69" i="7"/>
  <c r="L77" i="7"/>
  <c r="L85" i="7"/>
  <c r="L93" i="7"/>
  <c r="L101" i="7"/>
  <c r="L109" i="7"/>
  <c r="L117" i="7"/>
  <c r="L125" i="7"/>
  <c r="L133" i="7"/>
  <c r="L141" i="7"/>
  <c r="L149" i="7"/>
  <c r="L157" i="7"/>
  <c r="L165" i="7"/>
  <c r="L173" i="7"/>
  <c r="L181" i="7"/>
  <c r="L189" i="7"/>
  <c r="L197" i="7"/>
  <c r="L205" i="7"/>
  <c r="L213" i="7"/>
  <c r="L221" i="7"/>
  <c r="L3" i="7"/>
  <c r="O3" i="7" s="1"/>
  <c r="R3" i="7" s="1"/>
  <c r="U3" i="7" s="1"/>
  <c r="L4" i="7"/>
  <c r="O4" i="7" s="1"/>
  <c r="R4" i="7" s="1"/>
  <c r="U4" i="7" s="1"/>
  <c r="L10" i="7"/>
  <c r="O10" i="7" s="1"/>
  <c r="R10" i="7" s="1"/>
  <c r="U10" i="7" s="1"/>
  <c r="L18" i="7"/>
  <c r="L26" i="7"/>
  <c r="L34" i="7"/>
  <c r="L42" i="7"/>
  <c r="L50" i="7"/>
  <c r="L58" i="7"/>
  <c r="L66" i="7"/>
  <c r="L74" i="7"/>
  <c r="L82" i="7"/>
  <c r="L90" i="7"/>
  <c r="L98" i="7"/>
  <c r="L106" i="7"/>
  <c r="L114" i="7"/>
  <c r="L122" i="7"/>
  <c r="L130" i="7"/>
  <c r="L138" i="7"/>
  <c r="L146" i="7"/>
  <c r="L154" i="7"/>
  <c r="L162" i="7"/>
  <c r="L170" i="7"/>
  <c r="L178" i="7"/>
  <c r="L186" i="7"/>
  <c r="L194" i="7"/>
  <c r="L202" i="7"/>
  <c r="L210" i="7"/>
  <c r="L218" i="7"/>
  <c r="L7" i="7"/>
  <c r="O7" i="7" s="1"/>
  <c r="R7" i="7" s="1"/>
  <c r="U7" i="7" s="1"/>
  <c r="L15" i="7"/>
  <c r="L23" i="7"/>
  <c r="L31" i="7"/>
  <c r="L39" i="7"/>
  <c r="L47" i="7"/>
  <c r="L55" i="7"/>
  <c r="L63" i="7"/>
  <c r="L71" i="7"/>
  <c r="L79" i="7"/>
  <c r="L87" i="7"/>
  <c r="L95" i="7"/>
  <c r="L103" i="7"/>
  <c r="L111" i="7"/>
  <c r="L12" i="7"/>
  <c r="O12" i="7" s="1"/>
  <c r="R12" i="7" s="1"/>
  <c r="U12" i="7" s="1"/>
  <c r="L20" i="7"/>
  <c r="L28" i="7"/>
  <c r="L36" i="7"/>
  <c r="L44" i="7"/>
  <c r="L52" i="7"/>
  <c r="L60" i="7"/>
  <c r="L68" i="7"/>
  <c r="L76" i="7"/>
  <c r="L84" i="7"/>
  <c r="L92" i="7"/>
  <c r="L100" i="7"/>
  <c r="L108" i="7"/>
  <c r="L116" i="7"/>
  <c r="L124" i="7"/>
  <c r="L132" i="7"/>
  <c r="L140" i="7"/>
  <c r="L148" i="7"/>
  <c r="L156" i="7"/>
  <c r="L164" i="7"/>
  <c r="L172" i="7"/>
  <c r="L180" i="7"/>
  <c r="L188" i="7"/>
  <c r="L196" i="7"/>
  <c r="L204" i="7"/>
  <c r="L212" i="7"/>
  <c r="L220" i="7"/>
  <c r="L127" i="7"/>
  <c r="L159" i="7"/>
  <c r="L191" i="7"/>
  <c r="L223" i="7"/>
  <c r="L227" i="7"/>
  <c r="L235" i="7"/>
  <c r="L243" i="7"/>
  <c r="L251" i="7"/>
  <c r="L259" i="7"/>
  <c r="L267" i="7"/>
  <c r="L275" i="7"/>
  <c r="L283" i="7"/>
  <c r="L291" i="7"/>
  <c r="L299" i="7"/>
  <c r="L307" i="7"/>
  <c r="L315" i="7"/>
  <c r="L323" i="7"/>
  <c r="L331" i="7"/>
  <c r="L339" i="7"/>
  <c r="L347" i="7"/>
  <c r="L355" i="7"/>
  <c r="L363" i="7"/>
  <c r="L371" i="7"/>
  <c r="L379" i="7"/>
  <c r="L387" i="7"/>
  <c r="L395" i="7"/>
  <c r="L403" i="7"/>
  <c r="L411" i="7"/>
  <c r="L419" i="7"/>
  <c r="L139" i="7"/>
  <c r="L171" i="7"/>
  <c r="L203" i="7"/>
  <c r="L232" i="7"/>
  <c r="L240" i="7"/>
  <c r="L248" i="7"/>
  <c r="L256" i="7"/>
  <c r="L264" i="7"/>
  <c r="L272" i="7"/>
  <c r="L280" i="7"/>
  <c r="L288" i="7"/>
  <c r="L296" i="7"/>
  <c r="L304" i="7"/>
  <c r="L312" i="7"/>
  <c r="L320" i="7"/>
  <c r="L328" i="7"/>
  <c r="L336" i="7"/>
  <c r="L344" i="7"/>
  <c r="L352" i="7"/>
  <c r="L360" i="7"/>
  <c r="L368" i="7"/>
  <c r="L376" i="7"/>
  <c r="L384" i="7"/>
  <c r="L392" i="7"/>
  <c r="L400" i="7"/>
  <c r="L408" i="7"/>
  <c r="L416" i="7"/>
  <c r="L119" i="7"/>
  <c r="L151" i="7"/>
  <c r="L183" i="7"/>
  <c r="L215" i="7"/>
  <c r="L229" i="7"/>
  <c r="L237" i="7"/>
  <c r="L245" i="7"/>
  <c r="L253" i="7"/>
  <c r="L261" i="7"/>
  <c r="L269" i="7"/>
  <c r="L277" i="7"/>
  <c r="L285" i="7"/>
  <c r="L293" i="7"/>
  <c r="L301" i="7"/>
  <c r="L309" i="7"/>
  <c r="L317" i="7"/>
  <c r="L325" i="7"/>
  <c r="L333" i="7"/>
  <c r="L341" i="7"/>
  <c r="L349" i="7"/>
  <c r="L357" i="7"/>
  <c r="L365" i="7"/>
  <c r="L373" i="7"/>
  <c r="L381" i="7"/>
  <c r="L389" i="7"/>
  <c r="L397" i="7"/>
  <c r="L405" i="7"/>
  <c r="L413" i="7"/>
  <c r="L421" i="7"/>
  <c r="L131" i="7"/>
  <c r="L163" i="7"/>
  <c r="L195" i="7"/>
  <c r="L226" i="7"/>
  <c r="L234" i="7"/>
  <c r="L242" i="7"/>
  <c r="L250" i="7"/>
  <c r="L258" i="7"/>
  <c r="L266" i="7"/>
  <c r="L274" i="7"/>
  <c r="L282" i="7"/>
  <c r="L290" i="7"/>
  <c r="L298" i="7"/>
  <c r="L306" i="7"/>
  <c r="L314" i="7"/>
  <c r="L322" i="7"/>
  <c r="L330" i="7"/>
  <c r="L338" i="7"/>
  <c r="L346" i="7"/>
  <c r="L354" i="7"/>
  <c r="L362" i="7"/>
  <c r="L370" i="7"/>
  <c r="L378" i="7"/>
  <c r="L386" i="7"/>
  <c r="L394" i="7"/>
  <c r="L402" i="7"/>
  <c r="L410" i="7"/>
  <c r="L418" i="7"/>
  <c r="L143" i="7"/>
  <c r="L175" i="7"/>
  <c r="L207" i="7"/>
  <c r="L231" i="7"/>
  <c r="L239" i="7"/>
  <c r="L247" i="7"/>
  <c r="L255" i="7"/>
  <c r="L263" i="7"/>
  <c r="L271" i="7"/>
  <c r="L279" i="7"/>
  <c r="L123" i="7"/>
  <c r="L155" i="7"/>
  <c r="L187" i="7"/>
  <c r="L219" i="7"/>
  <c r="L228" i="7"/>
  <c r="L236" i="7"/>
  <c r="L244" i="7"/>
  <c r="L252" i="7"/>
  <c r="L260" i="7"/>
  <c r="L268" i="7"/>
  <c r="L276" i="7"/>
  <c r="L284" i="7"/>
  <c r="L292" i="7"/>
  <c r="L300" i="7"/>
  <c r="L308" i="7"/>
  <c r="L316" i="7"/>
  <c r="L324" i="7"/>
  <c r="L332" i="7"/>
  <c r="L340" i="7"/>
  <c r="L348" i="7"/>
  <c r="L356" i="7"/>
  <c r="L364" i="7"/>
  <c r="L372" i="7"/>
  <c r="L380" i="7"/>
  <c r="L388" i="7"/>
  <c r="L396" i="7"/>
  <c r="L404" i="7"/>
  <c r="L412" i="7"/>
  <c r="L420" i="7"/>
  <c r="L135" i="7"/>
  <c r="L167" i="7"/>
  <c r="L199" i="7"/>
  <c r="L233" i="7"/>
  <c r="L241" i="7"/>
  <c r="L249" i="7"/>
  <c r="L257" i="7"/>
  <c r="L265" i="7"/>
  <c r="L273" i="7"/>
  <c r="L281" i="7"/>
  <c r="L289" i="7"/>
  <c r="L297" i="7"/>
  <c r="L305" i="7"/>
  <c r="L313" i="7"/>
  <c r="L321" i="7"/>
  <c r="L329" i="7"/>
  <c r="L337" i="7"/>
  <c r="L345" i="7"/>
  <c r="L353" i="7"/>
  <c r="L361" i="7"/>
  <c r="L369" i="7"/>
  <c r="L377" i="7"/>
  <c r="L385" i="7"/>
  <c r="L393" i="7"/>
  <c r="L401" i="7"/>
  <c r="L409" i="7"/>
  <c r="L417" i="7"/>
  <c r="L147" i="7"/>
  <c r="L179" i="7"/>
  <c r="L211" i="7"/>
  <c r="L246" i="7"/>
  <c r="L295" i="7"/>
  <c r="L327" i="7"/>
  <c r="L359" i="7"/>
  <c r="L391" i="7"/>
  <c r="L431" i="7"/>
  <c r="L439" i="7"/>
  <c r="L447" i="7"/>
  <c r="L455" i="7"/>
  <c r="L463" i="7"/>
  <c r="L471" i="7"/>
  <c r="L479" i="7"/>
  <c r="L487" i="7"/>
  <c r="L495" i="7"/>
  <c r="L503" i="7"/>
  <c r="L511" i="7"/>
  <c r="L519" i="7"/>
  <c r="L527" i="7"/>
  <c r="L535" i="7"/>
  <c r="L543" i="7"/>
  <c r="L270" i="7"/>
  <c r="L310" i="7"/>
  <c r="L342" i="7"/>
  <c r="L374" i="7"/>
  <c r="L406" i="7"/>
  <c r="L423" i="7"/>
  <c r="L428" i="7"/>
  <c r="L436" i="7"/>
  <c r="L444" i="7"/>
  <c r="L452" i="7"/>
  <c r="L460" i="7"/>
  <c r="L468" i="7"/>
  <c r="L476" i="7"/>
  <c r="L484" i="7"/>
  <c r="L492" i="7"/>
  <c r="L500" i="7"/>
  <c r="L508" i="7"/>
  <c r="L516" i="7"/>
  <c r="L524" i="7"/>
  <c r="L532" i="7"/>
  <c r="L540" i="7"/>
  <c r="L548" i="7"/>
  <c r="L230" i="7"/>
  <c r="L287" i="7"/>
  <c r="L319" i="7"/>
  <c r="L351" i="7"/>
  <c r="L383" i="7"/>
  <c r="L415" i="7"/>
  <c r="L425" i="7"/>
  <c r="L433" i="7"/>
  <c r="L441" i="7"/>
  <c r="L449" i="7"/>
  <c r="L457" i="7"/>
  <c r="L465" i="7"/>
  <c r="L473" i="7"/>
  <c r="L481" i="7"/>
  <c r="L489" i="7"/>
  <c r="L497" i="7"/>
  <c r="L505" i="7"/>
  <c r="L513" i="7"/>
  <c r="L521" i="7"/>
  <c r="L529" i="7"/>
  <c r="L537" i="7"/>
  <c r="L545" i="7"/>
  <c r="L553" i="7"/>
  <c r="L561" i="7"/>
  <c r="L569" i="7"/>
  <c r="L577" i="7"/>
  <c r="L585" i="7"/>
  <c r="L593" i="7"/>
  <c r="L601" i="7"/>
  <c r="L254" i="7"/>
  <c r="L302" i="7"/>
  <c r="L334" i="7"/>
  <c r="L366" i="7"/>
  <c r="L398" i="7"/>
  <c r="L430" i="7"/>
  <c r="L438" i="7"/>
  <c r="L446" i="7"/>
  <c r="L454" i="7"/>
  <c r="L462" i="7"/>
  <c r="L470" i="7"/>
  <c r="L478" i="7"/>
  <c r="L486" i="7"/>
  <c r="L494" i="7"/>
  <c r="L502" i="7"/>
  <c r="L510" i="7"/>
  <c r="L518" i="7"/>
  <c r="L526" i="7"/>
  <c r="L534" i="7"/>
  <c r="L542" i="7"/>
  <c r="L550" i="7"/>
  <c r="L558" i="7"/>
  <c r="L566" i="7"/>
  <c r="L574" i="7"/>
  <c r="L582" i="7"/>
  <c r="L590" i="7"/>
  <c r="L598" i="7"/>
  <c r="L606" i="7"/>
  <c r="L278" i="7"/>
  <c r="L311" i="7"/>
  <c r="L343" i="7"/>
  <c r="L375" i="7"/>
  <c r="L407" i="7"/>
  <c r="L427" i="7"/>
  <c r="L435" i="7"/>
  <c r="L443" i="7"/>
  <c r="L451" i="7"/>
  <c r="L459" i="7"/>
  <c r="L467" i="7"/>
  <c r="L475" i="7"/>
  <c r="L483" i="7"/>
  <c r="L491" i="7"/>
  <c r="L499" i="7"/>
  <c r="L507" i="7"/>
  <c r="L515" i="7"/>
  <c r="L523" i="7"/>
  <c r="L531" i="7"/>
  <c r="L539" i="7"/>
  <c r="L547" i="7"/>
  <c r="L555" i="7"/>
  <c r="L563" i="7"/>
  <c r="L571" i="7"/>
  <c r="L579" i="7"/>
  <c r="L587" i="7"/>
  <c r="L595" i="7"/>
  <c r="L603" i="7"/>
  <c r="L262" i="7"/>
  <c r="L303" i="7"/>
  <c r="L335" i="7"/>
  <c r="L367" i="7"/>
  <c r="L399" i="7"/>
  <c r="L429" i="7"/>
  <c r="L437" i="7"/>
  <c r="L445" i="7"/>
  <c r="L453" i="7"/>
  <c r="L461" i="7"/>
  <c r="L469" i="7"/>
  <c r="L477" i="7"/>
  <c r="L485" i="7"/>
  <c r="L493" i="7"/>
  <c r="L501" i="7"/>
  <c r="L509" i="7"/>
  <c r="L517" i="7"/>
  <c r="L525" i="7"/>
  <c r="L533" i="7"/>
  <c r="L541" i="7"/>
  <c r="L549" i="7"/>
  <c r="L557" i="7"/>
  <c r="L565" i="7"/>
  <c r="L573" i="7"/>
  <c r="L581" i="7"/>
  <c r="L589" i="7"/>
  <c r="L597" i="7"/>
  <c r="L605" i="7"/>
  <c r="L286" i="7"/>
  <c r="L318" i="7"/>
  <c r="L350" i="7"/>
  <c r="L382" i="7"/>
  <c r="L414" i="7"/>
  <c r="L426" i="7"/>
  <c r="L434" i="7"/>
  <c r="L442" i="7"/>
  <c r="L450" i="7"/>
  <c r="L458" i="7"/>
  <c r="L466" i="7"/>
  <c r="L474" i="7"/>
  <c r="L482" i="7"/>
  <c r="L490" i="7"/>
  <c r="L498" i="7"/>
  <c r="L506" i="7"/>
  <c r="L514" i="7"/>
  <c r="L522" i="7"/>
  <c r="L530" i="7"/>
  <c r="L538" i="7"/>
  <c r="L546" i="7"/>
  <c r="L554" i="7"/>
  <c r="L562" i="7"/>
  <c r="L570" i="7"/>
  <c r="L578" i="7"/>
  <c r="L586" i="7"/>
  <c r="L594" i="7"/>
  <c r="L602" i="7"/>
  <c r="L456" i="7"/>
  <c r="L520" i="7"/>
  <c r="L568" i="7"/>
  <c r="L596" i="7"/>
  <c r="L599" i="7"/>
  <c r="L608" i="7"/>
  <c r="L616" i="7"/>
  <c r="L624" i="7"/>
  <c r="L358" i="7"/>
  <c r="L480" i="7"/>
  <c r="L544" i="7"/>
  <c r="L576" i="7"/>
  <c r="L604" i="7"/>
  <c r="L613" i="7"/>
  <c r="L621" i="7"/>
  <c r="L629" i="7"/>
  <c r="L637" i="7"/>
  <c r="L440" i="7"/>
  <c r="L504" i="7"/>
  <c r="L551" i="7"/>
  <c r="L584" i="7"/>
  <c r="L610" i="7"/>
  <c r="L618" i="7"/>
  <c r="L626" i="7"/>
  <c r="L294" i="7"/>
  <c r="L464" i="7"/>
  <c r="L528" i="7"/>
  <c r="L556" i="7"/>
  <c r="L559" i="7"/>
  <c r="L592" i="7"/>
  <c r="L607" i="7"/>
  <c r="L615" i="7"/>
  <c r="L623" i="7"/>
  <c r="L631" i="7"/>
  <c r="L639" i="7"/>
  <c r="L390" i="7"/>
  <c r="L424" i="7"/>
  <c r="L488" i="7"/>
  <c r="L564" i="7"/>
  <c r="L567" i="7"/>
  <c r="L600" i="7"/>
  <c r="L612" i="7"/>
  <c r="L620" i="7"/>
  <c r="L628" i="7"/>
  <c r="L636" i="7"/>
  <c r="L644" i="7"/>
  <c r="L652" i="7"/>
  <c r="L660" i="7"/>
  <c r="L668" i="7"/>
  <c r="L676" i="7"/>
  <c r="L684" i="7"/>
  <c r="L692" i="7"/>
  <c r="L700" i="7"/>
  <c r="L708" i="7"/>
  <c r="L716" i="7"/>
  <c r="L724" i="7"/>
  <c r="L732" i="7"/>
  <c r="L740" i="7"/>
  <c r="L748" i="7"/>
  <c r="L756" i="7"/>
  <c r="L764" i="7"/>
  <c r="L772" i="7"/>
  <c r="L780" i="7"/>
  <c r="L448" i="7"/>
  <c r="L512" i="7"/>
  <c r="L572" i="7"/>
  <c r="L575" i="7"/>
  <c r="L609" i="7"/>
  <c r="L617" i="7"/>
  <c r="L625" i="7"/>
  <c r="L633" i="7"/>
  <c r="L641" i="7"/>
  <c r="L649" i="7"/>
  <c r="L657" i="7"/>
  <c r="L665" i="7"/>
  <c r="L673" i="7"/>
  <c r="L681" i="7"/>
  <c r="L689" i="7"/>
  <c r="L697" i="7"/>
  <c r="L705" i="7"/>
  <c r="L713" i="7"/>
  <c r="L721" i="7"/>
  <c r="L729" i="7"/>
  <c r="L737" i="7"/>
  <c r="L745" i="7"/>
  <c r="L753" i="7"/>
  <c r="L761" i="7"/>
  <c r="L769" i="7"/>
  <c r="L777" i="7"/>
  <c r="L785" i="7"/>
  <c r="L793" i="7"/>
  <c r="L801" i="7"/>
  <c r="L326" i="7"/>
  <c r="L472" i="7"/>
  <c r="L536" i="7"/>
  <c r="L552" i="7"/>
  <c r="L580" i="7"/>
  <c r="L583" i="7"/>
  <c r="L614" i="7"/>
  <c r="L622" i="7"/>
  <c r="L630" i="7"/>
  <c r="L638" i="7"/>
  <c r="L646" i="7"/>
  <c r="L654" i="7"/>
  <c r="L662" i="7"/>
  <c r="L670" i="7"/>
  <c r="L678" i="7"/>
  <c r="L686" i="7"/>
  <c r="L694" i="7"/>
  <c r="L702" i="7"/>
  <c r="L710" i="7"/>
  <c r="L718" i="7"/>
  <c r="L726" i="7"/>
  <c r="L734" i="7"/>
  <c r="L742" i="7"/>
  <c r="L750" i="7"/>
  <c r="L758" i="7"/>
  <c r="L766" i="7"/>
  <c r="L774" i="7"/>
  <c r="L782" i="7"/>
  <c r="L790" i="7"/>
  <c r="L798" i="7"/>
  <c r="L422" i="7"/>
  <c r="L627" i="7"/>
  <c r="L651" i="7"/>
  <c r="L653" i="7"/>
  <c r="L655" i="7"/>
  <c r="L682" i="7"/>
  <c r="L688" i="7"/>
  <c r="L715" i="7"/>
  <c r="L717" i="7"/>
  <c r="L719" i="7"/>
  <c r="L746" i="7"/>
  <c r="L752" i="7"/>
  <c r="L779" i="7"/>
  <c r="L781" i="7"/>
  <c r="L783" i="7"/>
  <c r="L789" i="7"/>
  <c r="L791" i="7"/>
  <c r="L804" i="7"/>
  <c r="L812" i="7"/>
  <c r="L820" i="7"/>
  <c r="L828" i="7"/>
  <c r="L836" i="7"/>
  <c r="L844" i="7"/>
  <c r="L852" i="7"/>
  <c r="L860" i="7"/>
  <c r="L868" i="7"/>
  <c r="L876" i="7"/>
  <c r="L884" i="7"/>
  <c r="L892" i="7"/>
  <c r="L900" i="7"/>
  <c r="L908" i="7"/>
  <c r="L643" i="7"/>
  <c r="L645" i="7"/>
  <c r="L647" i="7"/>
  <c r="L674" i="7"/>
  <c r="L680" i="7"/>
  <c r="L707" i="7"/>
  <c r="L709" i="7"/>
  <c r="L711" i="7"/>
  <c r="L738" i="7"/>
  <c r="L744" i="7"/>
  <c r="L771" i="7"/>
  <c r="L773" i="7"/>
  <c r="L775" i="7"/>
  <c r="L795" i="7"/>
  <c r="L809" i="7"/>
  <c r="L817" i="7"/>
  <c r="L825" i="7"/>
  <c r="L833" i="7"/>
  <c r="L841" i="7"/>
  <c r="L849" i="7"/>
  <c r="L857" i="7"/>
  <c r="L865" i="7"/>
  <c r="L432" i="7"/>
  <c r="L634" i="7"/>
  <c r="L658" i="7"/>
  <c r="L664" i="7"/>
  <c r="L691" i="7"/>
  <c r="L693" i="7"/>
  <c r="L695" i="7"/>
  <c r="L722" i="7"/>
  <c r="L728" i="7"/>
  <c r="L755" i="7"/>
  <c r="L757" i="7"/>
  <c r="L759" i="7"/>
  <c r="L786" i="7"/>
  <c r="L803" i="7"/>
  <c r="L811" i="7"/>
  <c r="L819" i="7"/>
  <c r="L827" i="7"/>
  <c r="L835" i="7"/>
  <c r="L843" i="7"/>
  <c r="L851" i="7"/>
  <c r="L859" i="7"/>
  <c r="L867" i="7"/>
  <c r="L875" i="7"/>
  <c r="L883" i="7"/>
  <c r="L891" i="7"/>
  <c r="L899" i="7"/>
  <c r="L907" i="7"/>
  <c r="L677" i="7"/>
  <c r="L685" i="7"/>
  <c r="L763" i="7"/>
  <c r="L768" i="7"/>
  <c r="L778" i="7"/>
  <c r="L800" i="7"/>
  <c r="L805" i="7"/>
  <c r="L807" i="7"/>
  <c r="L832" i="7"/>
  <c r="L834" i="7"/>
  <c r="L838" i="7"/>
  <c r="L869" i="7"/>
  <c r="L871" i="7"/>
  <c r="L886" i="7"/>
  <c r="L890" i="7"/>
  <c r="L903" i="7"/>
  <c r="L919" i="7"/>
  <c r="L927" i="7"/>
  <c r="L935" i="7"/>
  <c r="L943" i="7"/>
  <c r="L951" i="7"/>
  <c r="L959" i="7"/>
  <c r="L967" i="7"/>
  <c r="L975" i="7"/>
  <c r="L983" i="7"/>
  <c r="L991" i="7"/>
  <c r="L999" i="7"/>
  <c r="L863" i="7"/>
  <c r="L560" i="7"/>
  <c r="L642" i="7"/>
  <c r="L672" i="7"/>
  <c r="L675" i="7"/>
  <c r="L698" i="7"/>
  <c r="L703" i="7"/>
  <c r="L723" i="7"/>
  <c r="L731" i="7"/>
  <c r="L733" i="7"/>
  <c r="L735" i="7"/>
  <c r="L751" i="7"/>
  <c r="L824" i="7"/>
  <c r="L826" i="7"/>
  <c r="L830" i="7"/>
  <c r="L861" i="7"/>
  <c r="L591" i="7"/>
  <c r="L650" i="7"/>
  <c r="L663" i="7"/>
  <c r="L683" i="7"/>
  <c r="L743" i="7"/>
  <c r="L754" i="7"/>
  <c r="L776" i="7"/>
  <c r="L784" i="7"/>
  <c r="L816" i="7"/>
  <c r="L818" i="7"/>
  <c r="L822" i="7"/>
  <c r="L853" i="7"/>
  <c r="L855" i="7"/>
  <c r="L879" i="7"/>
  <c r="L894" i="7"/>
  <c r="L898" i="7"/>
  <c r="L911" i="7"/>
  <c r="L913" i="7"/>
  <c r="L921" i="7"/>
  <c r="L929" i="7"/>
  <c r="L937" i="7"/>
  <c r="L945" i="7"/>
  <c r="L953" i="7"/>
  <c r="L961" i="7"/>
  <c r="L969" i="7"/>
  <c r="L977" i="7"/>
  <c r="L985" i="7"/>
  <c r="L993" i="7"/>
  <c r="L588" i="7"/>
  <c r="L640" i="7"/>
  <c r="L666" i="7"/>
  <c r="L696" i="7"/>
  <c r="L701" i="7"/>
  <c r="L741" i="7"/>
  <c r="L749" i="7"/>
  <c r="L794" i="7"/>
  <c r="L796" i="7"/>
  <c r="L808" i="7"/>
  <c r="L810" i="7"/>
  <c r="L814" i="7"/>
  <c r="L845" i="7"/>
  <c r="L847" i="7"/>
  <c r="L872" i="7"/>
  <c r="L611" i="7"/>
  <c r="L635" i="7"/>
  <c r="L648" i="7"/>
  <c r="L656" i="7"/>
  <c r="L661" i="7"/>
  <c r="L706" i="7"/>
  <c r="L736" i="7"/>
  <c r="L739" i="7"/>
  <c r="L762" i="7"/>
  <c r="L767" i="7"/>
  <c r="L787" i="7"/>
  <c r="L792" i="7"/>
  <c r="L799" i="7"/>
  <c r="L806" i="7"/>
  <c r="L837" i="7"/>
  <c r="L839" i="7"/>
  <c r="L864" i="7"/>
  <c r="L866" i="7"/>
  <c r="L870" i="7"/>
  <c r="L874" i="7"/>
  <c r="L887" i="7"/>
  <c r="L902" i="7"/>
  <c r="L906" i="7"/>
  <c r="L915" i="7"/>
  <c r="L923" i="7"/>
  <c r="L931" i="7"/>
  <c r="L939" i="7"/>
  <c r="L947" i="7"/>
  <c r="L955" i="7"/>
  <c r="L963" i="7"/>
  <c r="L971" i="7"/>
  <c r="L979" i="7"/>
  <c r="L987" i="7"/>
  <c r="L995" i="7"/>
  <c r="L496" i="7"/>
  <c r="L632" i="7"/>
  <c r="L699" i="7"/>
  <c r="L704" i="7"/>
  <c r="L714" i="7"/>
  <c r="L727" i="7"/>
  <c r="L747" i="7"/>
  <c r="L829" i="7"/>
  <c r="L831" i="7"/>
  <c r="L856" i="7"/>
  <c r="L858" i="7"/>
  <c r="L862" i="7"/>
  <c r="L880" i="7"/>
  <c r="L893" i="7"/>
  <c r="L897" i="7"/>
  <c r="L912" i="7"/>
  <c r="L920" i="7"/>
  <c r="L928" i="7"/>
  <c r="L936" i="7"/>
  <c r="L944" i="7"/>
  <c r="L952" i="7"/>
  <c r="L960" i="7"/>
  <c r="L968" i="7"/>
  <c r="L976" i="7"/>
  <c r="L984" i="7"/>
  <c r="L992" i="7"/>
  <c r="L1000" i="7"/>
  <c r="L619" i="7"/>
  <c r="L659" i="7"/>
  <c r="L667" i="7"/>
  <c r="L669" i="7"/>
  <c r="L671" i="7"/>
  <c r="L687" i="7"/>
  <c r="L730" i="7"/>
  <c r="L760" i="7"/>
  <c r="L765" i="7"/>
  <c r="L797" i="7"/>
  <c r="L802" i="7"/>
  <c r="L821" i="7"/>
  <c r="L823" i="7"/>
  <c r="L848" i="7"/>
  <c r="L850" i="7"/>
  <c r="L854" i="7"/>
  <c r="L878" i="7"/>
  <c r="L882" i="7"/>
  <c r="L895" i="7"/>
  <c r="L910" i="7"/>
  <c r="L917" i="7"/>
  <c r="L925" i="7"/>
  <c r="L933" i="7"/>
  <c r="L941" i="7"/>
  <c r="L949" i="7"/>
  <c r="L957" i="7"/>
  <c r="L965" i="7"/>
  <c r="L973" i="7"/>
  <c r="L981" i="7"/>
  <c r="L989" i="7"/>
  <c r="L997" i="7"/>
  <c r="L725" i="7"/>
  <c r="L905" i="7"/>
  <c r="L924" i="7"/>
  <c r="L942" i="7"/>
  <c r="L970" i="7"/>
  <c r="L988" i="7"/>
  <c r="L996" i="7"/>
  <c r="L815" i="7"/>
  <c r="L877" i="7"/>
  <c r="L889" i="7"/>
  <c r="L940" i="7"/>
  <c r="L788" i="7"/>
  <c r="L881" i="7"/>
  <c r="L909" i="7"/>
  <c r="L930" i="7"/>
  <c r="L948" i="7"/>
  <c r="L966" i="7"/>
  <c r="L994" i="7"/>
  <c r="L938" i="7"/>
  <c r="L956" i="7"/>
  <c r="L946" i="7"/>
  <c r="L964" i="7"/>
  <c r="L998" i="7"/>
  <c r="L914" i="7"/>
  <c r="L712" i="7"/>
  <c r="L813" i="7"/>
  <c r="L842" i="7"/>
  <c r="L901" i="7"/>
  <c r="L974" i="7"/>
  <c r="L918" i="7"/>
  <c r="L934" i="7"/>
  <c r="L873" i="7"/>
  <c r="L932" i="7"/>
  <c r="L720" i="7"/>
  <c r="L770" i="7"/>
  <c r="L896" i="7"/>
  <c r="L904" i="7"/>
  <c r="L982" i="7"/>
  <c r="L962" i="7"/>
  <c r="L978" i="7"/>
  <c r="L679" i="7"/>
  <c r="L690" i="7"/>
  <c r="L846" i="7"/>
  <c r="L885" i="7"/>
  <c r="L926" i="7"/>
  <c r="L954" i="7"/>
  <c r="L972" i="7"/>
  <c r="L990" i="7"/>
  <c r="L238" i="7"/>
  <c r="L840" i="7"/>
  <c r="L888" i="7"/>
  <c r="L916" i="7"/>
  <c r="L980" i="7"/>
  <c r="L950" i="7"/>
  <c r="L922" i="7"/>
  <c r="L958" i="7"/>
  <c r="L986" i="7"/>
  <c r="L2" i="7"/>
  <c r="O2" i="7" s="1"/>
  <c r="AE19" i="7"/>
  <c r="C18" i="7" l="1"/>
  <c r="I16" i="7"/>
  <c r="J16" i="7" s="1"/>
  <c r="O16" i="7" s="1"/>
  <c r="R16" i="7" s="1"/>
  <c r="U14" i="7"/>
  <c r="O15" i="7"/>
  <c r="R15" i="7" s="1"/>
  <c r="N15" i="7"/>
  <c r="Q15" i="7" s="1"/>
  <c r="A17" i="7"/>
  <c r="G18" i="7"/>
  <c r="F18" i="7"/>
  <c r="B19" i="7"/>
  <c r="D19" i="7" s="1"/>
  <c r="H17" i="7"/>
  <c r="E17" i="7"/>
  <c r="T6" i="7"/>
  <c r="T9" i="7"/>
  <c r="T10" i="7"/>
  <c r="T11" i="7"/>
  <c r="T14" i="7"/>
  <c r="T3" i="7"/>
  <c r="T5" i="7"/>
  <c r="T8" i="7"/>
  <c r="T4" i="7"/>
  <c r="T13" i="7"/>
  <c r="T12" i="7"/>
  <c r="T7" i="7"/>
  <c r="R2" i="7"/>
  <c r="U2" i="7" s="1"/>
  <c r="A18" i="7" l="1"/>
  <c r="C19" i="7"/>
  <c r="N16" i="7"/>
  <c r="Q16" i="7" s="1"/>
  <c r="U16" i="7" s="1"/>
  <c r="U15" i="7"/>
  <c r="T15" i="7"/>
  <c r="H18" i="7"/>
  <c r="I17" i="7"/>
  <c r="E18" i="7"/>
  <c r="G19" i="7"/>
  <c r="F19" i="7"/>
  <c r="B20" i="7"/>
  <c r="D20" i="7" s="1"/>
  <c r="T2" i="7"/>
  <c r="C20" i="7" l="1"/>
  <c r="I18" i="7"/>
  <c r="J18" i="7" s="1"/>
  <c r="O18" i="7" s="1"/>
  <c r="R18" i="7" s="1"/>
  <c r="T16" i="7"/>
  <c r="J17" i="7"/>
  <c r="O17" i="7" s="1"/>
  <c r="R17" i="7" s="1"/>
  <c r="N17" i="7"/>
  <c r="Q17" i="7" s="1"/>
  <c r="A19" i="7"/>
  <c r="G20" i="7"/>
  <c r="F20" i="7"/>
  <c r="B21" i="7"/>
  <c r="D21" i="7" s="1"/>
  <c r="H19" i="7"/>
  <c r="E19" i="7"/>
  <c r="A20" i="7" l="1"/>
  <c r="C21" i="7"/>
  <c r="N18" i="7"/>
  <c r="Q18" i="7" s="1"/>
  <c r="U18" i="7" s="1"/>
  <c r="I19" i="7"/>
  <c r="N19" i="7" s="1"/>
  <c r="Q19" i="7" s="1"/>
  <c r="T17" i="7"/>
  <c r="U17" i="7"/>
  <c r="G21" i="7"/>
  <c r="B22" i="7"/>
  <c r="D22" i="7" s="1"/>
  <c r="F21" i="7"/>
  <c r="E20" i="7"/>
  <c r="H20" i="7"/>
  <c r="C22" i="7" l="1"/>
  <c r="T18" i="7"/>
  <c r="J19" i="7"/>
  <c r="O19" i="7" s="1"/>
  <c r="R19" i="7" s="1"/>
  <c r="T19" i="7" s="1"/>
  <c r="H21" i="7"/>
  <c r="E21" i="7"/>
  <c r="I20" i="7"/>
  <c r="A21" i="7"/>
  <c r="F22" i="7"/>
  <c r="G22" i="7"/>
  <c r="B23" i="7"/>
  <c r="D23" i="7" s="1"/>
  <c r="C23" i="7" l="1"/>
  <c r="U19" i="7"/>
  <c r="I21" i="7"/>
  <c r="H22" i="7"/>
  <c r="E22" i="7"/>
  <c r="A22" i="7"/>
  <c r="F23" i="7"/>
  <c r="G23" i="7"/>
  <c r="B24" i="7"/>
  <c r="D24" i="7" s="1"/>
  <c r="J20" i="7"/>
  <c r="O20" i="7" s="1"/>
  <c r="R20" i="7" s="1"/>
  <c r="N20" i="7"/>
  <c r="Q20" i="7" s="1"/>
  <c r="C24" i="7" l="1"/>
  <c r="I22" i="7"/>
  <c r="N22" i="7" s="1"/>
  <c r="Q22" i="7" s="1"/>
  <c r="H23" i="7"/>
  <c r="N21" i="7"/>
  <c r="Q21" i="7" s="1"/>
  <c r="J21" i="7"/>
  <c r="O21" i="7" s="1"/>
  <c r="R21" i="7" s="1"/>
  <c r="U20" i="7"/>
  <c r="A23" i="7"/>
  <c r="B25" i="7"/>
  <c r="D25" i="7" s="1"/>
  <c r="F24" i="7"/>
  <c r="G24" i="7"/>
  <c r="E23" i="7"/>
  <c r="T20" i="7"/>
  <c r="G33" i="3"/>
  <c r="AD13" i="7"/>
  <c r="G19" i="3"/>
  <c r="C25" i="7" l="1"/>
  <c r="J22" i="7"/>
  <c r="O22" i="7" s="1"/>
  <c r="R22" i="7" s="1"/>
  <c r="T22" i="7" s="1"/>
  <c r="I23" i="7"/>
  <c r="N23" i="7" s="1"/>
  <c r="Q23" i="7" s="1"/>
  <c r="U21" i="7"/>
  <c r="H24" i="7"/>
  <c r="T21" i="7"/>
  <c r="G25" i="7"/>
  <c r="B26" i="7"/>
  <c r="D26" i="7" s="1"/>
  <c r="F25" i="7"/>
  <c r="A24" i="7"/>
  <c r="E24" i="7"/>
  <c r="H52" i="3"/>
  <c r="C21" i="4"/>
  <c r="G52" i="3" s="1"/>
  <c r="G21" i="4"/>
  <c r="C20" i="4"/>
  <c r="G53" i="3" s="1"/>
  <c r="G20" i="4"/>
  <c r="AE16" i="7"/>
  <c r="AE15" i="7"/>
  <c r="AD16" i="7"/>
  <c r="AD15" i="7"/>
  <c r="C26" i="7" l="1"/>
  <c r="I6" i="3"/>
  <c r="U22" i="7"/>
  <c r="J23" i="7"/>
  <c r="O23" i="7" s="1"/>
  <c r="R23" i="7" s="1"/>
  <c r="U23" i="7" s="1"/>
  <c r="I24" i="7"/>
  <c r="J24" i="7" s="1"/>
  <c r="O24" i="7" s="1"/>
  <c r="R24" i="7" s="1"/>
  <c r="H25" i="7"/>
  <c r="A25" i="7"/>
  <c r="F26" i="7"/>
  <c r="G26" i="7"/>
  <c r="B27" i="7"/>
  <c r="D27" i="7" s="1"/>
  <c r="E25" i="7"/>
  <c r="AF15" i="7"/>
  <c r="AF16" i="7"/>
  <c r="B25" i="4"/>
  <c r="B24" i="4"/>
  <c r="H24" i="4" s="1"/>
  <c r="C27" i="7" l="1"/>
  <c r="F25" i="4"/>
  <c r="H25" i="4"/>
  <c r="H26" i="4" s="1"/>
  <c r="S36" i="3" s="1"/>
  <c r="F24" i="4"/>
  <c r="I25" i="7"/>
  <c r="J25" i="7" s="1"/>
  <c r="O25" i="7" s="1"/>
  <c r="R25" i="7" s="1"/>
  <c r="T23" i="7"/>
  <c r="N24" i="7"/>
  <c r="Q24" i="7" s="1"/>
  <c r="U24" i="7" s="1"/>
  <c r="E26" i="7"/>
  <c r="B28" i="7"/>
  <c r="D28" i="7" s="1"/>
  <c r="F27" i="7"/>
  <c r="A26" i="7"/>
  <c r="G27" i="7"/>
  <c r="H26" i="7"/>
  <c r="AD17" i="7"/>
  <c r="AE17" i="7" s="1"/>
  <c r="AE21" i="7" s="1"/>
  <c r="D24" i="4"/>
  <c r="C24" i="4"/>
  <c r="C25" i="4"/>
  <c r="D25" i="4"/>
  <c r="A27" i="7" l="1"/>
  <c r="C28" i="7"/>
  <c r="F26" i="4"/>
  <c r="S33" i="3" s="1"/>
  <c r="N25" i="7"/>
  <c r="Q25" i="7" s="1"/>
  <c r="T25" i="7" s="1"/>
  <c r="I26" i="7"/>
  <c r="J26" i="7" s="1"/>
  <c r="O26" i="7" s="1"/>
  <c r="R26" i="7" s="1"/>
  <c r="T24" i="7"/>
  <c r="H27" i="7"/>
  <c r="E27" i="7"/>
  <c r="F28" i="7"/>
  <c r="G28" i="7"/>
  <c r="B29" i="7"/>
  <c r="D29" i="7" s="1"/>
  <c r="AD21" i="7"/>
  <c r="E25" i="4"/>
  <c r="S28" i="3" s="1"/>
  <c r="E24" i="4"/>
  <c r="S25" i="3" s="1"/>
  <c r="C29" i="7" l="1"/>
  <c r="U25" i="7"/>
  <c r="N26" i="7"/>
  <c r="Q26" i="7" s="1"/>
  <c r="T26" i="7" s="1"/>
  <c r="I27" i="7"/>
  <c r="N27" i="7" s="1"/>
  <c r="Q27" i="7" s="1"/>
  <c r="H28" i="7"/>
  <c r="E28" i="7"/>
  <c r="F29" i="7"/>
  <c r="G29" i="7"/>
  <c r="B30" i="7"/>
  <c r="D30" i="7" s="1"/>
  <c r="A28" i="7"/>
  <c r="U27" i="3"/>
  <c r="A29" i="7" l="1"/>
  <c r="C30" i="7"/>
  <c r="U26" i="7"/>
  <c r="I28" i="7"/>
  <c r="J27" i="7"/>
  <c r="O27" i="7" s="1"/>
  <c r="R27" i="7" s="1"/>
  <c r="U27" i="7" s="1"/>
  <c r="H29" i="7"/>
  <c r="E29" i="7"/>
  <c r="F30" i="7"/>
  <c r="B31" i="7"/>
  <c r="D31" i="7" s="1"/>
  <c r="G30" i="7"/>
  <c r="C31" i="7" l="1"/>
  <c r="I29" i="7"/>
  <c r="N29" i="7" s="1"/>
  <c r="Q29" i="7" s="1"/>
  <c r="H30" i="7"/>
  <c r="J28" i="7"/>
  <c r="O28" i="7" s="1"/>
  <c r="R28" i="7" s="1"/>
  <c r="N28" i="7"/>
  <c r="Q28" i="7" s="1"/>
  <c r="T27" i="7"/>
  <c r="E30" i="7"/>
  <c r="A30" i="7"/>
  <c r="G31" i="7"/>
  <c r="B32" i="7"/>
  <c r="D32" i="7" s="1"/>
  <c r="F31" i="7"/>
  <c r="C32" i="7" l="1"/>
  <c r="I30" i="7"/>
  <c r="J30" i="7" s="1"/>
  <c r="O30" i="7" s="1"/>
  <c r="R30" i="7" s="1"/>
  <c r="J29" i="7"/>
  <c r="O29" i="7" s="1"/>
  <c r="R29" i="7" s="1"/>
  <c r="U29" i="7" s="1"/>
  <c r="E31" i="7"/>
  <c r="T28" i="7"/>
  <c r="U28" i="7"/>
  <c r="A31" i="7"/>
  <c r="G32" i="7"/>
  <c r="F32" i="7"/>
  <c r="B33" i="7"/>
  <c r="D33" i="7" s="1"/>
  <c r="H31" i="7"/>
  <c r="C33" i="7" l="1"/>
  <c r="N30" i="7"/>
  <c r="Q30" i="7" s="1"/>
  <c r="U30" i="7" s="1"/>
  <c r="I31" i="7"/>
  <c r="J31" i="7" s="1"/>
  <c r="O31" i="7" s="1"/>
  <c r="R31" i="7" s="1"/>
  <c r="T29" i="7"/>
  <c r="H32" i="7"/>
  <c r="E32" i="7"/>
  <c r="A32" i="7"/>
  <c r="B34" i="7"/>
  <c r="D34" i="7" s="1"/>
  <c r="F33" i="7"/>
  <c r="G33" i="7"/>
  <c r="C34" i="7" l="1"/>
  <c r="T30" i="7"/>
  <c r="N31" i="7"/>
  <c r="Q31" i="7" s="1"/>
  <c r="U31" i="7" s="1"/>
  <c r="H33" i="7"/>
  <c r="I32" i="7"/>
  <c r="N32" i="7" s="1"/>
  <c r="Q32" i="7" s="1"/>
  <c r="E33" i="7"/>
  <c r="F34" i="7"/>
  <c r="G34" i="7"/>
  <c r="B35" i="7"/>
  <c r="D35" i="7" s="1"/>
  <c r="A33" i="7"/>
  <c r="C35" i="7" l="1"/>
  <c r="H34" i="7"/>
  <c r="T31" i="7"/>
  <c r="J32" i="7"/>
  <c r="O32" i="7" s="1"/>
  <c r="R32" i="7" s="1"/>
  <c r="T32" i="7" s="1"/>
  <c r="I33" i="7"/>
  <c r="F35" i="7"/>
  <c r="B36" i="7"/>
  <c r="D36" i="7" s="1"/>
  <c r="G35" i="7"/>
  <c r="A34" i="7"/>
  <c r="E34" i="7"/>
  <c r="A35" i="7" l="1"/>
  <c r="C36" i="7"/>
  <c r="I34" i="7"/>
  <c r="N34" i="7" s="1"/>
  <c r="Q34" i="7" s="1"/>
  <c r="H35" i="7"/>
  <c r="E35" i="7"/>
  <c r="U32" i="7"/>
  <c r="J33" i="7"/>
  <c r="O33" i="7" s="1"/>
  <c r="R33" i="7" s="1"/>
  <c r="N33" i="7"/>
  <c r="Q33" i="7" s="1"/>
  <c r="G36" i="7"/>
  <c r="B37" i="7"/>
  <c r="D37" i="7" s="1"/>
  <c r="F36" i="7"/>
  <c r="C37" i="7" l="1"/>
  <c r="J34" i="7"/>
  <c r="O34" i="7" s="1"/>
  <c r="R34" i="7" s="1"/>
  <c r="U34" i="7" s="1"/>
  <c r="I35" i="7"/>
  <c r="J35" i="7" s="1"/>
  <c r="O35" i="7" s="1"/>
  <c r="R35" i="7" s="1"/>
  <c r="T33" i="7"/>
  <c r="E36" i="7"/>
  <c r="U33" i="7"/>
  <c r="H36" i="7"/>
  <c r="A36" i="7"/>
  <c r="G37" i="7"/>
  <c r="F37" i="7"/>
  <c r="B38" i="7"/>
  <c r="D38" i="7" s="1"/>
  <c r="C38" i="7" l="1"/>
  <c r="T34" i="7"/>
  <c r="N35" i="7"/>
  <c r="Q35" i="7" s="1"/>
  <c r="T35" i="7" s="1"/>
  <c r="I36" i="7"/>
  <c r="N36" i="7" s="1"/>
  <c r="Q36" i="7" s="1"/>
  <c r="A37" i="7"/>
  <c r="F38" i="7"/>
  <c r="G38" i="7"/>
  <c r="B39" i="7"/>
  <c r="D39" i="7" s="1"/>
  <c r="E37" i="7"/>
  <c r="H37" i="7"/>
  <c r="C39" i="7" l="1"/>
  <c r="U35" i="7"/>
  <c r="H38" i="7"/>
  <c r="J36" i="7"/>
  <c r="O36" i="7" s="1"/>
  <c r="R36" i="7" s="1"/>
  <c r="T36" i="7" s="1"/>
  <c r="I37" i="7"/>
  <c r="N37" i="7" s="1"/>
  <c r="Q37" i="7" s="1"/>
  <c r="B40" i="7"/>
  <c r="D40" i="7" s="1"/>
  <c r="G39" i="7"/>
  <c r="F39" i="7"/>
  <c r="A38" i="7"/>
  <c r="E38" i="7"/>
  <c r="C40" i="7" l="1"/>
  <c r="I38" i="7"/>
  <c r="J38" i="7" s="1"/>
  <c r="O38" i="7" s="1"/>
  <c r="R38" i="7" s="1"/>
  <c r="J37" i="7"/>
  <c r="O37" i="7" s="1"/>
  <c r="R37" i="7" s="1"/>
  <c r="T37" i="7" s="1"/>
  <c r="U36" i="7"/>
  <c r="E39" i="7"/>
  <c r="H39" i="7"/>
  <c r="A39" i="7"/>
  <c r="G40" i="7"/>
  <c r="F40" i="7"/>
  <c r="B41" i="7"/>
  <c r="D41" i="7" s="1"/>
  <c r="C41" i="7" l="1"/>
  <c r="N38" i="7"/>
  <c r="Q38" i="7" s="1"/>
  <c r="T38" i="7" s="1"/>
  <c r="U37" i="7"/>
  <c r="I39" i="7"/>
  <c r="N39" i="7" s="1"/>
  <c r="Q39" i="7" s="1"/>
  <c r="E40" i="7"/>
  <c r="H40" i="7"/>
  <c r="A40" i="7"/>
  <c r="G41" i="7"/>
  <c r="F41" i="7"/>
  <c r="B42" i="7"/>
  <c r="D42" i="7" s="1"/>
  <c r="C42" i="7" l="1"/>
  <c r="U38" i="7"/>
  <c r="J39" i="7"/>
  <c r="O39" i="7" s="1"/>
  <c r="R39" i="7" s="1"/>
  <c r="U39" i="7" s="1"/>
  <c r="I40" i="7"/>
  <c r="N40" i="7" s="1"/>
  <c r="Q40" i="7" s="1"/>
  <c r="H41" i="7"/>
  <c r="A41" i="7"/>
  <c r="B43" i="7"/>
  <c r="D43" i="7" s="1"/>
  <c r="F42" i="7"/>
  <c r="G42" i="7"/>
  <c r="E41" i="7"/>
  <c r="C43" i="7" l="1"/>
  <c r="I41" i="7"/>
  <c r="J41" i="7" s="1"/>
  <c r="O41" i="7" s="1"/>
  <c r="R41" i="7" s="1"/>
  <c r="J40" i="7"/>
  <c r="O40" i="7" s="1"/>
  <c r="R40" i="7" s="1"/>
  <c r="U40" i="7" s="1"/>
  <c r="T39" i="7"/>
  <c r="E42" i="7"/>
  <c r="H42" i="7"/>
  <c r="A42" i="7"/>
  <c r="F43" i="7"/>
  <c r="B44" i="7"/>
  <c r="D44" i="7" s="1"/>
  <c r="G43" i="7"/>
  <c r="A43" i="7" l="1"/>
  <c r="C44" i="7"/>
  <c r="N41" i="7"/>
  <c r="Q41" i="7" s="1"/>
  <c r="U41" i="7" s="1"/>
  <c r="T40" i="7"/>
  <c r="H43" i="7"/>
  <c r="I42" i="7"/>
  <c r="J42" i="7" s="1"/>
  <c r="O42" i="7" s="1"/>
  <c r="R42" i="7" s="1"/>
  <c r="E43" i="7"/>
  <c r="G44" i="7"/>
  <c r="B45" i="7"/>
  <c r="D45" i="7" s="1"/>
  <c r="F44" i="7"/>
  <c r="C45" i="7" l="1"/>
  <c r="I43" i="7"/>
  <c r="N43" i="7" s="1"/>
  <c r="Q43" i="7" s="1"/>
  <c r="T41" i="7"/>
  <c r="N42" i="7"/>
  <c r="Q42" i="7" s="1"/>
  <c r="U42" i="7" s="1"/>
  <c r="E44" i="7"/>
  <c r="A44" i="7"/>
  <c r="B46" i="7"/>
  <c r="D46" i="7" s="1"/>
  <c r="G45" i="7"/>
  <c r="F45" i="7"/>
  <c r="H44" i="7"/>
  <c r="C46" i="7" l="1"/>
  <c r="J43" i="7"/>
  <c r="O43" i="7" s="1"/>
  <c r="R43" i="7" s="1"/>
  <c r="U43" i="7" s="1"/>
  <c r="I44" i="7"/>
  <c r="J44" i="7" s="1"/>
  <c r="O44" i="7" s="1"/>
  <c r="R44" i="7" s="1"/>
  <c r="T42" i="7"/>
  <c r="E45" i="7"/>
  <c r="H45" i="7"/>
  <c r="A45" i="7"/>
  <c r="G46" i="7"/>
  <c r="B47" i="7"/>
  <c r="D47" i="7" s="1"/>
  <c r="F46" i="7"/>
  <c r="A46" i="7" l="1"/>
  <c r="C47" i="7"/>
  <c r="N44" i="7"/>
  <c r="Q44" i="7" s="1"/>
  <c r="U44" i="7" s="1"/>
  <c r="T43" i="7"/>
  <c r="H46" i="7"/>
  <c r="I45" i="7"/>
  <c r="J45" i="7" s="1"/>
  <c r="O45" i="7" s="1"/>
  <c r="R45" i="7" s="1"/>
  <c r="E46" i="7"/>
  <c r="B48" i="7"/>
  <c r="D48" i="7" s="1"/>
  <c r="G47" i="7"/>
  <c r="F47" i="7"/>
  <c r="C48" i="7" l="1"/>
  <c r="T44" i="7"/>
  <c r="I46" i="7"/>
  <c r="N46" i="7" s="1"/>
  <c r="Q46" i="7" s="1"/>
  <c r="N45" i="7"/>
  <c r="Q45" i="7" s="1"/>
  <c r="U45" i="7" s="1"/>
  <c r="H47" i="7"/>
  <c r="A47" i="7"/>
  <c r="G48" i="7"/>
  <c r="B49" i="7"/>
  <c r="D49" i="7" s="1"/>
  <c r="F48" i="7"/>
  <c r="E47" i="7"/>
  <c r="C49" i="7" l="1"/>
  <c r="J46" i="7"/>
  <c r="O46" i="7" s="1"/>
  <c r="R46" i="7" s="1"/>
  <c r="T46" i="7" s="1"/>
  <c r="T45" i="7"/>
  <c r="I47" i="7"/>
  <c r="N47" i="7" s="1"/>
  <c r="Q47" i="7" s="1"/>
  <c r="A48" i="7"/>
  <c r="G49" i="7"/>
  <c r="B50" i="7"/>
  <c r="D50" i="7" s="1"/>
  <c r="F49" i="7"/>
  <c r="H48" i="7"/>
  <c r="E48" i="7"/>
  <c r="C50" i="7" l="1"/>
  <c r="U46" i="7"/>
  <c r="J47" i="7"/>
  <c r="O47" i="7" s="1"/>
  <c r="R47" i="7" s="1"/>
  <c r="U47" i="7" s="1"/>
  <c r="I48" i="7"/>
  <c r="N48" i="7" s="1"/>
  <c r="Q48" i="7" s="1"/>
  <c r="E49" i="7"/>
  <c r="B51" i="7"/>
  <c r="D51" i="7" s="1"/>
  <c r="G50" i="7"/>
  <c r="F50" i="7"/>
  <c r="H49" i="7"/>
  <c r="A49" i="7"/>
  <c r="C51" i="7" l="1"/>
  <c r="J48" i="7"/>
  <c r="O48" i="7" s="1"/>
  <c r="R48" i="7" s="1"/>
  <c r="T48" i="7" s="1"/>
  <c r="T47" i="7"/>
  <c r="I49" i="7"/>
  <c r="J49" i="7" s="1"/>
  <c r="O49" i="7" s="1"/>
  <c r="R49" i="7" s="1"/>
  <c r="E50" i="7"/>
  <c r="H50" i="7"/>
  <c r="A50" i="7"/>
  <c r="G51" i="7"/>
  <c r="F51" i="7"/>
  <c r="B52" i="7"/>
  <c r="D52" i="7" s="1"/>
  <c r="C52" i="7" l="1"/>
  <c r="N49" i="7"/>
  <c r="Q49" i="7" s="1"/>
  <c r="T49" i="7" s="1"/>
  <c r="U48" i="7"/>
  <c r="I50" i="7"/>
  <c r="J50" i="7" s="1"/>
  <c r="O50" i="7" s="1"/>
  <c r="R50" i="7" s="1"/>
  <c r="H51" i="7"/>
  <c r="E51" i="7"/>
  <c r="A51" i="7"/>
  <c r="F52" i="7"/>
  <c r="G52" i="7"/>
  <c r="B53" i="7"/>
  <c r="D53" i="7" s="1"/>
  <c r="C53" i="7" l="1"/>
  <c r="I51" i="7"/>
  <c r="J51" i="7" s="1"/>
  <c r="O51" i="7" s="1"/>
  <c r="R51" i="7" s="1"/>
  <c r="N50" i="7"/>
  <c r="Q50" i="7" s="1"/>
  <c r="U50" i="7" s="1"/>
  <c r="U49" i="7"/>
  <c r="E52" i="7"/>
  <c r="F53" i="7"/>
  <c r="G53" i="7"/>
  <c r="B54" i="7"/>
  <c r="D54" i="7" s="1"/>
  <c r="H52" i="7"/>
  <c r="A52" i="7"/>
  <c r="C54" i="7" l="1"/>
  <c r="N51" i="7"/>
  <c r="Q51" i="7" s="1"/>
  <c r="T51" i="7" s="1"/>
  <c r="T50" i="7"/>
  <c r="I52" i="7"/>
  <c r="J52" i="7" s="1"/>
  <c r="O52" i="7" s="1"/>
  <c r="R52" i="7" s="1"/>
  <c r="E53" i="7"/>
  <c r="H53" i="7"/>
  <c r="A53" i="7"/>
  <c r="G54" i="7"/>
  <c r="B55" i="7"/>
  <c r="D55" i="7" s="1"/>
  <c r="F54" i="7"/>
  <c r="C55" i="7" l="1"/>
  <c r="U51" i="7"/>
  <c r="I53" i="7"/>
  <c r="J53" i="7" s="1"/>
  <c r="O53" i="7" s="1"/>
  <c r="R53" i="7" s="1"/>
  <c r="N52" i="7"/>
  <c r="Q52" i="7" s="1"/>
  <c r="U52" i="7" s="1"/>
  <c r="E54" i="7"/>
  <c r="H54" i="7"/>
  <c r="G55" i="7"/>
  <c r="B56" i="7"/>
  <c r="D56" i="7" s="1"/>
  <c r="F55" i="7"/>
  <c r="A54" i="7"/>
  <c r="C56" i="7" l="1"/>
  <c r="N53" i="7"/>
  <c r="Q53" i="7" s="1"/>
  <c r="U53" i="7" s="1"/>
  <c r="I54" i="7"/>
  <c r="J54" i="7" s="1"/>
  <c r="O54" i="7" s="1"/>
  <c r="R54" i="7" s="1"/>
  <c r="T52" i="7"/>
  <c r="E55" i="7"/>
  <c r="A55" i="7"/>
  <c r="F56" i="7"/>
  <c r="B57" i="7"/>
  <c r="D57" i="7" s="1"/>
  <c r="G56" i="7"/>
  <c r="H55" i="7"/>
  <c r="A56" i="7" l="1"/>
  <c r="C57" i="7"/>
  <c r="T53" i="7"/>
  <c r="N54" i="7"/>
  <c r="Q54" i="7" s="1"/>
  <c r="U54" i="7" s="1"/>
  <c r="H56" i="7"/>
  <c r="I55" i="7"/>
  <c r="J55" i="7" s="1"/>
  <c r="O55" i="7" s="1"/>
  <c r="R55" i="7" s="1"/>
  <c r="E56" i="7"/>
  <c r="G57" i="7"/>
  <c r="B58" i="7"/>
  <c r="D58" i="7" s="1"/>
  <c r="F57" i="7"/>
  <c r="A57" i="7" l="1"/>
  <c r="C58" i="7"/>
  <c r="I56" i="7"/>
  <c r="J56" i="7" s="1"/>
  <c r="O56" i="7" s="1"/>
  <c r="R56" i="7" s="1"/>
  <c r="T54" i="7"/>
  <c r="N55" i="7"/>
  <c r="Q55" i="7" s="1"/>
  <c r="T55" i="7" s="1"/>
  <c r="H57" i="7"/>
  <c r="E57" i="7"/>
  <c r="F58" i="7"/>
  <c r="B59" i="7"/>
  <c r="D59" i="7" s="1"/>
  <c r="G58" i="7"/>
  <c r="C59" i="7" l="1"/>
  <c r="N56" i="7"/>
  <c r="Q56" i="7" s="1"/>
  <c r="U56" i="7" s="1"/>
  <c r="I57" i="7"/>
  <c r="N57" i="7" s="1"/>
  <c r="Q57" i="7" s="1"/>
  <c r="U55" i="7"/>
  <c r="E58" i="7"/>
  <c r="H58" i="7"/>
  <c r="A58" i="7"/>
  <c r="F59" i="7"/>
  <c r="G59" i="7"/>
  <c r="B60" i="7"/>
  <c r="D60" i="7" s="1"/>
  <c r="C60" i="7" l="1"/>
  <c r="J57" i="7"/>
  <c r="O57" i="7" s="1"/>
  <c r="R57" i="7" s="1"/>
  <c r="T57" i="7" s="1"/>
  <c r="T56" i="7"/>
  <c r="I58" i="7"/>
  <c r="N58" i="7" s="1"/>
  <c r="Q58" i="7" s="1"/>
  <c r="H59" i="7"/>
  <c r="E59" i="7"/>
  <c r="A59" i="7"/>
  <c r="G60" i="7"/>
  <c r="F60" i="7"/>
  <c r="B61" i="7"/>
  <c r="D61" i="7" s="1"/>
  <c r="C61" i="7" l="1"/>
  <c r="J58" i="7"/>
  <c r="O58" i="7" s="1"/>
  <c r="R58" i="7" s="1"/>
  <c r="T58" i="7" s="1"/>
  <c r="U57" i="7"/>
  <c r="I59" i="7"/>
  <c r="J59" i="7" s="1"/>
  <c r="O59" i="7" s="1"/>
  <c r="R59" i="7" s="1"/>
  <c r="H60" i="7"/>
  <c r="E60" i="7"/>
  <c r="A60" i="7"/>
  <c r="B62" i="7"/>
  <c r="D62" i="7" s="1"/>
  <c r="F61" i="7"/>
  <c r="G61" i="7"/>
  <c r="A61" i="7" l="1"/>
  <c r="C62" i="7"/>
  <c r="U58" i="7"/>
  <c r="I60" i="7"/>
  <c r="J60" i="7" s="1"/>
  <c r="O60" i="7" s="1"/>
  <c r="R60" i="7" s="1"/>
  <c r="N59" i="7"/>
  <c r="Q59" i="7" s="1"/>
  <c r="T59" i="7" s="1"/>
  <c r="H61" i="7"/>
  <c r="F62" i="7"/>
  <c r="G62" i="7"/>
  <c r="B63" i="7"/>
  <c r="D63" i="7" s="1"/>
  <c r="E61" i="7"/>
  <c r="C63" i="7" l="1"/>
  <c r="N60" i="7"/>
  <c r="Q60" i="7" s="1"/>
  <c r="U60" i="7" s="1"/>
  <c r="U59" i="7"/>
  <c r="E62" i="7"/>
  <c r="I61" i="7"/>
  <c r="J61" i="7" s="1"/>
  <c r="O61" i="7" s="1"/>
  <c r="R61" i="7" s="1"/>
  <c r="H62" i="7"/>
  <c r="F63" i="7"/>
  <c r="G63" i="7"/>
  <c r="B64" i="7"/>
  <c r="D64" i="7" s="1"/>
  <c r="A62" i="7"/>
  <c r="C64" i="7" l="1"/>
  <c r="T60" i="7"/>
  <c r="I62" i="7"/>
  <c r="N62" i="7" s="1"/>
  <c r="Q62" i="7" s="1"/>
  <c r="N61" i="7"/>
  <c r="Q61" i="7" s="1"/>
  <c r="T61" i="7" s="1"/>
  <c r="H63" i="7"/>
  <c r="E63" i="7"/>
  <c r="B65" i="7"/>
  <c r="D65" i="7" s="1"/>
  <c r="F64" i="7"/>
  <c r="G64" i="7"/>
  <c r="A63" i="7"/>
  <c r="C65" i="7" l="1"/>
  <c r="J62" i="7"/>
  <c r="O62" i="7" s="1"/>
  <c r="R62" i="7" s="1"/>
  <c r="T62" i="7" s="1"/>
  <c r="I63" i="7"/>
  <c r="J63" i="7" s="1"/>
  <c r="O63" i="7" s="1"/>
  <c r="R63" i="7" s="1"/>
  <c r="U61" i="7"/>
  <c r="H64" i="7"/>
  <c r="E64" i="7"/>
  <c r="A64" i="7"/>
  <c r="F65" i="7"/>
  <c r="G65" i="7"/>
  <c r="B66" i="7"/>
  <c r="D66" i="7" s="1"/>
  <c r="I64" i="7" l="1"/>
  <c r="J64" i="7" s="1"/>
  <c r="O64" i="7" s="1"/>
  <c r="R64" i="7" s="1"/>
  <c r="A65" i="7"/>
  <c r="C66" i="7"/>
  <c r="N63" i="7"/>
  <c r="Q63" i="7" s="1"/>
  <c r="T63" i="7" s="1"/>
  <c r="U62" i="7"/>
  <c r="H65" i="7"/>
  <c r="E65" i="7"/>
  <c r="G66" i="7"/>
  <c r="F66" i="7"/>
  <c r="B67" i="7"/>
  <c r="D67" i="7" s="1"/>
  <c r="N64" i="7" l="1"/>
  <c r="Q64" i="7" s="1"/>
  <c r="U64" i="7" s="1"/>
  <c r="C67" i="7"/>
  <c r="U63" i="7"/>
  <c r="I65" i="7"/>
  <c r="N65" i="7" s="1"/>
  <c r="Q65" i="7" s="1"/>
  <c r="E66" i="7"/>
  <c r="H66" i="7"/>
  <c r="G67" i="7"/>
  <c r="B68" i="7"/>
  <c r="D68" i="7" s="1"/>
  <c r="F67" i="7"/>
  <c r="A66" i="7"/>
  <c r="T64" i="7" l="1"/>
  <c r="C68" i="7"/>
  <c r="J65" i="7"/>
  <c r="O65" i="7" s="1"/>
  <c r="R65" i="7" s="1"/>
  <c r="U65" i="7" s="1"/>
  <c r="E67" i="7"/>
  <c r="I66" i="7"/>
  <c r="J66" i="7" s="1"/>
  <c r="O66" i="7" s="1"/>
  <c r="R66" i="7" s="1"/>
  <c r="G68" i="7"/>
  <c r="B69" i="7"/>
  <c r="D69" i="7" s="1"/>
  <c r="F68" i="7"/>
  <c r="H67" i="7"/>
  <c r="A67" i="7"/>
  <c r="A68" i="7" l="1"/>
  <c r="C69" i="7"/>
  <c r="I67" i="7"/>
  <c r="J67" i="7" s="1"/>
  <c r="O67" i="7" s="1"/>
  <c r="R67" i="7" s="1"/>
  <c r="T65" i="7"/>
  <c r="N66" i="7"/>
  <c r="Q66" i="7" s="1"/>
  <c r="T66" i="7" s="1"/>
  <c r="H68" i="7"/>
  <c r="G69" i="7"/>
  <c r="B70" i="7"/>
  <c r="D70" i="7" s="1"/>
  <c r="F69" i="7"/>
  <c r="E68" i="7"/>
  <c r="C70" i="7" l="1"/>
  <c r="N67" i="7"/>
  <c r="Q67" i="7" s="1"/>
  <c r="T67" i="7" s="1"/>
  <c r="I68" i="7"/>
  <c r="J68" i="7" s="1"/>
  <c r="O68" i="7" s="1"/>
  <c r="R68" i="7" s="1"/>
  <c r="U66" i="7"/>
  <c r="E69" i="7"/>
  <c r="G70" i="7"/>
  <c r="B71" i="7"/>
  <c r="D71" i="7" s="1"/>
  <c r="F70" i="7"/>
  <c r="H69" i="7"/>
  <c r="A69" i="7"/>
  <c r="C71" i="7" l="1"/>
  <c r="N68" i="7"/>
  <c r="Q68" i="7" s="1"/>
  <c r="U68" i="7" s="1"/>
  <c r="U67" i="7"/>
  <c r="I69" i="7"/>
  <c r="N69" i="7" s="1"/>
  <c r="Q69" i="7" s="1"/>
  <c r="E70" i="7"/>
  <c r="H70" i="7"/>
  <c r="G71" i="7"/>
  <c r="F71" i="7"/>
  <c r="B72" i="7"/>
  <c r="D72" i="7" s="1"/>
  <c r="A70" i="7"/>
  <c r="C72" i="7" l="1"/>
  <c r="T68" i="7"/>
  <c r="I70" i="7"/>
  <c r="J70" i="7" s="1"/>
  <c r="O70" i="7" s="1"/>
  <c r="R70" i="7" s="1"/>
  <c r="J69" i="7"/>
  <c r="O69" i="7" s="1"/>
  <c r="R69" i="7" s="1"/>
  <c r="U69" i="7" s="1"/>
  <c r="E71" i="7"/>
  <c r="F72" i="7"/>
  <c r="A71" i="7"/>
  <c r="B73" i="7"/>
  <c r="D73" i="7" s="1"/>
  <c r="G72" i="7"/>
  <c r="H71" i="7"/>
  <c r="A72" i="7" l="1"/>
  <c r="C73" i="7"/>
  <c r="I71" i="7"/>
  <c r="N71" i="7" s="1"/>
  <c r="Q71" i="7" s="1"/>
  <c r="N70" i="7"/>
  <c r="Q70" i="7" s="1"/>
  <c r="T70" i="7" s="1"/>
  <c r="T69" i="7"/>
  <c r="H72" i="7"/>
  <c r="E72" i="7"/>
  <c r="F73" i="7"/>
  <c r="B74" i="7"/>
  <c r="D74" i="7" s="1"/>
  <c r="G73" i="7"/>
  <c r="C74" i="7" l="1"/>
  <c r="I72" i="7"/>
  <c r="J72" i="7" s="1"/>
  <c r="O72" i="7" s="1"/>
  <c r="R72" i="7" s="1"/>
  <c r="J71" i="7"/>
  <c r="O71" i="7" s="1"/>
  <c r="R71" i="7" s="1"/>
  <c r="T71" i="7" s="1"/>
  <c r="U70" i="7"/>
  <c r="H73" i="7"/>
  <c r="E73" i="7"/>
  <c r="B75" i="7"/>
  <c r="D75" i="7" s="1"/>
  <c r="F74" i="7"/>
  <c r="G74" i="7"/>
  <c r="A73" i="7"/>
  <c r="C75" i="7" l="1"/>
  <c r="N72" i="7"/>
  <c r="Q72" i="7" s="1"/>
  <c r="T72" i="7" s="1"/>
  <c r="I73" i="7"/>
  <c r="J73" i="7" s="1"/>
  <c r="O73" i="7" s="1"/>
  <c r="R73" i="7" s="1"/>
  <c r="U71" i="7"/>
  <c r="E74" i="7"/>
  <c r="H74" i="7"/>
  <c r="A74" i="7"/>
  <c r="G75" i="7"/>
  <c r="F75" i="7"/>
  <c r="B76" i="7"/>
  <c r="D76" i="7" s="1"/>
  <c r="C76" i="7" l="1"/>
  <c r="N73" i="7"/>
  <c r="Q73" i="7" s="1"/>
  <c r="U73" i="7" s="1"/>
  <c r="U72" i="7"/>
  <c r="I74" i="7"/>
  <c r="N74" i="7" s="1"/>
  <c r="Q74" i="7" s="1"/>
  <c r="H75" i="7"/>
  <c r="A75" i="7"/>
  <c r="B77" i="7"/>
  <c r="D77" i="7" s="1"/>
  <c r="F76" i="7"/>
  <c r="G76" i="7"/>
  <c r="E75" i="7"/>
  <c r="C77" i="7" l="1"/>
  <c r="T73" i="7"/>
  <c r="J74" i="7"/>
  <c r="O74" i="7" s="1"/>
  <c r="R74" i="7" s="1"/>
  <c r="T74" i="7" s="1"/>
  <c r="I75" i="7"/>
  <c r="J75" i="7" s="1"/>
  <c r="O75" i="7" s="1"/>
  <c r="R75" i="7" s="1"/>
  <c r="E76" i="7"/>
  <c r="H76" i="7"/>
  <c r="A76" i="7"/>
  <c r="G77" i="7"/>
  <c r="F77" i="7"/>
  <c r="B78" i="7"/>
  <c r="D78" i="7" s="1"/>
  <c r="A77" i="7" l="1"/>
  <c r="C78" i="7"/>
  <c r="U74" i="7"/>
  <c r="I76" i="7"/>
  <c r="N76" i="7" s="1"/>
  <c r="Q76" i="7" s="1"/>
  <c r="N75" i="7"/>
  <c r="Q75" i="7" s="1"/>
  <c r="U75" i="7" s="1"/>
  <c r="H77" i="7"/>
  <c r="E77" i="7"/>
  <c r="G78" i="7"/>
  <c r="F78" i="7"/>
  <c r="B79" i="7"/>
  <c r="D79" i="7" s="1"/>
  <c r="C79" i="7" l="1"/>
  <c r="J76" i="7"/>
  <c r="O76" i="7" s="1"/>
  <c r="R76" i="7" s="1"/>
  <c r="U76" i="7" s="1"/>
  <c r="I77" i="7"/>
  <c r="J77" i="7" s="1"/>
  <c r="O77" i="7" s="1"/>
  <c r="R77" i="7" s="1"/>
  <c r="T75" i="7"/>
  <c r="E78" i="7"/>
  <c r="H78" i="7"/>
  <c r="G79" i="7"/>
  <c r="B80" i="7"/>
  <c r="D80" i="7" s="1"/>
  <c r="F79" i="7"/>
  <c r="A78" i="7"/>
  <c r="A79" i="7" l="1"/>
  <c r="C80" i="7"/>
  <c r="N77" i="7"/>
  <c r="Q77" i="7" s="1"/>
  <c r="U77" i="7" s="1"/>
  <c r="T76" i="7"/>
  <c r="E79" i="7"/>
  <c r="I78" i="7"/>
  <c r="G80" i="7"/>
  <c r="F80" i="7"/>
  <c r="B81" i="7"/>
  <c r="D81" i="7" s="1"/>
  <c r="H79" i="7"/>
  <c r="C81" i="7" l="1"/>
  <c r="T77" i="7"/>
  <c r="I79" i="7"/>
  <c r="N79" i="7" s="1"/>
  <c r="Q79" i="7" s="1"/>
  <c r="E80" i="7"/>
  <c r="J78" i="7"/>
  <c r="O78" i="7" s="1"/>
  <c r="R78" i="7" s="1"/>
  <c r="N78" i="7"/>
  <c r="Q78" i="7" s="1"/>
  <c r="H80" i="7"/>
  <c r="A80" i="7"/>
  <c r="G81" i="7"/>
  <c r="F81" i="7"/>
  <c r="B82" i="7"/>
  <c r="D82" i="7" s="1"/>
  <c r="C82" i="7" l="1"/>
  <c r="J79" i="7"/>
  <c r="O79" i="7" s="1"/>
  <c r="R79" i="7" s="1"/>
  <c r="T79" i="7" s="1"/>
  <c r="I80" i="7"/>
  <c r="N80" i="7" s="1"/>
  <c r="Q80" i="7" s="1"/>
  <c r="E81" i="7"/>
  <c r="U78" i="7"/>
  <c r="T78" i="7"/>
  <c r="H81" i="7"/>
  <c r="A81" i="7"/>
  <c r="G82" i="7"/>
  <c r="B83" i="7"/>
  <c r="D83" i="7" s="1"/>
  <c r="F82" i="7"/>
  <c r="C83" i="7" l="1"/>
  <c r="U79" i="7"/>
  <c r="I81" i="7"/>
  <c r="J81" i="7" s="1"/>
  <c r="O81" i="7" s="1"/>
  <c r="R81" i="7" s="1"/>
  <c r="J80" i="7"/>
  <c r="O80" i="7" s="1"/>
  <c r="R80" i="7" s="1"/>
  <c r="U80" i="7" s="1"/>
  <c r="E82" i="7"/>
  <c r="G83" i="7"/>
  <c r="B84" i="7"/>
  <c r="D84" i="7" s="1"/>
  <c r="F83" i="7"/>
  <c r="H82" i="7"/>
  <c r="A82" i="7"/>
  <c r="C84" i="7" l="1"/>
  <c r="N81" i="7"/>
  <c r="Q81" i="7" s="1"/>
  <c r="U81" i="7" s="1"/>
  <c r="H83" i="7"/>
  <c r="T80" i="7"/>
  <c r="E83" i="7"/>
  <c r="I82" i="7"/>
  <c r="A83" i="7"/>
  <c r="B85" i="7"/>
  <c r="D85" i="7" s="1"/>
  <c r="F84" i="7"/>
  <c r="G84" i="7"/>
  <c r="C85" i="7" l="1"/>
  <c r="I83" i="7"/>
  <c r="J83" i="7" s="1"/>
  <c r="O83" i="7" s="1"/>
  <c r="R83" i="7" s="1"/>
  <c r="T81" i="7"/>
  <c r="H84" i="7"/>
  <c r="E84" i="7"/>
  <c r="A84" i="7"/>
  <c r="B86" i="7"/>
  <c r="D86" i="7" s="1"/>
  <c r="G85" i="7"/>
  <c r="F85" i="7"/>
  <c r="N82" i="7"/>
  <c r="Q82" i="7" s="1"/>
  <c r="J82" i="7"/>
  <c r="O82" i="7" s="1"/>
  <c r="R82" i="7" s="1"/>
  <c r="N83" i="7" l="1"/>
  <c r="Q83" i="7" s="1"/>
  <c r="T83" i="7" s="1"/>
  <c r="C86" i="7"/>
  <c r="I84" i="7"/>
  <c r="N84" i="7" s="1"/>
  <c r="Q84" i="7" s="1"/>
  <c r="U82" i="7"/>
  <c r="E85" i="7"/>
  <c r="H85" i="7"/>
  <c r="A85" i="7"/>
  <c r="F86" i="7"/>
  <c r="B87" i="7"/>
  <c r="D87" i="7" s="1"/>
  <c r="G86" i="7"/>
  <c r="T82" i="7"/>
  <c r="U83" i="7" l="1"/>
  <c r="C87" i="7"/>
  <c r="J84" i="7"/>
  <c r="O84" i="7" s="1"/>
  <c r="R84" i="7" s="1"/>
  <c r="T84" i="7" s="1"/>
  <c r="I85" i="7"/>
  <c r="N85" i="7" s="1"/>
  <c r="Q85" i="7" s="1"/>
  <c r="H86" i="7"/>
  <c r="E86" i="7"/>
  <c r="G87" i="7"/>
  <c r="F87" i="7"/>
  <c r="B88" i="7"/>
  <c r="D88" i="7" s="1"/>
  <c r="A86" i="7"/>
  <c r="A87" i="7" l="1"/>
  <c r="C88" i="7"/>
  <c r="I86" i="7"/>
  <c r="J86" i="7" s="1"/>
  <c r="O86" i="7" s="1"/>
  <c r="R86" i="7" s="1"/>
  <c r="J85" i="7"/>
  <c r="O85" i="7" s="1"/>
  <c r="R85" i="7" s="1"/>
  <c r="U85" i="7" s="1"/>
  <c r="U84" i="7"/>
  <c r="E87" i="7"/>
  <c r="H87" i="7"/>
  <c r="G88" i="7"/>
  <c r="B89" i="7"/>
  <c r="D89" i="7" s="1"/>
  <c r="F88" i="7"/>
  <c r="A88" i="7" l="1"/>
  <c r="C89" i="7"/>
  <c r="N86" i="7"/>
  <c r="Q86" i="7" s="1"/>
  <c r="U86" i="7" s="1"/>
  <c r="T85" i="7"/>
  <c r="I87" i="7"/>
  <c r="N87" i="7" s="1"/>
  <c r="Q87" i="7" s="1"/>
  <c r="E88" i="7"/>
  <c r="G89" i="7"/>
  <c r="B90" i="7"/>
  <c r="D90" i="7" s="1"/>
  <c r="F89" i="7"/>
  <c r="H88" i="7"/>
  <c r="C90" i="7" l="1"/>
  <c r="T86" i="7"/>
  <c r="J87" i="7"/>
  <c r="O87" i="7" s="1"/>
  <c r="R87" i="7" s="1"/>
  <c r="U87" i="7" s="1"/>
  <c r="I88" i="7"/>
  <c r="N88" i="7" s="1"/>
  <c r="Q88" i="7" s="1"/>
  <c r="E89" i="7"/>
  <c r="F90" i="7"/>
  <c r="G90" i="7"/>
  <c r="B91" i="7"/>
  <c r="D91" i="7" s="1"/>
  <c r="A89" i="7"/>
  <c r="H89" i="7"/>
  <c r="C91" i="7" l="1"/>
  <c r="H90" i="7"/>
  <c r="J88" i="7"/>
  <c r="O88" i="7" s="1"/>
  <c r="R88" i="7" s="1"/>
  <c r="T88" i="7" s="1"/>
  <c r="I89" i="7"/>
  <c r="N89" i="7" s="1"/>
  <c r="Q89" i="7" s="1"/>
  <c r="T87" i="7"/>
  <c r="E90" i="7"/>
  <c r="A90" i="7"/>
  <c r="B92" i="7"/>
  <c r="D92" i="7" s="1"/>
  <c r="F91" i="7"/>
  <c r="G91" i="7"/>
  <c r="C92" i="7" l="1"/>
  <c r="I90" i="7"/>
  <c r="N90" i="7" s="1"/>
  <c r="Q90" i="7" s="1"/>
  <c r="J89" i="7"/>
  <c r="O89" i="7" s="1"/>
  <c r="R89" i="7" s="1"/>
  <c r="U89" i="7" s="1"/>
  <c r="U88" i="7"/>
  <c r="E91" i="7"/>
  <c r="H91" i="7"/>
  <c r="F92" i="7"/>
  <c r="G92" i="7"/>
  <c r="B93" i="7"/>
  <c r="D93" i="7" s="1"/>
  <c r="A91" i="7"/>
  <c r="C93" i="7" l="1"/>
  <c r="J90" i="7"/>
  <c r="O90" i="7" s="1"/>
  <c r="R90" i="7" s="1"/>
  <c r="T90" i="7" s="1"/>
  <c r="H92" i="7"/>
  <c r="T89" i="7"/>
  <c r="E92" i="7"/>
  <c r="I91" i="7"/>
  <c r="N91" i="7" s="1"/>
  <c r="Q91" i="7" s="1"/>
  <c r="F93" i="7"/>
  <c r="B94" i="7"/>
  <c r="D94" i="7" s="1"/>
  <c r="G93" i="7"/>
  <c r="A92" i="7"/>
  <c r="A93" i="7" l="1"/>
  <c r="C94" i="7"/>
  <c r="U90" i="7"/>
  <c r="H93" i="7"/>
  <c r="I92" i="7"/>
  <c r="N92" i="7" s="1"/>
  <c r="Q92" i="7" s="1"/>
  <c r="J91" i="7"/>
  <c r="O91" i="7" s="1"/>
  <c r="R91" i="7" s="1"/>
  <c r="U91" i="7" s="1"/>
  <c r="B95" i="7"/>
  <c r="D95" i="7" s="1"/>
  <c r="F94" i="7"/>
  <c r="G94" i="7"/>
  <c r="E93" i="7"/>
  <c r="A94" i="7" l="1"/>
  <c r="C95" i="7"/>
  <c r="J92" i="7"/>
  <c r="O92" i="7" s="1"/>
  <c r="R92" i="7" s="1"/>
  <c r="U92" i="7" s="1"/>
  <c r="I93" i="7"/>
  <c r="J93" i="7" s="1"/>
  <c r="O93" i="7" s="1"/>
  <c r="R93" i="7" s="1"/>
  <c r="T91" i="7"/>
  <c r="E94" i="7"/>
  <c r="H94" i="7"/>
  <c r="G95" i="7"/>
  <c r="F95" i="7"/>
  <c r="B96" i="7"/>
  <c r="D96" i="7" s="1"/>
  <c r="C96" i="7" l="1"/>
  <c r="N93" i="7"/>
  <c r="Q93" i="7" s="1"/>
  <c r="T93" i="7" s="1"/>
  <c r="T92" i="7"/>
  <c r="I94" i="7"/>
  <c r="J94" i="7" s="1"/>
  <c r="O94" i="7" s="1"/>
  <c r="R94" i="7" s="1"/>
  <c r="A95" i="7"/>
  <c r="G96" i="7"/>
  <c r="B97" i="7"/>
  <c r="D97" i="7" s="1"/>
  <c r="F96" i="7"/>
  <c r="H95" i="7"/>
  <c r="E95" i="7"/>
  <c r="C97" i="7" l="1"/>
  <c r="U93" i="7"/>
  <c r="N94" i="7"/>
  <c r="Q94" i="7" s="1"/>
  <c r="T94" i="7" s="1"/>
  <c r="I95" i="7"/>
  <c r="J95" i="7" s="1"/>
  <c r="O95" i="7" s="1"/>
  <c r="R95" i="7" s="1"/>
  <c r="E96" i="7"/>
  <c r="A96" i="7"/>
  <c r="G97" i="7"/>
  <c r="F97" i="7"/>
  <c r="B98" i="7"/>
  <c r="D98" i="7" s="1"/>
  <c r="H96" i="7"/>
  <c r="C98" i="7" l="1"/>
  <c r="U94" i="7"/>
  <c r="E97" i="7"/>
  <c r="N95" i="7"/>
  <c r="Q95" i="7" s="1"/>
  <c r="T95" i="7" s="1"/>
  <c r="H97" i="7"/>
  <c r="F98" i="7"/>
  <c r="A97" i="7"/>
  <c r="B99" i="7"/>
  <c r="D99" i="7" s="1"/>
  <c r="G98" i="7"/>
  <c r="I96" i="7"/>
  <c r="C99" i="7" l="1"/>
  <c r="I97" i="7"/>
  <c r="J97" i="7" s="1"/>
  <c r="O97" i="7" s="1"/>
  <c r="R97" i="7" s="1"/>
  <c r="U95" i="7"/>
  <c r="H98" i="7"/>
  <c r="B100" i="7"/>
  <c r="D100" i="7" s="1"/>
  <c r="F99" i="7"/>
  <c r="A98" i="7"/>
  <c r="G99" i="7"/>
  <c r="H99" i="7" s="1"/>
  <c r="E98" i="7"/>
  <c r="N96" i="7"/>
  <c r="Q96" i="7" s="1"/>
  <c r="J96" i="7"/>
  <c r="O96" i="7" s="1"/>
  <c r="R96" i="7" s="1"/>
  <c r="C100" i="7" l="1"/>
  <c r="N97" i="7"/>
  <c r="Q97" i="7" s="1"/>
  <c r="U97" i="7" s="1"/>
  <c r="I98" i="7"/>
  <c r="N98" i="7" s="1"/>
  <c r="Q98" i="7" s="1"/>
  <c r="E99" i="7"/>
  <c r="I99" i="7" s="1"/>
  <c r="J99" i="7" s="1"/>
  <c r="O99" i="7" s="1"/>
  <c r="R99" i="7" s="1"/>
  <c r="U96" i="7"/>
  <c r="T96" i="7"/>
  <c r="A99" i="7"/>
  <c r="G100" i="7"/>
  <c r="B101" i="7"/>
  <c r="D101" i="7" s="1"/>
  <c r="F100" i="7"/>
  <c r="A100" i="7" l="1"/>
  <c r="C101" i="7"/>
  <c r="E100" i="7"/>
  <c r="T97" i="7"/>
  <c r="N99" i="7"/>
  <c r="Q99" i="7" s="1"/>
  <c r="U99" i="7" s="1"/>
  <c r="J98" i="7"/>
  <c r="O98" i="7" s="1"/>
  <c r="R98" i="7" s="1"/>
  <c r="U98" i="7" s="1"/>
  <c r="H100" i="7"/>
  <c r="B102" i="7"/>
  <c r="D102" i="7" s="1"/>
  <c r="F101" i="7"/>
  <c r="G101" i="7"/>
  <c r="C102" i="7" l="1"/>
  <c r="I100" i="7"/>
  <c r="N100" i="7" s="1"/>
  <c r="Q100" i="7" s="1"/>
  <c r="T99" i="7"/>
  <c r="T98" i="7"/>
  <c r="H101" i="7"/>
  <c r="B103" i="7"/>
  <c r="D103" i="7" s="1"/>
  <c r="A101" i="7"/>
  <c r="F102" i="7"/>
  <c r="G102" i="7"/>
  <c r="E101" i="7"/>
  <c r="C103" i="7" l="1"/>
  <c r="I101" i="7"/>
  <c r="N101" i="7" s="1"/>
  <c r="Q101" i="7" s="1"/>
  <c r="J100" i="7"/>
  <c r="O100" i="7" s="1"/>
  <c r="R100" i="7" s="1"/>
  <c r="U100" i="7" s="1"/>
  <c r="H102" i="7"/>
  <c r="E102" i="7"/>
  <c r="A102" i="7"/>
  <c r="G103" i="7"/>
  <c r="F103" i="7"/>
  <c r="B104" i="7"/>
  <c r="D104" i="7" s="1"/>
  <c r="C104" i="7" l="1"/>
  <c r="T100" i="7"/>
  <c r="J101" i="7"/>
  <c r="O101" i="7" s="1"/>
  <c r="R101" i="7" s="1"/>
  <c r="U101" i="7" s="1"/>
  <c r="I102" i="7"/>
  <c r="N102" i="7" s="1"/>
  <c r="Q102" i="7" s="1"/>
  <c r="H103" i="7"/>
  <c r="A103" i="7"/>
  <c r="B105" i="7"/>
  <c r="D105" i="7" s="1"/>
  <c r="G104" i="7"/>
  <c r="F104" i="7"/>
  <c r="E103" i="7"/>
  <c r="C105" i="7" l="1"/>
  <c r="T101" i="7"/>
  <c r="J102" i="7"/>
  <c r="O102" i="7" s="1"/>
  <c r="R102" i="7" s="1"/>
  <c r="T102" i="7" s="1"/>
  <c r="I103" i="7"/>
  <c r="J103" i="7" s="1"/>
  <c r="O103" i="7" s="1"/>
  <c r="R103" i="7" s="1"/>
  <c r="H104" i="7"/>
  <c r="E104" i="7"/>
  <c r="A104" i="7"/>
  <c r="B106" i="7"/>
  <c r="D106" i="7" s="1"/>
  <c r="G105" i="7"/>
  <c r="F105" i="7"/>
  <c r="C106" i="7" l="1"/>
  <c r="U102" i="7"/>
  <c r="N103" i="7"/>
  <c r="Q103" i="7" s="1"/>
  <c r="T103" i="7" s="1"/>
  <c r="I104" i="7"/>
  <c r="N104" i="7" s="1"/>
  <c r="Q104" i="7" s="1"/>
  <c r="H105" i="7"/>
  <c r="A105" i="7"/>
  <c r="B107" i="7"/>
  <c r="D107" i="7" s="1"/>
  <c r="G106" i="7"/>
  <c r="F106" i="7"/>
  <c r="E105" i="7"/>
  <c r="A106" i="7" l="1"/>
  <c r="C107" i="7"/>
  <c r="U103" i="7"/>
  <c r="J104" i="7"/>
  <c r="O104" i="7" s="1"/>
  <c r="R104" i="7" s="1"/>
  <c r="U104" i="7" s="1"/>
  <c r="E106" i="7"/>
  <c r="I105" i="7"/>
  <c r="N105" i="7" s="1"/>
  <c r="Q105" i="7" s="1"/>
  <c r="H106" i="7"/>
  <c r="G107" i="7"/>
  <c r="B108" i="7"/>
  <c r="D108" i="7" s="1"/>
  <c r="F107" i="7"/>
  <c r="C108" i="7" l="1"/>
  <c r="I106" i="7"/>
  <c r="J106" i="7" s="1"/>
  <c r="O106" i="7" s="1"/>
  <c r="R106" i="7" s="1"/>
  <c r="J105" i="7"/>
  <c r="O105" i="7" s="1"/>
  <c r="R105" i="7" s="1"/>
  <c r="U105" i="7" s="1"/>
  <c r="T104" i="7"/>
  <c r="E107" i="7"/>
  <c r="F108" i="7"/>
  <c r="A107" i="7"/>
  <c r="G108" i="7"/>
  <c r="B109" i="7"/>
  <c r="D109" i="7" s="1"/>
  <c r="H107" i="7"/>
  <c r="C109" i="7" l="1"/>
  <c r="N106" i="7"/>
  <c r="Q106" i="7" s="1"/>
  <c r="T106" i="7" s="1"/>
  <c r="I107" i="7"/>
  <c r="J107" i="7" s="1"/>
  <c r="O107" i="7" s="1"/>
  <c r="R107" i="7" s="1"/>
  <c r="T105" i="7"/>
  <c r="H108" i="7"/>
  <c r="E108" i="7"/>
  <c r="A108" i="7"/>
  <c r="F109" i="7"/>
  <c r="G109" i="7"/>
  <c r="B110" i="7"/>
  <c r="D110" i="7" s="1"/>
  <c r="C110" i="7" l="1"/>
  <c r="N107" i="7"/>
  <c r="Q107" i="7" s="1"/>
  <c r="T107" i="7" s="1"/>
  <c r="U106" i="7"/>
  <c r="I108" i="7"/>
  <c r="E109" i="7"/>
  <c r="H109" i="7"/>
  <c r="F110" i="7"/>
  <c r="G110" i="7"/>
  <c r="B111" i="7"/>
  <c r="D111" i="7" s="1"/>
  <c r="A109" i="7"/>
  <c r="C111" i="7" l="1"/>
  <c r="U107" i="7"/>
  <c r="H110" i="7"/>
  <c r="J108" i="7"/>
  <c r="O108" i="7" s="1"/>
  <c r="R108" i="7" s="1"/>
  <c r="N108" i="7"/>
  <c r="Q108" i="7" s="1"/>
  <c r="I109" i="7"/>
  <c r="J109" i="7" s="1"/>
  <c r="O109" i="7" s="1"/>
  <c r="R109" i="7" s="1"/>
  <c r="E110" i="7"/>
  <c r="I110" i="7" s="1"/>
  <c r="A110" i="7"/>
  <c r="B112" i="7"/>
  <c r="D112" i="7" s="1"/>
  <c r="G111" i="7"/>
  <c r="F111" i="7"/>
  <c r="C112" i="7" l="1"/>
  <c r="T108" i="7"/>
  <c r="U108" i="7"/>
  <c r="N109" i="7"/>
  <c r="Q109" i="7" s="1"/>
  <c r="T109" i="7" s="1"/>
  <c r="E111" i="7"/>
  <c r="H111" i="7"/>
  <c r="B113" i="7"/>
  <c r="D113" i="7" s="1"/>
  <c r="G112" i="7"/>
  <c r="F112" i="7"/>
  <c r="A111" i="7"/>
  <c r="J110" i="7"/>
  <c r="O110" i="7" s="1"/>
  <c r="R110" i="7" s="1"/>
  <c r="N110" i="7"/>
  <c r="Q110" i="7" s="1"/>
  <c r="A112" i="7" l="1"/>
  <c r="C113" i="7"/>
  <c r="E112" i="7"/>
  <c r="U109" i="7"/>
  <c r="I111" i="7"/>
  <c r="T110" i="7"/>
  <c r="H112" i="7"/>
  <c r="G113" i="7"/>
  <c r="F113" i="7"/>
  <c r="B114" i="7"/>
  <c r="D114" i="7" s="1"/>
  <c r="U110" i="7"/>
  <c r="C114" i="7" l="1"/>
  <c r="I112" i="7"/>
  <c r="J112" i="7" s="1"/>
  <c r="O112" i="7" s="1"/>
  <c r="R112" i="7" s="1"/>
  <c r="E113" i="7"/>
  <c r="H113" i="7"/>
  <c r="N111" i="7"/>
  <c r="Q111" i="7" s="1"/>
  <c r="J111" i="7"/>
  <c r="O111" i="7" s="1"/>
  <c r="R111" i="7" s="1"/>
  <c r="A113" i="7"/>
  <c r="F114" i="7"/>
  <c r="B115" i="7"/>
  <c r="D115" i="7" s="1"/>
  <c r="G114" i="7"/>
  <c r="C115" i="7" l="1"/>
  <c r="N112" i="7"/>
  <c r="Q112" i="7" s="1"/>
  <c r="T112" i="7" s="1"/>
  <c r="I113" i="7"/>
  <c r="J113" i="7" s="1"/>
  <c r="O113" i="7" s="1"/>
  <c r="R113" i="7" s="1"/>
  <c r="T111" i="7"/>
  <c r="U111" i="7"/>
  <c r="H114" i="7"/>
  <c r="E114" i="7"/>
  <c r="A114" i="7"/>
  <c r="F115" i="7"/>
  <c r="G115" i="7"/>
  <c r="B116" i="7"/>
  <c r="D116" i="7" s="1"/>
  <c r="C116" i="7" l="1"/>
  <c r="U112" i="7"/>
  <c r="N113" i="7"/>
  <c r="Q113" i="7" s="1"/>
  <c r="T113" i="7" s="1"/>
  <c r="I114" i="7"/>
  <c r="J114" i="7" s="1"/>
  <c r="O114" i="7" s="1"/>
  <c r="R114" i="7" s="1"/>
  <c r="H115" i="7"/>
  <c r="A115" i="7"/>
  <c r="G116" i="7"/>
  <c r="B117" i="7"/>
  <c r="D117" i="7" s="1"/>
  <c r="F116" i="7"/>
  <c r="E115" i="7"/>
  <c r="A116" i="7" l="1"/>
  <c r="C117" i="7"/>
  <c r="U113" i="7"/>
  <c r="N114" i="7"/>
  <c r="Q114" i="7" s="1"/>
  <c r="T114" i="7" s="1"/>
  <c r="E116" i="7"/>
  <c r="I115" i="7"/>
  <c r="J115" i="7" s="1"/>
  <c r="O115" i="7" s="1"/>
  <c r="R115" i="7" s="1"/>
  <c r="F117" i="7"/>
  <c r="G117" i="7"/>
  <c r="B118" i="7"/>
  <c r="D118" i="7" s="1"/>
  <c r="H116" i="7"/>
  <c r="C118" i="7" l="1"/>
  <c r="H117" i="7"/>
  <c r="U114" i="7"/>
  <c r="N115" i="7"/>
  <c r="Q115" i="7" s="1"/>
  <c r="U115" i="7" s="1"/>
  <c r="I116" i="7"/>
  <c r="J116" i="7" s="1"/>
  <c r="O116" i="7" s="1"/>
  <c r="R116" i="7" s="1"/>
  <c r="E117" i="7"/>
  <c r="I117" i="7" s="1"/>
  <c r="B119" i="7"/>
  <c r="D119" i="7" s="1"/>
  <c r="F118" i="7"/>
  <c r="G118" i="7"/>
  <c r="A117" i="7"/>
  <c r="C119" i="7" l="1"/>
  <c r="N116" i="7"/>
  <c r="Q116" i="7" s="1"/>
  <c r="T116" i="7" s="1"/>
  <c r="T115" i="7"/>
  <c r="E118" i="7"/>
  <c r="H118" i="7"/>
  <c r="A118" i="7"/>
  <c r="B120" i="7"/>
  <c r="D120" i="7" s="1"/>
  <c r="G119" i="7"/>
  <c r="F119" i="7"/>
  <c r="N117" i="7"/>
  <c r="Q117" i="7" s="1"/>
  <c r="J117" i="7"/>
  <c r="O117" i="7" s="1"/>
  <c r="R117" i="7" s="1"/>
  <c r="C120" i="7" l="1"/>
  <c r="U116" i="7"/>
  <c r="I118" i="7"/>
  <c r="N118" i="7" s="1"/>
  <c r="Q118" i="7" s="1"/>
  <c r="E119" i="7"/>
  <c r="T117" i="7"/>
  <c r="H119" i="7"/>
  <c r="A119" i="7"/>
  <c r="B121" i="7"/>
  <c r="D121" i="7" s="1"/>
  <c r="F120" i="7"/>
  <c r="G120" i="7"/>
  <c r="U117" i="7"/>
  <c r="C121" i="7" l="1"/>
  <c r="I119" i="7"/>
  <c r="J119" i="7" s="1"/>
  <c r="O119" i="7" s="1"/>
  <c r="R119" i="7" s="1"/>
  <c r="J118" i="7"/>
  <c r="O118" i="7" s="1"/>
  <c r="R118" i="7" s="1"/>
  <c r="U118" i="7" s="1"/>
  <c r="H120" i="7"/>
  <c r="E120" i="7"/>
  <c r="F121" i="7"/>
  <c r="A120" i="7"/>
  <c r="B122" i="7"/>
  <c r="D122" i="7" s="1"/>
  <c r="G121" i="7"/>
  <c r="C122" i="7" l="1"/>
  <c r="N119" i="7"/>
  <c r="Q119" i="7" s="1"/>
  <c r="T119" i="7" s="1"/>
  <c r="I120" i="7"/>
  <c r="J120" i="7" s="1"/>
  <c r="O120" i="7" s="1"/>
  <c r="R120" i="7" s="1"/>
  <c r="T118" i="7"/>
  <c r="E121" i="7"/>
  <c r="H121" i="7"/>
  <c r="A121" i="7"/>
  <c r="G122" i="7"/>
  <c r="B123" i="7"/>
  <c r="D123" i="7" s="1"/>
  <c r="F122" i="7"/>
  <c r="C123" i="7" l="1"/>
  <c r="U119" i="7"/>
  <c r="N120" i="7"/>
  <c r="Q120" i="7" s="1"/>
  <c r="U120" i="7" s="1"/>
  <c r="I121" i="7"/>
  <c r="J121" i="7" s="1"/>
  <c r="O121" i="7" s="1"/>
  <c r="R121" i="7" s="1"/>
  <c r="E122" i="7"/>
  <c r="A122" i="7"/>
  <c r="B124" i="7"/>
  <c r="D124" i="7" s="1"/>
  <c r="F123" i="7"/>
  <c r="G123" i="7"/>
  <c r="H122" i="7"/>
  <c r="C124" i="7" l="1"/>
  <c r="T120" i="7"/>
  <c r="N121" i="7"/>
  <c r="Q121" i="7" s="1"/>
  <c r="U121" i="7" s="1"/>
  <c r="H123" i="7"/>
  <c r="I122" i="7"/>
  <c r="J122" i="7" s="1"/>
  <c r="O122" i="7" s="1"/>
  <c r="R122" i="7" s="1"/>
  <c r="G124" i="7"/>
  <c r="F124" i="7"/>
  <c r="B125" i="7"/>
  <c r="D125" i="7" s="1"/>
  <c r="E123" i="7"/>
  <c r="A123" i="7"/>
  <c r="C125" i="7" l="1"/>
  <c r="T121" i="7"/>
  <c r="N122" i="7"/>
  <c r="Q122" i="7" s="1"/>
  <c r="T122" i="7" s="1"/>
  <c r="I123" i="7"/>
  <c r="J123" i="7" s="1"/>
  <c r="O123" i="7" s="1"/>
  <c r="R123" i="7" s="1"/>
  <c r="H124" i="7"/>
  <c r="A124" i="7"/>
  <c r="G125" i="7"/>
  <c r="B126" i="7"/>
  <c r="D126" i="7" s="1"/>
  <c r="F125" i="7"/>
  <c r="E124" i="7"/>
  <c r="A125" i="7" l="1"/>
  <c r="C126" i="7"/>
  <c r="N123" i="7"/>
  <c r="Q123" i="7" s="1"/>
  <c r="T123" i="7" s="1"/>
  <c r="U122" i="7"/>
  <c r="I124" i="7"/>
  <c r="J124" i="7" s="1"/>
  <c r="O124" i="7" s="1"/>
  <c r="R124" i="7" s="1"/>
  <c r="E125" i="7"/>
  <c r="G126" i="7"/>
  <c r="B127" i="7"/>
  <c r="D127" i="7" s="1"/>
  <c r="F126" i="7"/>
  <c r="H125" i="7"/>
  <c r="C127" i="7" l="1"/>
  <c r="U123" i="7"/>
  <c r="N124" i="7"/>
  <c r="Q124" i="7" s="1"/>
  <c r="T124" i="7" s="1"/>
  <c r="E126" i="7"/>
  <c r="H126" i="7"/>
  <c r="B128" i="7"/>
  <c r="D128" i="7" s="1"/>
  <c r="G127" i="7"/>
  <c r="F127" i="7"/>
  <c r="A126" i="7"/>
  <c r="I125" i="7"/>
  <c r="A127" i="7" l="1"/>
  <c r="C128" i="7"/>
  <c r="U124" i="7"/>
  <c r="E127" i="7"/>
  <c r="I126" i="7"/>
  <c r="H127" i="7"/>
  <c r="J125" i="7"/>
  <c r="O125" i="7" s="1"/>
  <c r="R125" i="7" s="1"/>
  <c r="N125" i="7"/>
  <c r="Q125" i="7" s="1"/>
  <c r="B129" i="7"/>
  <c r="D129" i="7" s="1"/>
  <c r="F128" i="7"/>
  <c r="G128" i="7"/>
  <c r="C129" i="7" l="1"/>
  <c r="I127" i="7"/>
  <c r="J127" i="7" s="1"/>
  <c r="O127" i="7" s="1"/>
  <c r="R127" i="7" s="1"/>
  <c r="H128" i="7"/>
  <c r="E128" i="7"/>
  <c r="N126" i="7"/>
  <c r="Q126" i="7" s="1"/>
  <c r="J126" i="7"/>
  <c r="O126" i="7" s="1"/>
  <c r="R126" i="7" s="1"/>
  <c r="T125" i="7"/>
  <c r="A128" i="7"/>
  <c r="F129" i="7"/>
  <c r="G129" i="7"/>
  <c r="B130" i="7"/>
  <c r="D130" i="7" s="1"/>
  <c r="U125" i="7"/>
  <c r="C130" i="7" l="1"/>
  <c r="N127" i="7"/>
  <c r="Q127" i="7" s="1"/>
  <c r="T127" i="7" s="1"/>
  <c r="I128" i="7"/>
  <c r="E129" i="7"/>
  <c r="H129" i="7"/>
  <c r="T126" i="7"/>
  <c r="U126" i="7"/>
  <c r="A129" i="7"/>
  <c r="B131" i="7"/>
  <c r="D131" i="7" s="1"/>
  <c r="G130" i="7"/>
  <c r="F130" i="7"/>
  <c r="C131" i="7" l="1"/>
  <c r="U127" i="7"/>
  <c r="J128" i="7"/>
  <c r="O128" i="7" s="1"/>
  <c r="R128" i="7" s="1"/>
  <c r="N128" i="7"/>
  <c r="Q128" i="7" s="1"/>
  <c r="I129" i="7"/>
  <c r="J129" i="7" s="1"/>
  <c r="O129" i="7" s="1"/>
  <c r="R129" i="7" s="1"/>
  <c r="H130" i="7"/>
  <c r="E130" i="7"/>
  <c r="A130" i="7"/>
  <c r="B132" i="7"/>
  <c r="D132" i="7" s="1"/>
  <c r="F131" i="7"/>
  <c r="G131" i="7"/>
  <c r="C132" i="7" l="1"/>
  <c r="N129" i="7"/>
  <c r="Q129" i="7" s="1"/>
  <c r="T129" i="7" s="1"/>
  <c r="U128" i="7"/>
  <c r="T128" i="7"/>
  <c r="I130" i="7"/>
  <c r="J130" i="7" s="1"/>
  <c r="O130" i="7" s="1"/>
  <c r="R130" i="7" s="1"/>
  <c r="H131" i="7"/>
  <c r="E131" i="7"/>
  <c r="F132" i="7"/>
  <c r="A131" i="7"/>
  <c r="G132" i="7"/>
  <c r="B133" i="7"/>
  <c r="D133" i="7" s="1"/>
  <c r="A132" i="7" l="1"/>
  <c r="C133" i="7"/>
  <c r="I131" i="7"/>
  <c r="J131" i="7" s="1"/>
  <c r="O131" i="7" s="1"/>
  <c r="R131" i="7" s="1"/>
  <c r="U129" i="7"/>
  <c r="N130" i="7"/>
  <c r="Q130" i="7" s="1"/>
  <c r="T130" i="7" s="1"/>
  <c r="E132" i="7"/>
  <c r="H132" i="7"/>
  <c r="B134" i="7"/>
  <c r="D134" i="7" s="1"/>
  <c r="F133" i="7"/>
  <c r="G133" i="7"/>
  <c r="C134" i="7" l="1"/>
  <c r="N131" i="7"/>
  <c r="Q131" i="7" s="1"/>
  <c r="U131" i="7" s="1"/>
  <c r="U130" i="7"/>
  <c r="I132" i="7"/>
  <c r="N132" i="7" s="1"/>
  <c r="Q132" i="7" s="1"/>
  <c r="H133" i="7"/>
  <c r="E133" i="7"/>
  <c r="B135" i="7"/>
  <c r="D135" i="7" s="1"/>
  <c r="G134" i="7"/>
  <c r="F134" i="7"/>
  <c r="A133" i="7"/>
  <c r="C135" i="7" l="1"/>
  <c r="T131" i="7"/>
  <c r="J132" i="7"/>
  <c r="O132" i="7" s="1"/>
  <c r="R132" i="7" s="1"/>
  <c r="T132" i="7" s="1"/>
  <c r="I133" i="7"/>
  <c r="N133" i="7" s="1"/>
  <c r="Q133" i="7" s="1"/>
  <c r="H134" i="7"/>
  <c r="E134" i="7"/>
  <c r="B136" i="7"/>
  <c r="D136" i="7" s="1"/>
  <c r="F135" i="7"/>
  <c r="G135" i="7"/>
  <c r="A134" i="7"/>
  <c r="C136" i="7" l="1"/>
  <c r="J133" i="7"/>
  <c r="O133" i="7" s="1"/>
  <c r="R133" i="7" s="1"/>
  <c r="U133" i="7" s="1"/>
  <c r="U132" i="7"/>
  <c r="I134" i="7"/>
  <c r="J134" i="7" s="1"/>
  <c r="O134" i="7" s="1"/>
  <c r="R134" i="7" s="1"/>
  <c r="E135" i="7"/>
  <c r="H135" i="7"/>
  <c r="A135" i="7"/>
  <c r="F136" i="7"/>
  <c r="G136" i="7"/>
  <c r="B137" i="7"/>
  <c r="D137" i="7" s="1"/>
  <c r="C137" i="7" l="1"/>
  <c r="N134" i="7"/>
  <c r="Q134" i="7" s="1"/>
  <c r="T134" i="7" s="1"/>
  <c r="I135" i="7"/>
  <c r="N135" i="7" s="1"/>
  <c r="Q135" i="7" s="1"/>
  <c r="T133" i="7"/>
  <c r="H136" i="7"/>
  <c r="B138" i="7"/>
  <c r="D138" i="7" s="1"/>
  <c r="A136" i="7"/>
  <c r="G137" i="7"/>
  <c r="F137" i="7"/>
  <c r="E136" i="7"/>
  <c r="A137" i="7" l="1"/>
  <c r="C138" i="7"/>
  <c r="U134" i="7"/>
  <c r="J135" i="7"/>
  <c r="O135" i="7" s="1"/>
  <c r="R135" i="7" s="1"/>
  <c r="U135" i="7" s="1"/>
  <c r="I136" i="7"/>
  <c r="N136" i="7" s="1"/>
  <c r="Q136" i="7" s="1"/>
  <c r="E137" i="7"/>
  <c r="H137" i="7"/>
  <c r="B139" i="7"/>
  <c r="D139" i="7" s="1"/>
  <c r="F138" i="7"/>
  <c r="G138" i="7"/>
  <c r="C139" i="7" l="1"/>
  <c r="J136" i="7"/>
  <c r="O136" i="7" s="1"/>
  <c r="R136" i="7" s="1"/>
  <c r="T136" i="7" s="1"/>
  <c r="T135" i="7"/>
  <c r="I137" i="7"/>
  <c r="J137" i="7" s="1"/>
  <c r="O137" i="7" s="1"/>
  <c r="R137" i="7" s="1"/>
  <c r="B140" i="7"/>
  <c r="D140" i="7" s="1"/>
  <c r="G139" i="7"/>
  <c r="F139" i="7"/>
  <c r="A138" i="7"/>
  <c r="E138" i="7"/>
  <c r="H138" i="7"/>
  <c r="C140" i="7" l="1"/>
  <c r="U136" i="7"/>
  <c r="N137" i="7"/>
  <c r="Q137" i="7" s="1"/>
  <c r="T137" i="7" s="1"/>
  <c r="E139" i="7"/>
  <c r="I138" i="7"/>
  <c r="N138" i="7" s="1"/>
  <c r="Q138" i="7" s="1"/>
  <c r="H139" i="7"/>
  <c r="A139" i="7"/>
  <c r="F140" i="7"/>
  <c r="B141" i="7"/>
  <c r="D141" i="7" s="1"/>
  <c r="G140" i="7"/>
  <c r="C141" i="7" l="1"/>
  <c r="U137" i="7"/>
  <c r="I139" i="7"/>
  <c r="J139" i="7" s="1"/>
  <c r="O139" i="7" s="1"/>
  <c r="R139" i="7" s="1"/>
  <c r="E140" i="7"/>
  <c r="J138" i="7"/>
  <c r="O138" i="7" s="1"/>
  <c r="R138" i="7" s="1"/>
  <c r="U138" i="7" s="1"/>
  <c r="H140" i="7"/>
  <c r="F141" i="7"/>
  <c r="B142" i="7"/>
  <c r="D142" i="7" s="1"/>
  <c r="G141" i="7"/>
  <c r="A140" i="7"/>
  <c r="C142" i="7" l="1"/>
  <c r="N139" i="7"/>
  <c r="Q139" i="7" s="1"/>
  <c r="U139" i="7" s="1"/>
  <c r="I140" i="7"/>
  <c r="N140" i="7" s="1"/>
  <c r="Q140" i="7" s="1"/>
  <c r="E141" i="7"/>
  <c r="T138" i="7"/>
  <c r="H141" i="7"/>
  <c r="A141" i="7"/>
  <c r="B143" i="7"/>
  <c r="D143" i="7" s="1"/>
  <c r="F142" i="7"/>
  <c r="G142" i="7"/>
  <c r="C143" i="7" l="1"/>
  <c r="T139" i="7"/>
  <c r="I141" i="7"/>
  <c r="J141" i="7" s="1"/>
  <c r="O141" i="7" s="1"/>
  <c r="R141" i="7" s="1"/>
  <c r="J140" i="7"/>
  <c r="O140" i="7" s="1"/>
  <c r="R140" i="7" s="1"/>
  <c r="T140" i="7" s="1"/>
  <c r="E142" i="7"/>
  <c r="H142" i="7"/>
  <c r="A142" i="7"/>
  <c r="G143" i="7"/>
  <c r="F143" i="7"/>
  <c r="B144" i="7"/>
  <c r="D144" i="7" s="1"/>
  <c r="C144" i="7" l="1"/>
  <c r="N141" i="7"/>
  <c r="Q141" i="7" s="1"/>
  <c r="T141" i="7" s="1"/>
  <c r="I142" i="7"/>
  <c r="J142" i="7" s="1"/>
  <c r="O142" i="7" s="1"/>
  <c r="R142" i="7" s="1"/>
  <c r="U140" i="7"/>
  <c r="E143" i="7"/>
  <c r="F144" i="7"/>
  <c r="B145" i="7"/>
  <c r="D145" i="7" s="1"/>
  <c r="G144" i="7"/>
  <c r="A143" i="7"/>
  <c r="H143" i="7"/>
  <c r="C145" i="7" l="1"/>
  <c r="N142" i="7"/>
  <c r="Q142" i="7" s="1"/>
  <c r="T142" i="7" s="1"/>
  <c r="U141" i="7"/>
  <c r="H144" i="7"/>
  <c r="I143" i="7"/>
  <c r="N143" i="7" s="1"/>
  <c r="Q143" i="7" s="1"/>
  <c r="A144" i="7"/>
  <c r="G145" i="7"/>
  <c r="B146" i="7"/>
  <c r="D146" i="7" s="1"/>
  <c r="F145" i="7"/>
  <c r="E144" i="7"/>
  <c r="C146" i="7" l="1"/>
  <c r="U142" i="7"/>
  <c r="J143" i="7"/>
  <c r="O143" i="7" s="1"/>
  <c r="R143" i="7" s="1"/>
  <c r="U143" i="7" s="1"/>
  <c r="I144" i="7"/>
  <c r="J144" i="7" s="1"/>
  <c r="O144" i="7" s="1"/>
  <c r="R144" i="7" s="1"/>
  <c r="E145" i="7"/>
  <c r="H145" i="7"/>
  <c r="F146" i="7"/>
  <c r="A145" i="7"/>
  <c r="G146" i="7"/>
  <c r="B147" i="7"/>
  <c r="D147" i="7" s="1"/>
  <c r="C147" i="7" l="1"/>
  <c r="N144" i="7"/>
  <c r="Q144" i="7" s="1"/>
  <c r="T144" i="7" s="1"/>
  <c r="T143" i="7"/>
  <c r="H146" i="7"/>
  <c r="I145" i="7"/>
  <c r="N145" i="7" s="1"/>
  <c r="Q145" i="7" s="1"/>
  <c r="F147" i="7"/>
  <c r="G147" i="7"/>
  <c r="B148" i="7"/>
  <c r="D148" i="7" s="1"/>
  <c r="A146" i="7"/>
  <c r="E146" i="7"/>
  <c r="C148" i="7" l="1"/>
  <c r="U144" i="7"/>
  <c r="H147" i="7"/>
  <c r="I146" i="7"/>
  <c r="J146" i="7" s="1"/>
  <c r="O146" i="7" s="1"/>
  <c r="R146" i="7" s="1"/>
  <c r="J145" i="7"/>
  <c r="O145" i="7" s="1"/>
  <c r="R145" i="7" s="1"/>
  <c r="T145" i="7" s="1"/>
  <c r="E147" i="7"/>
  <c r="A147" i="7"/>
  <c r="B149" i="7"/>
  <c r="D149" i="7" s="1"/>
  <c r="F148" i="7"/>
  <c r="G148" i="7"/>
  <c r="I147" i="7" l="1"/>
  <c r="J147" i="7" s="1"/>
  <c r="O147" i="7" s="1"/>
  <c r="R147" i="7" s="1"/>
  <c r="C149" i="7"/>
  <c r="N146" i="7"/>
  <c r="Q146" i="7" s="1"/>
  <c r="T146" i="7" s="1"/>
  <c r="U145" i="7"/>
  <c r="E148" i="7"/>
  <c r="H148" i="7"/>
  <c r="A148" i="7"/>
  <c r="B150" i="7"/>
  <c r="D150" i="7" s="1"/>
  <c r="F149" i="7"/>
  <c r="G149" i="7"/>
  <c r="N147" i="7" l="1"/>
  <c r="Q147" i="7" s="1"/>
  <c r="T147" i="7" s="1"/>
  <c r="A149" i="7"/>
  <c r="C150" i="7"/>
  <c r="U146" i="7"/>
  <c r="I148" i="7"/>
  <c r="J148" i="7" s="1"/>
  <c r="O148" i="7" s="1"/>
  <c r="R148" i="7" s="1"/>
  <c r="H149" i="7"/>
  <c r="F150" i="7"/>
  <c r="B151" i="7"/>
  <c r="D151" i="7" s="1"/>
  <c r="G150" i="7"/>
  <c r="E149" i="7"/>
  <c r="U147" i="7" l="1"/>
  <c r="C151" i="7"/>
  <c r="N148" i="7"/>
  <c r="Q148" i="7" s="1"/>
  <c r="U148" i="7" s="1"/>
  <c r="I149" i="7"/>
  <c r="N149" i="7" s="1"/>
  <c r="Q149" i="7" s="1"/>
  <c r="E150" i="7"/>
  <c r="H150" i="7"/>
  <c r="A150" i="7"/>
  <c r="F151" i="7"/>
  <c r="B152" i="7"/>
  <c r="D152" i="7" s="1"/>
  <c r="G151" i="7"/>
  <c r="A151" i="7" l="1"/>
  <c r="C152" i="7"/>
  <c r="T148" i="7"/>
  <c r="I150" i="7"/>
  <c r="N150" i="7" s="1"/>
  <c r="Q150" i="7" s="1"/>
  <c r="J149" i="7"/>
  <c r="O149" i="7" s="1"/>
  <c r="R149" i="7" s="1"/>
  <c r="U149" i="7" s="1"/>
  <c r="E151" i="7"/>
  <c r="H151" i="7"/>
  <c r="F152" i="7"/>
  <c r="G152" i="7"/>
  <c r="B153" i="7"/>
  <c r="D153" i="7" s="1"/>
  <c r="A152" i="7" l="1"/>
  <c r="C153" i="7"/>
  <c r="J150" i="7"/>
  <c r="O150" i="7" s="1"/>
  <c r="R150" i="7" s="1"/>
  <c r="T150" i="7" s="1"/>
  <c r="I151" i="7"/>
  <c r="N151" i="7" s="1"/>
  <c r="Q151" i="7" s="1"/>
  <c r="T149" i="7"/>
  <c r="H152" i="7"/>
  <c r="E152" i="7"/>
  <c r="B154" i="7"/>
  <c r="D154" i="7" s="1"/>
  <c r="G153" i="7"/>
  <c r="F153" i="7"/>
  <c r="C154" i="7" l="1"/>
  <c r="J151" i="7"/>
  <c r="O151" i="7" s="1"/>
  <c r="R151" i="7" s="1"/>
  <c r="T151" i="7" s="1"/>
  <c r="U150" i="7"/>
  <c r="I152" i="7"/>
  <c r="N152" i="7" s="1"/>
  <c r="Q152" i="7" s="1"/>
  <c r="B155" i="7"/>
  <c r="D155" i="7" s="1"/>
  <c r="G154" i="7"/>
  <c r="F154" i="7"/>
  <c r="E153" i="7"/>
  <c r="A153" i="7"/>
  <c r="H153" i="7"/>
  <c r="A154" i="7" l="1"/>
  <c r="C155" i="7"/>
  <c r="U151" i="7"/>
  <c r="J152" i="7"/>
  <c r="O152" i="7" s="1"/>
  <c r="R152" i="7" s="1"/>
  <c r="T152" i="7" s="1"/>
  <c r="I153" i="7"/>
  <c r="H154" i="7"/>
  <c r="E154" i="7"/>
  <c r="F155" i="7"/>
  <c r="G155" i="7"/>
  <c r="B156" i="7"/>
  <c r="D156" i="7" s="1"/>
  <c r="C156" i="7" l="1"/>
  <c r="H155" i="7"/>
  <c r="U152" i="7"/>
  <c r="E155" i="7"/>
  <c r="B157" i="7"/>
  <c r="D157" i="7" s="1"/>
  <c r="G156" i="7"/>
  <c r="A155" i="7"/>
  <c r="F156" i="7"/>
  <c r="I154" i="7"/>
  <c r="J153" i="7"/>
  <c r="O153" i="7" s="1"/>
  <c r="R153" i="7" s="1"/>
  <c r="N153" i="7"/>
  <c r="Q153" i="7" s="1"/>
  <c r="A156" i="7" l="1"/>
  <c r="C157" i="7"/>
  <c r="I155" i="7"/>
  <c r="N155" i="7" s="1"/>
  <c r="Q155" i="7" s="1"/>
  <c r="E156" i="7"/>
  <c r="U153" i="7"/>
  <c r="T153" i="7"/>
  <c r="H156" i="7"/>
  <c r="B158" i="7"/>
  <c r="D158" i="7" s="1"/>
  <c r="G157" i="7"/>
  <c r="F157" i="7"/>
  <c r="J154" i="7"/>
  <c r="O154" i="7" s="1"/>
  <c r="R154" i="7" s="1"/>
  <c r="N154" i="7"/>
  <c r="Q154" i="7" s="1"/>
  <c r="C158" i="7" l="1"/>
  <c r="I156" i="7"/>
  <c r="N156" i="7" s="1"/>
  <c r="Q156" i="7" s="1"/>
  <c r="J155" i="7"/>
  <c r="O155" i="7" s="1"/>
  <c r="R155" i="7" s="1"/>
  <c r="T155" i="7" s="1"/>
  <c r="T154" i="7"/>
  <c r="E157" i="7"/>
  <c r="H157" i="7"/>
  <c r="A157" i="7"/>
  <c r="B159" i="7"/>
  <c r="D159" i="7" s="1"/>
  <c r="F158" i="7"/>
  <c r="G158" i="7"/>
  <c r="U154" i="7"/>
  <c r="C159" i="7" l="1"/>
  <c r="J156" i="7"/>
  <c r="O156" i="7" s="1"/>
  <c r="R156" i="7" s="1"/>
  <c r="U156" i="7" s="1"/>
  <c r="H158" i="7"/>
  <c r="U155" i="7"/>
  <c r="E158" i="7"/>
  <c r="G159" i="7"/>
  <c r="B160" i="7"/>
  <c r="D160" i="7" s="1"/>
  <c r="F159" i="7"/>
  <c r="A158" i="7"/>
  <c r="I157" i="7"/>
  <c r="I158" i="7" l="1"/>
  <c r="J158" i="7" s="1"/>
  <c r="O158" i="7" s="1"/>
  <c r="R158" i="7" s="1"/>
  <c r="C160" i="7"/>
  <c r="E160" i="7" s="1"/>
  <c r="T156" i="7"/>
  <c r="G160" i="7"/>
  <c r="B161" i="7"/>
  <c r="D161" i="7" s="1"/>
  <c r="F160" i="7"/>
  <c r="E159" i="7"/>
  <c r="H159" i="7"/>
  <c r="N157" i="7"/>
  <c r="Q157" i="7" s="1"/>
  <c r="J157" i="7"/>
  <c r="O157" i="7" s="1"/>
  <c r="R157" i="7" s="1"/>
  <c r="A159" i="7"/>
  <c r="N158" i="7" l="1"/>
  <c r="Q158" i="7" s="1"/>
  <c r="T158" i="7" s="1"/>
  <c r="C161" i="7"/>
  <c r="T157" i="7"/>
  <c r="I159" i="7"/>
  <c r="F161" i="7"/>
  <c r="B162" i="7"/>
  <c r="D162" i="7" s="1"/>
  <c r="G161" i="7"/>
  <c r="A160" i="7"/>
  <c r="H160" i="7"/>
  <c r="I160" i="7" s="1"/>
  <c r="U157" i="7"/>
  <c r="U158" i="7" l="1"/>
  <c r="C162" i="7"/>
  <c r="H161" i="7"/>
  <c r="E161" i="7"/>
  <c r="I161" i="7" s="1"/>
  <c r="N161" i="7" s="1"/>
  <c r="Q161" i="7" s="1"/>
  <c r="J160" i="7"/>
  <c r="O160" i="7" s="1"/>
  <c r="R160" i="7" s="1"/>
  <c r="N160" i="7"/>
  <c r="Q160" i="7" s="1"/>
  <c r="A161" i="7"/>
  <c r="B163" i="7"/>
  <c r="D163" i="7" s="1"/>
  <c r="F162" i="7"/>
  <c r="G162" i="7"/>
  <c r="J159" i="7"/>
  <c r="O159" i="7" s="1"/>
  <c r="R159" i="7" s="1"/>
  <c r="N159" i="7"/>
  <c r="Q159" i="7" s="1"/>
  <c r="C163" i="7" l="1"/>
  <c r="J161" i="7"/>
  <c r="O161" i="7" s="1"/>
  <c r="R161" i="7" s="1"/>
  <c r="U161" i="7" s="1"/>
  <c r="U159" i="7"/>
  <c r="U160" i="7"/>
  <c r="E162" i="7"/>
  <c r="F163" i="7"/>
  <c r="B164" i="7"/>
  <c r="D164" i="7" s="1"/>
  <c r="G163" i="7"/>
  <c r="A162" i="7"/>
  <c r="T159" i="7"/>
  <c r="T160" i="7"/>
  <c r="H162" i="7"/>
  <c r="C164" i="7" l="1"/>
  <c r="E163" i="7"/>
  <c r="H163" i="7"/>
  <c r="T161" i="7"/>
  <c r="A163" i="7"/>
  <c r="G164" i="7"/>
  <c r="B165" i="7"/>
  <c r="D165" i="7" s="1"/>
  <c r="F164" i="7"/>
  <c r="I162" i="7"/>
  <c r="C165" i="7" l="1"/>
  <c r="I163" i="7"/>
  <c r="N163" i="7" s="1"/>
  <c r="Q163" i="7" s="1"/>
  <c r="E164" i="7"/>
  <c r="G165" i="7"/>
  <c r="B166" i="7"/>
  <c r="D166" i="7" s="1"/>
  <c r="F165" i="7"/>
  <c r="H164" i="7"/>
  <c r="J162" i="7"/>
  <c r="O162" i="7" s="1"/>
  <c r="R162" i="7" s="1"/>
  <c r="N162" i="7"/>
  <c r="Q162" i="7" s="1"/>
  <c r="A164" i="7"/>
  <c r="A165" i="7" l="1"/>
  <c r="C166" i="7"/>
  <c r="J163" i="7"/>
  <c r="O163" i="7" s="1"/>
  <c r="R163" i="7" s="1"/>
  <c r="U163" i="7" s="1"/>
  <c r="I164" i="7"/>
  <c r="N164" i="7" s="1"/>
  <c r="Q164" i="7" s="1"/>
  <c r="E165" i="7"/>
  <c r="T162" i="7"/>
  <c r="G166" i="7"/>
  <c r="F166" i="7"/>
  <c r="B167" i="7"/>
  <c r="D167" i="7" s="1"/>
  <c r="H165" i="7"/>
  <c r="U162" i="7"/>
  <c r="C167" i="7" l="1"/>
  <c r="T163" i="7"/>
  <c r="J164" i="7"/>
  <c r="O164" i="7" s="1"/>
  <c r="R164" i="7" s="1"/>
  <c r="U164" i="7" s="1"/>
  <c r="I165" i="7"/>
  <c r="J165" i="7" s="1"/>
  <c r="O165" i="7" s="1"/>
  <c r="R165" i="7" s="1"/>
  <c r="H166" i="7"/>
  <c r="F167" i="7"/>
  <c r="G167" i="7"/>
  <c r="B168" i="7"/>
  <c r="D168" i="7" s="1"/>
  <c r="E166" i="7"/>
  <c r="A166" i="7"/>
  <c r="C168" i="7" l="1"/>
  <c r="T164" i="7"/>
  <c r="I166" i="7"/>
  <c r="J166" i="7" s="1"/>
  <c r="O166" i="7" s="1"/>
  <c r="R166" i="7" s="1"/>
  <c r="N165" i="7"/>
  <c r="Q165" i="7" s="1"/>
  <c r="U165" i="7" s="1"/>
  <c r="H167" i="7"/>
  <c r="E167" i="7"/>
  <c r="A167" i="7"/>
  <c r="F168" i="7"/>
  <c r="G168" i="7"/>
  <c r="B169" i="7"/>
  <c r="D169" i="7" s="1"/>
  <c r="C169" i="7" l="1"/>
  <c r="I167" i="7"/>
  <c r="N167" i="7" s="1"/>
  <c r="Q167" i="7" s="1"/>
  <c r="N166" i="7"/>
  <c r="Q166" i="7" s="1"/>
  <c r="U166" i="7" s="1"/>
  <c r="T165" i="7"/>
  <c r="H168" i="7"/>
  <c r="E168" i="7"/>
  <c r="F169" i="7"/>
  <c r="G169" i="7"/>
  <c r="B170" i="7"/>
  <c r="D170" i="7" s="1"/>
  <c r="A168" i="7"/>
  <c r="C170" i="7" l="1"/>
  <c r="J167" i="7"/>
  <c r="O167" i="7" s="1"/>
  <c r="R167" i="7" s="1"/>
  <c r="U167" i="7" s="1"/>
  <c r="H169" i="7"/>
  <c r="I168" i="7"/>
  <c r="J168" i="7" s="1"/>
  <c r="O168" i="7" s="1"/>
  <c r="R168" i="7" s="1"/>
  <c r="T166" i="7"/>
  <c r="A169" i="7"/>
  <c r="B171" i="7"/>
  <c r="D171" i="7" s="1"/>
  <c r="F170" i="7"/>
  <c r="G170" i="7"/>
  <c r="E169" i="7"/>
  <c r="C171" i="7" l="1"/>
  <c r="I169" i="7"/>
  <c r="J169" i="7" s="1"/>
  <c r="O169" i="7" s="1"/>
  <c r="R169" i="7" s="1"/>
  <c r="T167" i="7"/>
  <c r="N168" i="7"/>
  <c r="Q168" i="7" s="1"/>
  <c r="U168" i="7" s="1"/>
  <c r="H170" i="7"/>
  <c r="E170" i="7"/>
  <c r="A170" i="7"/>
  <c r="B172" i="7"/>
  <c r="D172" i="7" s="1"/>
  <c r="F171" i="7"/>
  <c r="G171" i="7"/>
  <c r="N169" i="7" l="1"/>
  <c r="Q169" i="7" s="1"/>
  <c r="T169" i="7" s="1"/>
  <c r="C172" i="7"/>
  <c r="H171" i="7"/>
  <c r="T168" i="7"/>
  <c r="I170" i="7"/>
  <c r="J170" i="7" s="1"/>
  <c r="O170" i="7" s="1"/>
  <c r="R170" i="7" s="1"/>
  <c r="E171" i="7"/>
  <c r="B173" i="7"/>
  <c r="D173" i="7" s="1"/>
  <c r="G172" i="7"/>
  <c r="F172" i="7"/>
  <c r="A171" i="7"/>
  <c r="U169" i="7" l="1"/>
  <c r="I171" i="7"/>
  <c r="N171" i="7" s="1"/>
  <c r="Q171" i="7" s="1"/>
  <c r="A172" i="7"/>
  <c r="C173" i="7"/>
  <c r="N170" i="7"/>
  <c r="Q170" i="7" s="1"/>
  <c r="T170" i="7" s="1"/>
  <c r="E172" i="7"/>
  <c r="H172" i="7"/>
  <c r="F173" i="7"/>
  <c r="G173" i="7"/>
  <c r="B174" i="7"/>
  <c r="D174" i="7" s="1"/>
  <c r="J171" i="7" l="1"/>
  <c r="O171" i="7" s="1"/>
  <c r="R171" i="7" s="1"/>
  <c r="T171" i="7" s="1"/>
  <c r="C174" i="7"/>
  <c r="U170" i="7"/>
  <c r="E173" i="7"/>
  <c r="H173" i="7"/>
  <c r="I172" i="7"/>
  <c r="J172" i="7" s="1"/>
  <c r="O172" i="7" s="1"/>
  <c r="R172" i="7" s="1"/>
  <c r="A173" i="7"/>
  <c r="F174" i="7"/>
  <c r="G174" i="7"/>
  <c r="B175" i="7"/>
  <c r="D175" i="7" s="1"/>
  <c r="U171" i="7" l="1"/>
  <c r="C175" i="7"/>
  <c r="I173" i="7"/>
  <c r="J173" i="7" s="1"/>
  <c r="O173" i="7" s="1"/>
  <c r="R173" i="7" s="1"/>
  <c r="N172" i="7"/>
  <c r="Q172" i="7" s="1"/>
  <c r="T172" i="7" s="1"/>
  <c r="H174" i="7"/>
  <c r="E174" i="7"/>
  <c r="A174" i="7"/>
  <c r="F175" i="7"/>
  <c r="G175" i="7"/>
  <c r="B176" i="7"/>
  <c r="D176" i="7" s="1"/>
  <c r="C176" i="7" l="1"/>
  <c r="N173" i="7"/>
  <c r="Q173" i="7" s="1"/>
  <c r="T173" i="7" s="1"/>
  <c r="U172" i="7"/>
  <c r="I174" i="7"/>
  <c r="N174" i="7" s="1"/>
  <c r="Q174" i="7" s="1"/>
  <c r="H175" i="7"/>
  <c r="G176" i="7"/>
  <c r="B177" i="7"/>
  <c r="D177" i="7" s="1"/>
  <c r="F176" i="7"/>
  <c r="A175" i="7"/>
  <c r="E175" i="7"/>
  <c r="C177" i="7" l="1"/>
  <c r="U173" i="7"/>
  <c r="J174" i="7"/>
  <c r="O174" i="7" s="1"/>
  <c r="R174" i="7" s="1"/>
  <c r="U174" i="7" s="1"/>
  <c r="I175" i="7"/>
  <c r="J175" i="7" s="1"/>
  <c r="O175" i="7" s="1"/>
  <c r="R175" i="7" s="1"/>
  <c r="E176" i="7"/>
  <c r="G177" i="7"/>
  <c r="F177" i="7"/>
  <c r="B178" i="7"/>
  <c r="D178" i="7" s="1"/>
  <c r="H176" i="7"/>
  <c r="A176" i="7"/>
  <c r="C178" i="7" l="1"/>
  <c r="T174" i="7"/>
  <c r="N175" i="7"/>
  <c r="Q175" i="7" s="1"/>
  <c r="U175" i="7" s="1"/>
  <c r="I176" i="7"/>
  <c r="N176" i="7" s="1"/>
  <c r="Q176" i="7" s="1"/>
  <c r="F178" i="7"/>
  <c r="B179" i="7"/>
  <c r="D179" i="7" s="1"/>
  <c r="A177" i="7"/>
  <c r="G178" i="7"/>
  <c r="H177" i="7"/>
  <c r="E177" i="7"/>
  <c r="C179" i="7" l="1"/>
  <c r="T175" i="7"/>
  <c r="I177" i="7"/>
  <c r="N177" i="7" s="1"/>
  <c r="Q177" i="7" s="1"/>
  <c r="J176" i="7"/>
  <c r="O176" i="7" s="1"/>
  <c r="R176" i="7" s="1"/>
  <c r="U176" i="7" s="1"/>
  <c r="H178" i="7"/>
  <c r="A178" i="7"/>
  <c r="G179" i="7"/>
  <c r="B180" i="7"/>
  <c r="D180" i="7" s="1"/>
  <c r="F179" i="7"/>
  <c r="E178" i="7"/>
  <c r="A179" i="7" l="1"/>
  <c r="C180" i="7"/>
  <c r="J177" i="7"/>
  <c r="O177" i="7" s="1"/>
  <c r="R177" i="7" s="1"/>
  <c r="T177" i="7" s="1"/>
  <c r="T176" i="7"/>
  <c r="E179" i="7"/>
  <c r="I178" i="7"/>
  <c r="J178" i="7" s="1"/>
  <c r="O178" i="7" s="1"/>
  <c r="R178" i="7" s="1"/>
  <c r="G180" i="7"/>
  <c r="F180" i="7"/>
  <c r="B181" i="7"/>
  <c r="D181" i="7" s="1"/>
  <c r="H179" i="7"/>
  <c r="C181" i="7" l="1"/>
  <c r="U177" i="7"/>
  <c r="I179" i="7"/>
  <c r="N179" i="7" s="1"/>
  <c r="Q179" i="7" s="1"/>
  <c r="N178" i="7"/>
  <c r="Q178" i="7" s="1"/>
  <c r="U178" i="7" s="1"/>
  <c r="E180" i="7"/>
  <c r="H180" i="7"/>
  <c r="A180" i="7"/>
  <c r="G181" i="7"/>
  <c r="B182" i="7"/>
  <c r="D182" i="7" s="1"/>
  <c r="F181" i="7"/>
  <c r="A181" i="7" l="1"/>
  <c r="C182" i="7"/>
  <c r="I180" i="7"/>
  <c r="N180" i="7" s="1"/>
  <c r="Q180" i="7" s="1"/>
  <c r="J179" i="7"/>
  <c r="O179" i="7" s="1"/>
  <c r="R179" i="7" s="1"/>
  <c r="U179" i="7" s="1"/>
  <c r="T178" i="7"/>
  <c r="E181" i="7"/>
  <c r="H181" i="7"/>
  <c r="G182" i="7"/>
  <c r="F182" i="7"/>
  <c r="B183" i="7"/>
  <c r="D183" i="7" s="1"/>
  <c r="C183" i="7" l="1"/>
  <c r="J180" i="7"/>
  <c r="O180" i="7" s="1"/>
  <c r="R180" i="7" s="1"/>
  <c r="T180" i="7" s="1"/>
  <c r="T179" i="7"/>
  <c r="I181" i="7"/>
  <c r="J181" i="7" s="1"/>
  <c r="O181" i="7" s="1"/>
  <c r="R181" i="7" s="1"/>
  <c r="E182" i="7"/>
  <c r="A182" i="7"/>
  <c r="F183" i="7"/>
  <c r="G183" i="7"/>
  <c r="B184" i="7"/>
  <c r="D184" i="7" s="1"/>
  <c r="H182" i="7"/>
  <c r="N181" i="7" l="1"/>
  <c r="Q181" i="7" s="1"/>
  <c r="U181" i="7" s="1"/>
  <c r="C184" i="7"/>
  <c r="U180" i="7"/>
  <c r="I182" i="7"/>
  <c r="N182" i="7" s="1"/>
  <c r="Q182" i="7" s="1"/>
  <c r="H183" i="7"/>
  <c r="E183" i="7"/>
  <c r="A183" i="7"/>
  <c r="G184" i="7"/>
  <c r="F184" i="7"/>
  <c r="B185" i="7"/>
  <c r="D185" i="7" s="1"/>
  <c r="T181" i="7" l="1"/>
  <c r="J182" i="7"/>
  <c r="O182" i="7" s="1"/>
  <c r="R182" i="7" s="1"/>
  <c r="U182" i="7" s="1"/>
  <c r="A184" i="7"/>
  <c r="C185" i="7"/>
  <c r="I183" i="7"/>
  <c r="H184" i="7"/>
  <c r="G185" i="7"/>
  <c r="F185" i="7"/>
  <c r="B186" i="7"/>
  <c r="D186" i="7" s="1"/>
  <c r="E184" i="7"/>
  <c r="T182" i="7" l="1"/>
  <c r="C186" i="7"/>
  <c r="I184" i="7"/>
  <c r="J184" i="7" s="1"/>
  <c r="O184" i="7" s="1"/>
  <c r="R184" i="7" s="1"/>
  <c r="J183" i="7"/>
  <c r="O183" i="7" s="1"/>
  <c r="R183" i="7" s="1"/>
  <c r="N183" i="7"/>
  <c r="Q183" i="7" s="1"/>
  <c r="E185" i="7"/>
  <c r="A185" i="7"/>
  <c r="F186" i="7"/>
  <c r="G186" i="7"/>
  <c r="B187" i="7"/>
  <c r="D187" i="7" s="1"/>
  <c r="H185" i="7"/>
  <c r="C187" i="7" l="1"/>
  <c r="N184" i="7"/>
  <c r="Q184" i="7" s="1"/>
  <c r="U184" i="7" s="1"/>
  <c r="H186" i="7"/>
  <c r="E186" i="7"/>
  <c r="I186" i="7" s="1"/>
  <c r="I185" i="7"/>
  <c r="J185" i="7" s="1"/>
  <c r="O185" i="7" s="1"/>
  <c r="R185" i="7" s="1"/>
  <c r="U183" i="7"/>
  <c r="T183" i="7"/>
  <c r="A186" i="7"/>
  <c r="F187" i="7"/>
  <c r="G187" i="7"/>
  <c r="B188" i="7"/>
  <c r="D188" i="7" s="1"/>
  <c r="C188" i="7" l="1"/>
  <c r="N185" i="7"/>
  <c r="Q185" i="7" s="1"/>
  <c r="T185" i="7" s="1"/>
  <c r="T184" i="7"/>
  <c r="E187" i="7"/>
  <c r="H187" i="7"/>
  <c r="N186" i="7"/>
  <c r="Q186" i="7" s="1"/>
  <c r="J186" i="7"/>
  <c r="O186" i="7" s="1"/>
  <c r="R186" i="7" s="1"/>
  <c r="A187" i="7"/>
  <c r="G188" i="7"/>
  <c r="B189" i="7"/>
  <c r="D189" i="7" s="1"/>
  <c r="F188" i="7"/>
  <c r="C189" i="7" l="1"/>
  <c r="U185" i="7"/>
  <c r="E188" i="7"/>
  <c r="I187" i="7"/>
  <c r="J187" i="7" s="1"/>
  <c r="O187" i="7" s="1"/>
  <c r="R187" i="7" s="1"/>
  <c r="H188" i="7"/>
  <c r="U186" i="7"/>
  <c r="B190" i="7"/>
  <c r="D190" i="7" s="1"/>
  <c r="G189" i="7"/>
  <c r="F189" i="7"/>
  <c r="T186" i="7"/>
  <c r="A188" i="7"/>
  <c r="C190" i="7" l="1"/>
  <c r="I188" i="7"/>
  <c r="N188" i="7" s="1"/>
  <c r="Q188" i="7" s="1"/>
  <c r="E189" i="7"/>
  <c r="N187" i="7"/>
  <c r="Q187" i="7" s="1"/>
  <c r="T187" i="7" s="1"/>
  <c r="A189" i="7"/>
  <c r="G190" i="7"/>
  <c r="F190" i="7"/>
  <c r="B191" i="7"/>
  <c r="D191" i="7" s="1"/>
  <c r="H189" i="7"/>
  <c r="J188" i="7" l="1"/>
  <c r="O188" i="7" s="1"/>
  <c r="R188" i="7" s="1"/>
  <c r="T188" i="7" s="1"/>
  <c r="I189" i="7"/>
  <c r="J189" i="7" s="1"/>
  <c r="O189" i="7" s="1"/>
  <c r="R189" i="7" s="1"/>
  <c r="C191" i="7"/>
  <c r="U187" i="7"/>
  <c r="E190" i="7"/>
  <c r="F191" i="7"/>
  <c r="G191" i="7"/>
  <c r="B192" i="7"/>
  <c r="D192" i="7" s="1"/>
  <c r="A190" i="7"/>
  <c r="H190" i="7"/>
  <c r="N189" i="7" l="1"/>
  <c r="Q189" i="7" s="1"/>
  <c r="T189" i="7" s="1"/>
  <c r="U188" i="7"/>
  <c r="C192" i="7"/>
  <c r="I190" i="7"/>
  <c r="N190" i="7" s="1"/>
  <c r="Q190" i="7" s="1"/>
  <c r="H191" i="7"/>
  <c r="A191" i="7"/>
  <c r="G192" i="7"/>
  <c r="B193" i="7"/>
  <c r="D193" i="7" s="1"/>
  <c r="F192" i="7"/>
  <c r="E191" i="7"/>
  <c r="U189" i="7" l="1"/>
  <c r="A192" i="7"/>
  <c r="C193" i="7"/>
  <c r="I191" i="7"/>
  <c r="J191" i="7" s="1"/>
  <c r="O191" i="7" s="1"/>
  <c r="R191" i="7" s="1"/>
  <c r="J190" i="7"/>
  <c r="O190" i="7" s="1"/>
  <c r="R190" i="7" s="1"/>
  <c r="T190" i="7" s="1"/>
  <c r="F193" i="7"/>
  <c r="B194" i="7"/>
  <c r="D194" i="7" s="1"/>
  <c r="G193" i="7"/>
  <c r="H192" i="7"/>
  <c r="E192" i="7"/>
  <c r="C194" i="7" l="1"/>
  <c r="N191" i="7"/>
  <c r="Q191" i="7" s="1"/>
  <c r="T191" i="7" s="1"/>
  <c r="U190" i="7"/>
  <c r="H193" i="7"/>
  <c r="I192" i="7"/>
  <c r="N192" i="7" s="1"/>
  <c r="Q192" i="7" s="1"/>
  <c r="E193" i="7"/>
  <c r="B195" i="7"/>
  <c r="D195" i="7" s="1"/>
  <c r="F194" i="7"/>
  <c r="A193" i="7"/>
  <c r="G194" i="7"/>
  <c r="I193" i="7" l="1"/>
  <c r="J193" i="7" s="1"/>
  <c r="O193" i="7" s="1"/>
  <c r="R193" i="7" s="1"/>
  <c r="C195" i="7"/>
  <c r="U191" i="7"/>
  <c r="J192" i="7"/>
  <c r="O192" i="7" s="1"/>
  <c r="R192" i="7" s="1"/>
  <c r="U192" i="7" s="1"/>
  <c r="N193" i="7"/>
  <c r="Q193" i="7" s="1"/>
  <c r="H194" i="7"/>
  <c r="E194" i="7"/>
  <c r="A194" i="7"/>
  <c r="B196" i="7"/>
  <c r="D196" i="7" s="1"/>
  <c r="G195" i="7"/>
  <c r="F195" i="7"/>
  <c r="T193" i="7" l="1"/>
  <c r="C196" i="7"/>
  <c r="I194" i="7"/>
  <c r="N194" i="7" s="1"/>
  <c r="Q194" i="7" s="1"/>
  <c r="T192" i="7"/>
  <c r="U193" i="7"/>
  <c r="E195" i="7"/>
  <c r="A195" i="7"/>
  <c r="F196" i="7"/>
  <c r="G196" i="7"/>
  <c r="B197" i="7"/>
  <c r="D197" i="7" s="1"/>
  <c r="H195" i="7"/>
  <c r="C197" i="7" l="1"/>
  <c r="J194" i="7"/>
  <c r="O194" i="7" s="1"/>
  <c r="R194" i="7" s="1"/>
  <c r="T194" i="7" s="1"/>
  <c r="H196" i="7"/>
  <c r="E196" i="7"/>
  <c r="I195" i="7"/>
  <c r="J195" i="7" s="1"/>
  <c r="O195" i="7" s="1"/>
  <c r="R195" i="7" s="1"/>
  <c r="B198" i="7"/>
  <c r="D198" i="7" s="1"/>
  <c r="F197" i="7"/>
  <c r="A196" i="7"/>
  <c r="G197" i="7"/>
  <c r="C198" i="7" l="1"/>
  <c r="U194" i="7"/>
  <c r="I196" i="7"/>
  <c r="J196" i="7" s="1"/>
  <c r="O196" i="7" s="1"/>
  <c r="R196" i="7" s="1"/>
  <c r="N195" i="7"/>
  <c r="Q195" i="7" s="1"/>
  <c r="U195" i="7" s="1"/>
  <c r="E197" i="7"/>
  <c r="F198" i="7"/>
  <c r="B199" i="7"/>
  <c r="D199" i="7" s="1"/>
  <c r="G198" i="7"/>
  <c r="A197" i="7"/>
  <c r="H197" i="7"/>
  <c r="A198" i="7" l="1"/>
  <c r="C199" i="7"/>
  <c r="N196" i="7"/>
  <c r="Q196" i="7" s="1"/>
  <c r="T196" i="7" s="1"/>
  <c r="T195" i="7"/>
  <c r="I197" i="7"/>
  <c r="J197" i="7" s="1"/>
  <c r="O197" i="7" s="1"/>
  <c r="R197" i="7" s="1"/>
  <c r="H198" i="7"/>
  <c r="G199" i="7"/>
  <c r="B200" i="7"/>
  <c r="D200" i="7" s="1"/>
  <c r="F199" i="7"/>
  <c r="E198" i="7"/>
  <c r="A199" i="7" l="1"/>
  <c r="C200" i="7"/>
  <c r="U196" i="7"/>
  <c r="N197" i="7"/>
  <c r="Q197" i="7" s="1"/>
  <c r="U197" i="7" s="1"/>
  <c r="I198" i="7"/>
  <c r="J198" i="7" s="1"/>
  <c r="O198" i="7" s="1"/>
  <c r="R198" i="7" s="1"/>
  <c r="E199" i="7"/>
  <c r="H199" i="7"/>
  <c r="F200" i="7"/>
  <c r="B201" i="7"/>
  <c r="D201" i="7" s="1"/>
  <c r="G200" i="7"/>
  <c r="C201" i="7" l="1"/>
  <c r="I199" i="7"/>
  <c r="J199" i="7" s="1"/>
  <c r="O199" i="7" s="1"/>
  <c r="R199" i="7" s="1"/>
  <c r="T197" i="7"/>
  <c r="N198" i="7"/>
  <c r="Q198" i="7" s="1"/>
  <c r="T198" i="7" s="1"/>
  <c r="H200" i="7"/>
  <c r="E200" i="7"/>
  <c r="B202" i="7"/>
  <c r="D202" i="7" s="1"/>
  <c r="G201" i="7"/>
  <c r="F201" i="7"/>
  <c r="A200" i="7"/>
  <c r="C202" i="7" l="1"/>
  <c r="N199" i="7"/>
  <c r="Q199" i="7" s="1"/>
  <c r="U199" i="7" s="1"/>
  <c r="I200" i="7"/>
  <c r="J200" i="7" s="1"/>
  <c r="O200" i="7" s="1"/>
  <c r="R200" i="7" s="1"/>
  <c r="U198" i="7"/>
  <c r="E201" i="7"/>
  <c r="H201" i="7"/>
  <c r="F202" i="7"/>
  <c r="B203" i="7"/>
  <c r="D203" i="7" s="1"/>
  <c r="A201" i="7"/>
  <c r="G202" i="7"/>
  <c r="C203" i="7" l="1"/>
  <c r="T199" i="7"/>
  <c r="N200" i="7"/>
  <c r="Q200" i="7" s="1"/>
  <c r="T200" i="7" s="1"/>
  <c r="H202" i="7"/>
  <c r="I201" i="7"/>
  <c r="J201" i="7" s="1"/>
  <c r="O201" i="7" s="1"/>
  <c r="R201" i="7" s="1"/>
  <c r="E202" i="7"/>
  <c r="A202" i="7"/>
  <c r="B204" i="7"/>
  <c r="D204" i="7" s="1"/>
  <c r="G203" i="7"/>
  <c r="F203" i="7"/>
  <c r="I202" i="7" l="1"/>
  <c r="N202" i="7" s="1"/>
  <c r="Q202" i="7" s="1"/>
  <c r="C204" i="7"/>
  <c r="U200" i="7"/>
  <c r="N201" i="7"/>
  <c r="Q201" i="7" s="1"/>
  <c r="T201" i="7" s="1"/>
  <c r="E203" i="7"/>
  <c r="H203" i="7"/>
  <c r="A203" i="7"/>
  <c r="F204" i="7"/>
  <c r="G204" i="7"/>
  <c r="B205" i="7"/>
  <c r="D205" i="7" s="1"/>
  <c r="J202" i="7"/>
  <c r="O202" i="7" s="1"/>
  <c r="R202" i="7" s="1"/>
  <c r="C205" i="7" l="1"/>
  <c r="I203" i="7"/>
  <c r="J203" i="7" s="1"/>
  <c r="O203" i="7" s="1"/>
  <c r="R203" i="7" s="1"/>
  <c r="U201" i="7"/>
  <c r="E204" i="7"/>
  <c r="H204" i="7"/>
  <c r="U202" i="7"/>
  <c r="A204" i="7"/>
  <c r="B206" i="7"/>
  <c r="D206" i="7" s="1"/>
  <c r="F205" i="7"/>
  <c r="G205" i="7"/>
  <c r="T202" i="7"/>
  <c r="N203" i="7" l="1"/>
  <c r="Q203" i="7" s="1"/>
  <c r="T203" i="7" s="1"/>
  <c r="C206" i="7"/>
  <c r="I204" i="7"/>
  <c r="J204" i="7" s="1"/>
  <c r="O204" i="7" s="1"/>
  <c r="R204" i="7" s="1"/>
  <c r="H205" i="7"/>
  <c r="E205" i="7"/>
  <c r="A205" i="7"/>
  <c r="B207" i="7"/>
  <c r="D207" i="7" s="1"/>
  <c r="F206" i="7"/>
  <c r="G206" i="7"/>
  <c r="U203" i="7" l="1"/>
  <c r="H206" i="7"/>
  <c r="C207" i="7"/>
  <c r="I205" i="7"/>
  <c r="N205" i="7" s="1"/>
  <c r="Q205" i="7" s="1"/>
  <c r="N204" i="7"/>
  <c r="Q204" i="7" s="1"/>
  <c r="U204" i="7" s="1"/>
  <c r="A206" i="7"/>
  <c r="B208" i="7"/>
  <c r="D208" i="7" s="1"/>
  <c r="F207" i="7"/>
  <c r="G207" i="7"/>
  <c r="E206" i="7"/>
  <c r="I206" i="7" l="1"/>
  <c r="J206" i="7" s="1"/>
  <c r="O206" i="7" s="1"/>
  <c r="R206" i="7" s="1"/>
  <c r="C208" i="7"/>
  <c r="J205" i="7"/>
  <c r="O205" i="7" s="1"/>
  <c r="R205" i="7" s="1"/>
  <c r="T205" i="7" s="1"/>
  <c r="T204" i="7"/>
  <c r="H207" i="7"/>
  <c r="N206" i="7"/>
  <c r="Q206" i="7" s="1"/>
  <c r="A207" i="7"/>
  <c r="B209" i="7"/>
  <c r="D209" i="7" s="1"/>
  <c r="F208" i="7"/>
  <c r="G208" i="7"/>
  <c r="E207" i="7"/>
  <c r="I207" i="7" l="1"/>
  <c r="J207" i="7" s="1"/>
  <c r="O207" i="7" s="1"/>
  <c r="R207" i="7" s="1"/>
  <c r="U205" i="7"/>
  <c r="C209" i="7"/>
  <c r="E208" i="7"/>
  <c r="T206" i="7"/>
  <c r="H208" i="7"/>
  <c r="A208" i="7"/>
  <c r="G209" i="7"/>
  <c r="B210" i="7"/>
  <c r="D210" i="7" s="1"/>
  <c r="F209" i="7"/>
  <c r="N207" i="7"/>
  <c r="Q207" i="7" s="1"/>
  <c r="U206" i="7"/>
  <c r="T207" i="7" l="1"/>
  <c r="C210" i="7"/>
  <c r="I208" i="7"/>
  <c r="N208" i="7" s="1"/>
  <c r="Q208" i="7" s="1"/>
  <c r="H209" i="7"/>
  <c r="E209" i="7"/>
  <c r="U207" i="7"/>
  <c r="B211" i="7"/>
  <c r="D211" i="7" s="1"/>
  <c r="F210" i="7"/>
  <c r="A209" i="7"/>
  <c r="G210" i="7"/>
  <c r="C211" i="7" l="1"/>
  <c r="I209" i="7"/>
  <c r="J209" i="7" s="1"/>
  <c r="O209" i="7" s="1"/>
  <c r="R209" i="7" s="1"/>
  <c r="J208" i="7"/>
  <c r="O208" i="7" s="1"/>
  <c r="R208" i="7" s="1"/>
  <c r="U208" i="7" s="1"/>
  <c r="E210" i="7"/>
  <c r="F211" i="7"/>
  <c r="G211" i="7"/>
  <c r="B212" i="7"/>
  <c r="D212" i="7" s="1"/>
  <c r="H210" i="7"/>
  <c r="A210" i="7"/>
  <c r="C212" i="7" l="1"/>
  <c r="N209" i="7"/>
  <c r="Q209" i="7" s="1"/>
  <c r="T209" i="7" s="1"/>
  <c r="H211" i="7"/>
  <c r="T208" i="7"/>
  <c r="E211" i="7"/>
  <c r="I210" i="7"/>
  <c r="J210" i="7" s="1"/>
  <c r="O210" i="7" s="1"/>
  <c r="R210" i="7" s="1"/>
  <c r="B213" i="7"/>
  <c r="D213" i="7" s="1"/>
  <c r="G212" i="7"/>
  <c r="F212" i="7"/>
  <c r="A211" i="7"/>
  <c r="C213" i="7" l="1"/>
  <c r="U209" i="7"/>
  <c r="I211" i="7"/>
  <c r="N211" i="7" s="1"/>
  <c r="Q211" i="7" s="1"/>
  <c r="N210" i="7"/>
  <c r="Q210" i="7" s="1"/>
  <c r="U210" i="7" s="1"/>
  <c r="H212" i="7"/>
  <c r="F213" i="7"/>
  <c r="G213" i="7"/>
  <c r="A212" i="7"/>
  <c r="B214" i="7"/>
  <c r="D214" i="7" s="1"/>
  <c r="E212" i="7"/>
  <c r="C214" i="7" l="1"/>
  <c r="J211" i="7"/>
  <c r="O211" i="7" s="1"/>
  <c r="R211" i="7" s="1"/>
  <c r="T211" i="7" s="1"/>
  <c r="I212" i="7"/>
  <c r="J212" i="7" s="1"/>
  <c r="O212" i="7" s="1"/>
  <c r="R212" i="7" s="1"/>
  <c r="E213" i="7"/>
  <c r="T210" i="7"/>
  <c r="H213" i="7"/>
  <c r="A213" i="7"/>
  <c r="G214" i="7"/>
  <c r="B215" i="7"/>
  <c r="D215" i="7" s="1"/>
  <c r="F214" i="7"/>
  <c r="A214" i="7" l="1"/>
  <c r="C215" i="7"/>
  <c r="U211" i="7"/>
  <c r="N212" i="7"/>
  <c r="Q212" i="7" s="1"/>
  <c r="T212" i="7" s="1"/>
  <c r="I213" i="7"/>
  <c r="J213" i="7" s="1"/>
  <c r="O213" i="7" s="1"/>
  <c r="R213" i="7" s="1"/>
  <c r="E214" i="7"/>
  <c r="F215" i="7"/>
  <c r="G215" i="7"/>
  <c r="B216" i="7"/>
  <c r="D216" i="7" s="1"/>
  <c r="H214" i="7"/>
  <c r="A215" i="7" l="1"/>
  <c r="C216" i="7"/>
  <c r="U212" i="7"/>
  <c r="H215" i="7"/>
  <c r="N213" i="7"/>
  <c r="Q213" i="7" s="1"/>
  <c r="U213" i="7" s="1"/>
  <c r="I214" i="7"/>
  <c r="J214" i="7" s="1"/>
  <c r="O214" i="7" s="1"/>
  <c r="R214" i="7" s="1"/>
  <c r="E215" i="7"/>
  <c r="I215" i="7" s="1"/>
  <c r="G216" i="7"/>
  <c r="B217" i="7"/>
  <c r="D217" i="7" s="1"/>
  <c r="F216" i="7"/>
  <c r="C217" i="7" l="1"/>
  <c r="N214" i="7"/>
  <c r="Q214" i="7" s="1"/>
  <c r="T214" i="7" s="1"/>
  <c r="T213" i="7"/>
  <c r="E216" i="7"/>
  <c r="H216" i="7"/>
  <c r="B218" i="7"/>
  <c r="D218" i="7" s="1"/>
  <c r="F217" i="7"/>
  <c r="A216" i="7"/>
  <c r="G217" i="7"/>
  <c r="N215" i="7"/>
  <c r="Q215" i="7" s="1"/>
  <c r="J215" i="7"/>
  <c r="O215" i="7" s="1"/>
  <c r="R215" i="7" s="1"/>
  <c r="A217" i="7" l="1"/>
  <c r="C218" i="7"/>
  <c r="I216" i="7"/>
  <c r="N216" i="7" s="1"/>
  <c r="Q216" i="7" s="1"/>
  <c r="U214" i="7"/>
  <c r="H217" i="7"/>
  <c r="E217" i="7"/>
  <c r="T215" i="7"/>
  <c r="G218" i="7"/>
  <c r="F218" i="7"/>
  <c r="B219" i="7"/>
  <c r="D219" i="7" s="1"/>
  <c r="U215" i="7"/>
  <c r="C219" i="7" l="1"/>
  <c r="J216" i="7"/>
  <c r="O216" i="7" s="1"/>
  <c r="R216" i="7" s="1"/>
  <c r="U216" i="7" s="1"/>
  <c r="E218" i="7"/>
  <c r="I217" i="7"/>
  <c r="J217" i="7" s="1"/>
  <c r="O217" i="7" s="1"/>
  <c r="R217" i="7" s="1"/>
  <c r="F219" i="7"/>
  <c r="B220" i="7"/>
  <c r="D220" i="7" s="1"/>
  <c r="G219" i="7"/>
  <c r="A218" i="7"/>
  <c r="H218" i="7"/>
  <c r="A219" i="7" l="1"/>
  <c r="C220" i="7"/>
  <c r="T216" i="7"/>
  <c r="I218" i="7"/>
  <c r="J218" i="7" s="1"/>
  <c r="O218" i="7" s="1"/>
  <c r="R218" i="7" s="1"/>
  <c r="H219" i="7"/>
  <c r="N217" i="7"/>
  <c r="Q217" i="7" s="1"/>
  <c r="T217" i="7" s="1"/>
  <c r="B221" i="7"/>
  <c r="D221" i="7" s="1"/>
  <c r="G220" i="7"/>
  <c r="F220" i="7"/>
  <c r="E219" i="7"/>
  <c r="N218" i="7" l="1"/>
  <c r="Q218" i="7" s="1"/>
  <c r="T218" i="7" s="1"/>
  <c r="I219" i="7"/>
  <c r="J219" i="7" s="1"/>
  <c r="O219" i="7" s="1"/>
  <c r="R219" i="7" s="1"/>
  <c r="C221" i="7"/>
  <c r="U217" i="7"/>
  <c r="H220" i="7"/>
  <c r="A220" i="7"/>
  <c r="B222" i="7"/>
  <c r="D222" i="7" s="1"/>
  <c r="F221" i="7"/>
  <c r="G221" i="7"/>
  <c r="E220" i="7"/>
  <c r="U218" i="7" l="1"/>
  <c r="N219" i="7"/>
  <c r="Q219" i="7" s="1"/>
  <c r="U219" i="7" s="1"/>
  <c r="C222" i="7"/>
  <c r="H221" i="7"/>
  <c r="I220" i="7"/>
  <c r="J220" i="7" s="1"/>
  <c r="O220" i="7" s="1"/>
  <c r="R220" i="7" s="1"/>
  <c r="A221" i="7"/>
  <c r="F222" i="7"/>
  <c r="G222" i="7"/>
  <c r="B223" i="7"/>
  <c r="D223" i="7" s="1"/>
  <c r="E221" i="7"/>
  <c r="I221" i="7" l="1"/>
  <c r="T219" i="7"/>
  <c r="C223" i="7"/>
  <c r="H222" i="7"/>
  <c r="N220" i="7"/>
  <c r="Q220" i="7" s="1"/>
  <c r="T220" i="7" s="1"/>
  <c r="E222" i="7"/>
  <c r="A222" i="7"/>
  <c r="G223" i="7"/>
  <c r="F223" i="7"/>
  <c r="B224" i="7"/>
  <c r="D224" i="7" s="1"/>
  <c r="N221" i="7"/>
  <c r="Q221" i="7" s="1"/>
  <c r="J221" i="7"/>
  <c r="O221" i="7" s="1"/>
  <c r="R221" i="7" s="1"/>
  <c r="I222" i="7" l="1"/>
  <c r="J222" i="7" s="1"/>
  <c r="O222" i="7" s="1"/>
  <c r="R222" i="7" s="1"/>
  <c r="C224" i="7"/>
  <c r="U220" i="7"/>
  <c r="H223" i="7"/>
  <c r="T221" i="7"/>
  <c r="A223" i="7"/>
  <c r="B225" i="7"/>
  <c r="D225" i="7" s="1"/>
  <c r="F224" i="7"/>
  <c r="G224" i="7"/>
  <c r="E223" i="7"/>
  <c r="U221" i="7"/>
  <c r="N222" i="7" l="1"/>
  <c r="Q222" i="7" s="1"/>
  <c r="U222" i="7" s="1"/>
  <c r="I223" i="7"/>
  <c r="J223" i="7" s="1"/>
  <c r="O223" i="7" s="1"/>
  <c r="R223" i="7" s="1"/>
  <c r="C225" i="7"/>
  <c r="E224" i="7"/>
  <c r="H224" i="7"/>
  <c r="B226" i="7"/>
  <c r="D226" i="7" s="1"/>
  <c r="F225" i="7"/>
  <c r="G225" i="7"/>
  <c r="A224" i="7"/>
  <c r="T222" i="7" l="1"/>
  <c r="N223" i="7"/>
  <c r="Q223" i="7" s="1"/>
  <c r="U223" i="7" s="1"/>
  <c r="C226" i="7"/>
  <c r="I224" i="7"/>
  <c r="J224" i="7" s="1"/>
  <c r="O224" i="7" s="1"/>
  <c r="R224" i="7" s="1"/>
  <c r="E225" i="7"/>
  <c r="H225" i="7"/>
  <c r="A225" i="7"/>
  <c r="G226" i="7"/>
  <c r="F226" i="7"/>
  <c r="B227" i="7"/>
  <c r="D227" i="7" s="1"/>
  <c r="T223" i="7" l="1"/>
  <c r="C227" i="7"/>
  <c r="N224" i="7"/>
  <c r="Q224" i="7" s="1"/>
  <c r="T224" i="7" s="1"/>
  <c r="I225" i="7"/>
  <c r="J225" i="7" s="1"/>
  <c r="O225" i="7" s="1"/>
  <c r="R225" i="7" s="1"/>
  <c r="A226" i="7"/>
  <c r="F227" i="7"/>
  <c r="G227" i="7"/>
  <c r="B228" i="7"/>
  <c r="D228" i="7" s="1"/>
  <c r="H226" i="7"/>
  <c r="E226" i="7"/>
  <c r="C228" i="7" l="1"/>
  <c r="U224" i="7"/>
  <c r="N225" i="7"/>
  <c r="Q225" i="7" s="1"/>
  <c r="U225" i="7" s="1"/>
  <c r="H227" i="7"/>
  <c r="I226" i="7"/>
  <c r="J226" i="7" s="1"/>
  <c r="O226" i="7" s="1"/>
  <c r="R226" i="7" s="1"/>
  <c r="E227" i="7"/>
  <c r="I227" i="7" s="1"/>
  <c r="N227" i="7" s="1"/>
  <c r="Q227" i="7" s="1"/>
  <c r="F228" i="7"/>
  <c r="G228" i="7"/>
  <c r="B229" i="7"/>
  <c r="D229" i="7" s="1"/>
  <c r="A227" i="7"/>
  <c r="C229" i="7" l="1"/>
  <c r="T225" i="7"/>
  <c r="N226" i="7"/>
  <c r="Q226" i="7" s="1"/>
  <c r="U226" i="7" s="1"/>
  <c r="J227" i="7"/>
  <c r="O227" i="7" s="1"/>
  <c r="R227" i="7" s="1"/>
  <c r="T227" i="7" s="1"/>
  <c r="E228" i="7"/>
  <c r="H228" i="7"/>
  <c r="B230" i="7"/>
  <c r="D230" i="7" s="1"/>
  <c r="G229" i="7"/>
  <c r="F229" i="7"/>
  <c r="A228" i="7"/>
  <c r="C230" i="7" l="1"/>
  <c r="I228" i="7"/>
  <c r="J228" i="7" s="1"/>
  <c r="O228" i="7" s="1"/>
  <c r="R228" i="7" s="1"/>
  <c r="T226" i="7"/>
  <c r="U227" i="7"/>
  <c r="E229" i="7"/>
  <c r="H229" i="7"/>
  <c r="A229" i="7"/>
  <c r="F230" i="7"/>
  <c r="B231" i="7"/>
  <c r="D231" i="7" s="1"/>
  <c r="G230" i="7"/>
  <c r="C231" i="7" l="1"/>
  <c r="N228" i="7"/>
  <c r="Q228" i="7" s="1"/>
  <c r="U228" i="7" s="1"/>
  <c r="I229" i="7"/>
  <c r="J229" i="7" s="1"/>
  <c r="O229" i="7" s="1"/>
  <c r="R229" i="7" s="1"/>
  <c r="H230" i="7"/>
  <c r="E230" i="7"/>
  <c r="A230" i="7"/>
  <c r="F231" i="7"/>
  <c r="G231" i="7"/>
  <c r="B232" i="7"/>
  <c r="D232" i="7" s="1"/>
  <c r="I230" i="7" l="1"/>
  <c r="C232" i="7"/>
  <c r="N229" i="7"/>
  <c r="Q229" i="7" s="1"/>
  <c r="T229" i="7" s="1"/>
  <c r="T228" i="7"/>
  <c r="H231" i="7"/>
  <c r="E231" i="7"/>
  <c r="A231" i="7"/>
  <c r="G232" i="7"/>
  <c r="B233" i="7"/>
  <c r="D233" i="7" s="1"/>
  <c r="F232" i="7"/>
  <c r="J230" i="7"/>
  <c r="O230" i="7" s="1"/>
  <c r="R230" i="7" s="1"/>
  <c r="N230" i="7"/>
  <c r="Q230" i="7" s="1"/>
  <c r="I231" i="7" l="1"/>
  <c r="N231" i="7" s="1"/>
  <c r="Q231" i="7" s="1"/>
  <c r="C233" i="7"/>
  <c r="U229" i="7"/>
  <c r="U230" i="7"/>
  <c r="E232" i="7"/>
  <c r="A232" i="7"/>
  <c r="F233" i="7"/>
  <c r="B234" i="7"/>
  <c r="D234" i="7" s="1"/>
  <c r="G233" i="7"/>
  <c r="H232" i="7"/>
  <c r="T230" i="7"/>
  <c r="J231" i="7" l="1"/>
  <c r="O231" i="7" s="1"/>
  <c r="R231" i="7" s="1"/>
  <c r="T231" i="7" s="1"/>
  <c r="C234" i="7"/>
  <c r="H233" i="7"/>
  <c r="E233" i="7"/>
  <c r="G234" i="7"/>
  <c r="B235" i="7"/>
  <c r="D235" i="7" s="1"/>
  <c r="F234" i="7"/>
  <c r="I232" i="7"/>
  <c r="A233" i="7"/>
  <c r="U231" i="7" l="1"/>
  <c r="C235" i="7"/>
  <c r="E234" i="7"/>
  <c r="I233" i="7"/>
  <c r="N233" i="7" s="1"/>
  <c r="Q233" i="7" s="1"/>
  <c r="N232" i="7"/>
  <c r="Q232" i="7" s="1"/>
  <c r="J232" i="7"/>
  <c r="O232" i="7" s="1"/>
  <c r="R232" i="7" s="1"/>
  <c r="B236" i="7"/>
  <c r="D236" i="7" s="1"/>
  <c r="G235" i="7"/>
  <c r="F235" i="7"/>
  <c r="H234" i="7"/>
  <c r="A234" i="7"/>
  <c r="C236" i="7" l="1"/>
  <c r="I234" i="7"/>
  <c r="N234" i="7" s="1"/>
  <c r="Q234" i="7" s="1"/>
  <c r="U232" i="7"/>
  <c r="J233" i="7"/>
  <c r="O233" i="7" s="1"/>
  <c r="R233" i="7" s="1"/>
  <c r="U233" i="7" s="1"/>
  <c r="H235" i="7"/>
  <c r="F236" i="7"/>
  <c r="B237" i="7"/>
  <c r="D237" i="7" s="1"/>
  <c r="G236" i="7"/>
  <c r="E235" i="7"/>
  <c r="A235" i="7"/>
  <c r="T232" i="7"/>
  <c r="C237" i="7" l="1"/>
  <c r="J234" i="7"/>
  <c r="O234" i="7" s="1"/>
  <c r="R234" i="7" s="1"/>
  <c r="T234" i="7" s="1"/>
  <c r="I235" i="7"/>
  <c r="J235" i="7" s="1"/>
  <c r="O235" i="7" s="1"/>
  <c r="R235" i="7" s="1"/>
  <c r="T233" i="7"/>
  <c r="H236" i="7"/>
  <c r="F237" i="7"/>
  <c r="B238" i="7"/>
  <c r="D238" i="7" s="1"/>
  <c r="G237" i="7"/>
  <c r="E236" i="7"/>
  <c r="A236" i="7"/>
  <c r="H237" i="7" l="1"/>
  <c r="A237" i="7"/>
  <c r="C238" i="7"/>
  <c r="U234" i="7"/>
  <c r="N235" i="7"/>
  <c r="Q235" i="7" s="1"/>
  <c r="T235" i="7" s="1"/>
  <c r="E237" i="7"/>
  <c r="I236" i="7"/>
  <c r="J236" i="7" s="1"/>
  <c r="O236" i="7" s="1"/>
  <c r="R236" i="7" s="1"/>
  <c r="G238" i="7"/>
  <c r="F238" i="7"/>
  <c r="B239" i="7"/>
  <c r="D239" i="7" s="1"/>
  <c r="I237" i="7" l="1"/>
  <c r="N237" i="7" s="1"/>
  <c r="Q237" i="7" s="1"/>
  <c r="C239" i="7"/>
  <c r="U235" i="7"/>
  <c r="N236" i="7"/>
  <c r="Q236" i="7" s="1"/>
  <c r="T236" i="7" s="1"/>
  <c r="E238" i="7"/>
  <c r="F239" i="7"/>
  <c r="B240" i="7"/>
  <c r="D240" i="7" s="1"/>
  <c r="G239" i="7"/>
  <c r="A238" i="7"/>
  <c r="H238" i="7"/>
  <c r="J237" i="7" l="1"/>
  <c r="O237" i="7" s="1"/>
  <c r="R237" i="7" s="1"/>
  <c r="U237" i="7" s="1"/>
  <c r="C240" i="7"/>
  <c r="U236" i="7"/>
  <c r="I238" i="7"/>
  <c r="J238" i="7" s="1"/>
  <c r="O238" i="7" s="1"/>
  <c r="R238" i="7" s="1"/>
  <c r="H239" i="7"/>
  <c r="E239" i="7"/>
  <c r="A239" i="7"/>
  <c r="B241" i="7"/>
  <c r="D241" i="7" s="1"/>
  <c r="F240" i="7"/>
  <c r="G240" i="7"/>
  <c r="T237" i="7" l="1"/>
  <c r="C241" i="7"/>
  <c r="N238" i="7"/>
  <c r="Q238" i="7" s="1"/>
  <c r="T238" i="7" s="1"/>
  <c r="I239" i="7"/>
  <c r="N239" i="7" s="1"/>
  <c r="Q239" i="7" s="1"/>
  <c r="F241" i="7"/>
  <c r="G241" i="7"/>
  <c r="B242" i="7"/>
  <c r="D242" i="7" s="1"/>
  <c r="A240" i="7"/>
  <c r="H240" i="7"/>
  <c r="E240" i="7"/>
  <c r="C242" i="7" l="1"/>
  <c r="U238" i="7"/>
  <c r="H241" i="7"/>
  <c r="J239" i="7"/>
  <c r="O239" i="7" s="1"/>
  <c r="R239" i="7" s="1"/>
  <c r="T239" i="7" s="1"/>
  <c r="E241" i="7"/>
  <c r="I240" i="7"/>
  <c r="J240" i="7" s="1"/>
  <c r="O240" i="7" s="1"/>
  <c r="R240" i="7" s="1"/>
  <c r="A241" i="7"/>
  <c r="F242" i="7"/>
  <c r="G242" i="7"/>
  <c r="B243" i="7"/>
  <c r="D243" i="7" s="1"/>
  <c r="C243" i="7" l="1"/>
  <c r="I241" i="7"/>
  <c r="N241" i="7" s="1"/>
  <c r="Q241" i="7" s="1"/>
  <c r="U239" i="7"/>
  <c r="H242" i="7"/>
  <c r="N240" i="7"/>
  <c r="Q240" i="7" s="1"/>
  <c r="T240" i="7" s="1"/>
  <c r="F243" i="7"/>
  <c r="G243" i="7"/>
  <c r="B244" i="7"/>
  <c r="D244" i="7" s="1"/>
  <c r="E242" i="7"/>
  <c r="A242" i="7"/>
  <c r="J241" i="7" l="1"/>
  <c r="O241" i="7" s="1"/>
  <c r="R241" i="7" s="1"/>
  <c r="U241" i="7" s="1"/>
  <c r="A243" i="7"/>
  <c r="C244" i="7"/>
  <c r="H243" i="7"/>
  <c r="I242" i="7"/>
  <c r="N242" i="7" s="1"/>
  <c r="Q242" i="7" s="1"/>
  <c r="U240" i="7"/>
  <c r="B245" i="7"/>
  <c r="D245" i="7" s="1"/>
  <c r="F244" i="7"/>
  <c r="G244" i="7"/>
  <c r="E243" i="7"/>
  <c r="T241" i="7" l="1"/>
  <c r="C245" i="7"/>
  <c r="I243" i="7"/>
  <c r="N243" i="7" s="1"/>
  <c r="Q243" i="7" s="1"/>
  <c r="J242" i="7"/>
  <c r="O242" i="7" s="1"/>
  <c r="R242" i="7" s="1"/>
  <c r="U242" i="7" s="1"/>
  <c r="E244" i="7"/>
  <c r="J243" i="7"/>
  <c r="O243" i="7" s="1"/>
  <c r="R243" i="7" s="1"/>
  <c r="F245" i="7"/>
  <c r="B246" i="7"/>
  <c r="D246" i="7" s="1"/>
  <c r="A244" i="7"/>
  <c r="G245" i="7"/>
  <c r="H244" i="7"/>
  <c r="C246" i="7" l="1"/>
  <c r="T242" i="7"/>
  <c r="I244" i="7"/>
  <c r="N244" i="7" s="1"/>
  <c r="Q244" i="7" s="1"/>
  <c r="U243" i="7"/>
  <c r="H245" i="7"/>
  <c r="A245" i="7"/>
  <c r="F246" i="7"/>
  <c r="B247" i="7"/>
  <c r="D247" i="7" s="1"/>
  <c r="G246" i="7"/>
  <c r="E245" i="7"/>
  <c r="T243" i="7"/>
  <c r="A246" i="7" l="1"/>
  <c r="C247" i="7"/>
  <c r="J244" i="7"/>
  <c r="O244" i="7" s="1"/>
  <c r="R244" i="7" s="1"/>
  <c r="T244" i="7" s="1"/>
  <c r="H246" i="7"/>
  <c r="I245" i="7"/>
  <c r="N245" i="7" s="1"/>
  <c r="Q245" i="7" s="1"/>
  <c r="B248" i="7"/>
  <c r="D248" i="7" s="1"/>
  <c r="F247" i="7"/>
  <c r="G247" i="7"/>
  <c r="E246" i="7"/>
  <c r="A247" i="7" l="1"/>
  <c r="C248" i="7"/>
  <c r="I246" i="7"/>
  <c r="J246" i="7" s="1"/>
  <c r="O246" i="7" s="1"/>
  <c r="R246" i="7" s="1"/>
  <c r="U244" i="7"/>
  <c r="J245" i="7"/>
  <c r="O245" i="7" s="1"/>
  <c r="R245" i="7" s="1"/>
  <c r="U245" i="7" s="1"/>
  <c r="H247" i="7"/>
  <c r="E247" i="7"/>
  <c r="G248" i="7"/>
  <c r="B249" i="7"/>
  <c r="D249" i="7" s="1"/>
  <c r="F248" i="7"/>
  <c r="N246" i="7" l="1"/>
  <c r="Q246" i="7" s="1"/>
  <c r="T246" i="7" s="1"/>
  <c r="C249" i="7"/>
  <c r="I247" i="7"/>
  <c r="N247" i="7" s="1"/>
  <c r="Q247" i="7" s="1"/>
  <c r="H248" i="7"/>
  <c r="T245" i="7"/>
  <c r="E248" i="7"/>
  <c r="B250" i="7"/>
  <c r="D250" i="7" s="1"/>
  <c r="A248" i="7"/>
  <c r="F249" i="7"/>
  <c r="G249" i="7"/>
  <c r="U246" i="7" l="1"/>
  <c r="I248" i="7"/>
  <c r="N248" i="7" s="1"/>
  <c r="Q248" i="7" s="1"/>
  <c r="J247" i="7"/>
  <c r="O247" i="7" s="1"/>
  <c r="R247" i="7" s="1"/>
  <c r="T247" i="7" s="1"/>
  <c r="C250" i="7"/>
  <c r="E249" i="7"/>
  <c r="H249" i="7"/>
  <c r="A249" i="7"/>
  <c r="F250" i="7"/>
  <c r="G250" i="7"/>
  <c r="B251" i="7"/>
  <c r="D251" i="7" s="1"/>
  <c r="J248" i="7" l="1"/>
  <c r="O248" i="7" s="1"/>
  <c r="R248" i="7" s="1"/>
  <c r="U248" i="7" s="1"/>
  <c r="U247" i="7"/>
  <c r="C251" i="7"/>
  <c r="I249" i="7"/>
  <c r="N249" i="7" s="1"/>
  <c r="Q249" i="7" s="1"/>
  <c r="H250" i="7"/>
  <c r="A250" i="7"/>
  <c r="G251" i="7"/>
  <c r="B252" i="7"/>
  <c r="D252" i="7" s="1"/>
  <c r="F251" i="7"/>
  <c r="E250" i="7"/>
  <c r="T248" i="7" l="1"/>
  <c r="A251" i="7"/>
  <c r="C252" i="7"/>
  <c r="J249" i="7"/>
  <c r="O249" i="7" s="1"/>
  <c r="R249" i="7" s="1"/>
  <c r="T249" i="7" s="1"/>
  <c r="I250" i="7"/>
  <c r="J250" i="7" s="1"/>
  <c r="O250" i="7" s="1"/>
  <c r="R250" i="7" s="1"/>
  <c r="F252" i="7"/>
  <c r="B253" i="7"/>
  <c r="D253" i="7" s="1"/>
  <c r="G252" i="7"/>
  <c r="H251" i="7"/>
  <c r="E251" i="7"/>
  <c r="A252" i="7" l="1"/>
  <c r="C253" i="7"/>
  <c r="U249" i="7"/>
  <c r="N250" i="7"/>
  <c r="Q250" i="7" s="1"/>
  <c r="T250" i="7" s="1"/>
  <c r="H252" i="7"/>
  <c r="B254" i="7"/>
  <c r="D254" i="7" s="1"/>
  <c r="G253" i="7"/>
  <c r="F253" i="7"/>
  <c r="E252" i="7"/>
  <c r="I251" i="7"/>
  <c r="C254" i="7" l="1"/>
  <c r="I252" i="7"/>
  <c r="N252" i="7" s="1"/>
  <c r="Q252" i="7" s="1"/>
  <c r="E253" i="7"/>
  <c r="U250" i="7"/>
  <c r="J251" i="7"/>
  <c r="O251" i="7" s="1"/>
  <c r="R251" i="7" s="1"/>
  <c r="N251" i="7"/>
  <c r="Q251" i="7" s="1"/>
  <c r="A253" i="7"/>
  <c r="G254" i="7"/>
  <c r="F254" i="7"/>
  <c r="B255" i="7"/>
  <c r="D255" i="7" s="1"/>
  <c r="H253" i="7"/>
  <c r="A254" i="7" l="1"/>
  <c r="C255" i="7"/>
  <c r="J252" i="7"/>
  <c r="O252" i="7" s="1"/>
  <c r="R252" i="7" s="1"/>
  <c r="T252" i="7" s="1"/>
  <c r="I253" i="7"/>
  <c r="J253" i="7" s="1"/>
  <c r="O253" i="7" s="1"/>
  <c r="R253" i="7" s="1"/>
  <c r="E254" i="7"/>
  <c r="T251" i="7"/>
  <c r="H254" i="7"/>
  <c r="G255" i="7"/>
  <c r="F255" i="7"/>
  <c r="B256" i="7"/>
  <c r="D256" i="7" s="1"/>
  <c r="U251" i="7"/>
  <c r="C256" i="7" l="1"/>
  <c r="U252" i="7"/>
  <c r="N253" i="7"/>
  <c r="Q253" i="7" s="1"/>
  <c r="U253" i="7" s="1"/>
  <c r="I254" i="7"/>
  <c r="N254" i="7" s="1"/>
  <c r="Q254" i="7" s="1"/>
  <c r="G256" i="7"/>
  <c r="B257" i="7"/>
  <c r="D257" i="7" s="1"/>
  <c r="F256" i="7"/>
  <c r="A255" i="7"/>
  <c r="H255" i="7"/>
  <c r="E255" i="7"/>
  <c r="A256" i="7" l="1"/>
  <c r="C257" i="7"/>
  <c r="T253" i="7"/>
  <c r="J254" i="7"/>
  <c r="O254" i="7" s="1"/>
  <c r="R254" i="7" s="1"/>
  <c r="U254" i="7" s="1"/>
  <c r="E256" i="7"/>
  <c r="I255" i="7"/>
  <c r="F257" i="7"/>
  <c r="G257" i="7"/>
  <c r="B258" i="7"/>
  <c r="D258" i="7" s="1"/>
  <c r="H256" i="7"/>
  <c r="C258" i="7" l="1"/>
  <c r="T254" i="7"/>
  <c r="H257" i="7"/>
  <c r="E257" i="7"/>
  <c r="I256" i="7"/>
  <c r="J256" i="7" s="1"/>
  <c r="O256" i="7" s="1"/>
  <c r="R256" i="7" s="1"/>
  <c r="A257" i="7"/>
  <c r="G258" i="7"/>
  <c r="B259" i="7"/>
  <c r="D259" i="7" s="1"/>
  <c r="F258" i="7"/>
  <c r="J255" i="7"/>
  <c r="O255" i="7" s="1"/>
  <c r="R255" i="7" s="1"/>
  <c r="N255" i="7"/>
  <c r="Q255" i="7" s="1"/>
  <c r="C259" i="7" l="1"/>
  <c r="N256" i="7"/>
  <c r="Q256" i="7" s="1"/>
  <c r="T256" i="7" s="1"/>
  <c r="I257" i="7"/>
  <c r="N257" i="7" s="1"/>
  <c r="Q257" i="7" s="1"/>
  <c r="E258" i="7"/>
  <c r="U255" i="7"/>
  <c r="A258" i="7"/>
  <c r="B260" i="7"/>
  <c r="D260" i="7" s="1"/>
  <c r="F259" i="7"/>
  <c r="G259" i="7"/>
  <c r="H258" i="7"/>
  <c r="T255" i="7"/>
  <c r="C260" i="7" l="1"/>
  <c r="U256" i="7"/>
  <c r="J257" i="7"/>
  <c r="O257" i="7" s="1"/>
  <c r="R257" i="7" s="1"/>
  <c r="T257" i="7" s="1"/>
  <c r="I258" i="7"/>
  <c r="N258" i="7" s="1"/>
  <c r="Q258" i="7" s="1"/>
  <c r="H259" i="7"/>
  <c r="E259" i="7"/>
  <c r="B261" i="7"/>
  <c r="D261" i="7" s="1"/>
  <c r="G260" i="7"/>
  <c r="F260" i="7"/>
  <c r="A259" i="7"/>
  <c r="C261" i="7" l="1"/>
  <c r="U257" i="7"/>
  <c r="J258" i="7"/>
  <c r="O258" i="7" s="1"/>
  <c r="R258" i="7" s="1"/>
  <c r="U258" i="7" s="1"/>
  <c r="I259" i="7"/>
  <c r="N259" i="7" s="1"/>
  <c r="Q259" i="7" s="1"/>
  <c r="E260" i="7"/>
  <c r="H260" i="7"/>
  <c r="A260" i="7"/>
  <c r="B262" i="7"/>
  <c r="D262" i="7" s="1"/>
  <c r="F261" i="7"/>
  <c r="G261" i="7"/>
  <c r="C262" i="7" l="1"/>
  <c r="I260" i="7"/>
  <c r="N260" i="7" s="1"/>
  <c r="Q260" i="7" s="1"/>
  <c r="T258" i="7"/>
  <c r="J259" i="7"/>
  <c r="O259" i="7" s="1"/>
  <c r="R259" i="7" s="1"/>
  <c r="U259" i="7" s="1"/>
  <c r="H261" i="7"/>
  <c r="E261" i="7"/>
  <c r="F262" i="7"/>
  <c r="G262" i="7"/>
  <c r="B263" i="7"/>
  <c r="D263" i="7" s="1"/>
  <c r="A261" i="7"/>
  <c r="C263" i="7" l="1"/>
  <c r="J260" i="7"/>
  <c r="O260" i="7" s="1"/>
  <c r="R260" i="7" s="1"/>
  <c r="U260" i="7" s="1"/>
  <c r="I261" i="7"/>
  <c r="N261" i="7" s="1"/>
  <c r="Q261" i="7" s="1"/>
  <c r="T259" i="7"/>
  <c r="H262" i="7"/>
  <c r="E262" i="7"/>
  <c r="G263" i="7"/>
  <c r="B264" i="7"/>
  <c r="D264" i="7" s="1"/>
  <c r="A262" i="7"/>
  <c r="F263" i="7"/>
  <c r="A263" i="7" l="1"/>
  <c r="C264" i="7"/>
  <c r="J261" i="7"/>
  <c r="O261" i="7" s="1"/>
  <c r="R261" i="7" s="1"/>
  <c r="T261" i="7" s="1"/>
  <c r="I262" i="7"/>
  <c r="J262" i="7" s="1"/>
  <c r="O262" i="7" s="1"/>
  <c r="R262" i="7" s="1"/>
  <c r="T260" i="7"/>
  <c r="E263" i="7"/>
  <c r="G264" i="7"/>
  <c r="B265" i="7"/>
  <c r="D265" i="7" s="1"/>
  <c r="F264" i="7"/>
  <c r="H263" i="7"/>
  <c r="C265" i="7" l="1"/>
  <c r="U261" i="7"/>
  <c r="N262" i="7"/>
  <c r="Q262" i="7" s="1"/>
  <c r="U262" i="7" s="1"/>
  <c r="E264" i="7"/>
  <c r="F265" i="7"/>
  <c r="G265" i="7"/>
  <c r="B266" i="7"/>
  <c r="D266" i="7" s="1"/>
  <c r="A264" i="7"/>
  <c r="H264" i="7"/>
  <c r="I263" i="7"/>
  <c r="A265" i="7" l="1"/>
  <c r="C266" i="7"/>
  <c r="T262" i="7"/>
  <c r="I264" i="7"/>
  <c r="N264" i="7" s="1"/>
  <c r="Q264" i="7" s="1"/>
  <c r="H265" i="7"/>
  <c r="E265" i="7"/>
  <c r="F266" i="7"/>
  <c r="B267" i="7"/>
  <c r="D267" i="7" s="1"/>
  <c r="G266" i="7"/>
  <c r="N263" i="7"/>
  <c r="Q263" i="7" s="1"/>
  <c r="J263" i="7"/>
  <c r="O263" i="7" s="1"/>
  <c r="R263" i="7" s="1"/>
  <c r="I265" i="7" l="1"/>
  <c r="J265" i="7" s="1"/>
  <c r="O265" i="7" s="1"/>
  <c r="R265" i="7" s="1"/>
  <c r="C267" i="7"/>
  <c r="J264" i="7"/>
  <c r="O264" i="7" s="1"/>
  <c r="R264" i="7" s="1"/>
  <c r="U264" i="7" s="1"/>
  <c r="H266" i="7"/>
  <c r="U263" i="7"/>
  <c r="E266" i="7"/>
  <c r="B268" i="7"/>
  <c r="D268" i="7" s="1"/>
  <c r="A266" i="7"/>
  <c r="G267" i="7"/>
  <c r="F267" i="7"/>
  <c r="T263" i="7"/>
  <c r="I266" i="7" l="1"/>
  <c r="J266" i="7" s="1"/>
  <c r="O266" i="7" s="1"/>
  <c r="R266" i="7" s="1"/>
  <c r="N265" i="7"/>
  <c r="Q265" i="7" s="1"/>
  <c r="T265" i="7" s="1"/>
  <c r="C268" i="7"/>
  <c r="T264" i="7"/>
  <c r="E267" i="7"/>
  <c r="H267" i="7"/>
  <c r="A267" i="7"/>
  <c r="F268" i="7"/>
  <c r="B269" i="7"/>
  <c r="D269" i="7" s="1"/>
  <c r="G268" i="7"/>
  <c r="N266" i="7" l="1"/>
  <c r="Q266" i="7" s="1"/>
  <c r="T266" i="7" s="1"/>
  <c r="U265" i="7"/>
  <c r="C269" i="7"/>
  <c r="I267" i="7"/>
  <c r="J267" i="7" s="1"/>
  <c r="O267" i="7" s="1"/>
  <c r="R267" i="7" s="1"/>
  <c r="H268" i="7"/>
  <c r="E268" i="7"/>
  <c r="A268" i="7"/>
  <c r="G269" i="7"/>
  <c r="B270" i="7"/>
  <c r="D270" i="7" s="1"/>
  <c r="F269" i="7"/>
  <c r="U266" i="7" l="1"/>
  <c r="C270" i="7"/>
  <c r="N267" i="7"/>
  <c r="Q267" i="7" s="1"/>
  <c r="U267" i="7" s="1"/>
  <c r="I268" i="7"/>
  <c r="J268" i="7" s="1"/>
  <c r="O268" i="7" s="1"/>
  <c r="R268" i="7" s="1"/>
  <c r="E269" i="7"/>
  <c r="A269" i="7"/>
  <c r="G270" i="7"/>
  <c r="F270" i="7"/>
  <c r="B271" i="7"/>
  <c r="D271" i="7" s="1"/>
  <c r="H269" i="7"/>
  <c r="C271" i="7" l="1"/>
  <c r="N268" i="7"/>
  <c r="Q268" i="7" s="1"/>
  <c r="T268" i="7" s="1"/>
  <c r="T267" i="7"/>
  <c r="I269" i="7"/>
  <c r="N269" i="7" s="1"/>
  <c r="Q269" i="7" s="1"/>
  <c r="A270" i="7"/>
  <c r="F271" i="7"/>
  <c r="B272" i="7"/>
  <c r="D272" i="7" s="1"/>
  <c r="G271" i="7"/>
  <c r="H270" i="7"/>
  <c r="E270" i="7"/>
  <c r="C272" i="7" l="1"/>
  <c r="U268" i="7"/>
  <c r="J269" i="7"/>
  <c r="O269" i="7" s="1"/>
  <c r="R269" i="7" s="1"/>
  <c r="U269" i="7" s="1"/>
  <c r="H271" i="7"/>
  <c r="I270" i="7"/>
  <c r="J270" i="7" s="1"/>
  <c r="O270" i="7" s="1"/>
  <c r="R270" i="7" s="1"/>
  <c r="E271" i="7"/>
  <c r="A271" i="7"/>
  <c r="B273" i="7"/>
  <c r="D273" i="7" s="1"/>
  <c r="G272" i="7"/>
  <c r="F272" i="7"/>
  <c r="C273" i="7" l="1"/>
  <c r="T269" i="7"/>
  <c r="I271" i="7"/>
  <c r="J271" i="7" s="1"/>
  <c r="O271" i="7" s="1"/>
  <c r="R271" i="7" s="1"/>
  <c r="N270" i="7"/>
  <c r="Q270" i="7" s="1"/>
  <c r="U270" i="7" s="1"/>
  <c r="H272" i="7"/>
  <c r="E272" i="7"/>
  <c r="A272" i="7"/>
  <c r="F273" i="7"/>
  <c r="G273" i="7"/>
  <c r="B274" i="7"/>
  <c r="D274" i="7" s="1"/>
  <c r="C274" i="7" l="1"/>
  <c r="I272" i="7"/>
  <c r="N272" i="7" s="1"/>
  <c r="Q272" i="7" s="1"/>
  <c r="N271" i="7"/>
  <c r="Q271" i="7" s="1"/>
  <c r="T271" i="7" s="1"/>
  <c r="T270" i="7"/>
  <c r="H273" i="7"/>
  <c r="G274" i="7"/>
  <c r="A273" i="7"/>
  <c r="B275" i="7"/>
  <c r="D275" i="7" s="1"/>
  <c r="F274" i="7"/>
  <c r="E273" i="7"/>
  <c r="J272" i="7" l="1"/>
  <c r="O272" i="7" s="1"/>
  <c r="R272" i="7" s="1"/>
  <c r="U272" i="7" s="1"/>
  <c r="C275" i="7"/>
  <c r="U271" i="7"/>
  <c r="I273" i="7"/>
  <c r="N273" i="7" s="1"/>
  <c r="Q273" i="7" s="1"/>
  <c r="A274" i="7"/>
  <c r="G275" i="7"/>
  <c r="F275" i="7"/>
  <c r="B276" i="7"/>
  <c r="D276" i="7" s="1"/>
  <c r="H274" i="7"/>
  <c r="E274" i="7"/>
  <c r="T272" i="7" l="1"/>
  <c r="C276" i="7"/>
  <c r="J273" i="7"/>
  <c r="O273" i="7" s="1"/>
  <c r="R273" i="7" s="1"/>
  <c r="U273" i="7" s="1"/>
  <c r="I274" i="7"/>
  <c r="J274" i="7" s="1"/>
  <c r="O274" i="7" s="1"/>
  <c r="R274" i="7" s="1"/>
  <c r="E275" i="7"/>
  <c r="F276" i="7"/>
  <c r="G276" i="7"/>
  <c r="B277" i="7"/>
  <c r="D277" i="7" s="1"/>
  <c r="H275" i="7"/>
  <c r="A275" i="7"/>
  <c r="A276" i="7" l="1"/>
  <c r="C277" i="7"/>
  <c r="T273" i="7"/>
  <c r="H276" i="7"/>
  <c r="N274" i="7"/>
  <c r="Q274" i="7" s="1"/>
  <c r="U274" i="7" s="1"/>
  <c r="I275" i="7"/>
  <c r="J275" i="7" s="1"/>
  <c r="O275" i="7" s="1"/>
  <c r="R275" i="7" s="1"/>
  <c r="F277" i="7"/>
  <c r="G277" i="7"/>
  <c r="B278" i="7"/>
  <c r="D278" i="7" s="1"/>
  <c r="E276" i="7"/>
  <c r="I276" i="7" l="1"/>
  <c r="J276" i="7" s="1"/>
  <c r="O276" i="7" s="1"/>
  <c r="R276" i="7" s="1"/>
  <c r="C278" i="7"/>
  <c r="T274" i="7"/>
  <c r="N275" i="7"/>
  <c r="Q275" i="7" s="1"/>
  <c r="U275" i="7" s="1"/>
  <c r="H277" i="7"/>
  <c r="A277" i="7"/>
  <c r="B279" i="7"/>
  <c r="D279" i="7" s="1"/>
  <c r="F278" i="7"/>
  <c r="G278" i="7"/>
  <c r="E277" i="7"/>
  <c r="N276" i="7" l="1"/>
  <c r="Q276" i="7" s="1"/>
  <c r="U276" i="7" s="1"/>
  <c r="A278" i="7"/>
  <c r="C279" i="7"/>
  <c r="I277" i="7"/>
  <c r="N277" i="7" s="1"/>
  <c r="Q277" i="7" s="1"/>
  <c r="T275" i="7"/>
  <c r="H278" i="7"/>
  <c r="E278" i="7"/>
  <c r="F279" i="7"/>
  <c r="B280" i="7"/>
  <c r="D280" i="7" s="1"/>
  <c r="G279" i="7"/>
  <c r="T276" i="7" l="1"/>
  <c r="J277" i="7"/>
  <c r="O277" i="7" s="1"/>
  <c r="R277" i="7" s="1"/>
  <c r="T277" i="7" s="1"/>
  <c r="I278" i="7"/>
  <c r="N278" i="7" s="1"/>
  <c r="Q278" i="7" s="1"/>
  <c r="C280" i="7"/>
  <c r="H279" i="7"/>
  <c r="E279" i="7"/>
  <c r="G280" i="7"/>
  <c r="B281" i="7"/>
  <c r="D281" i="7" s="1"/>
  <c r="A279" i="7"/>
  <c r="F280" i="7"/>
  <c r="J278" i="7" l="1"/>
  <c r="O278" i="7" s="1"/>
  <c r="R278" i="7" s="1"/>
  <c r="T278" i="7" s="1"/>
  <c r="U277" i="7"/>
  <c r="A280" i="7"/>
  <c r="C281" i="7"/>
  <c r="I279" i="7"/>
  <c r="N279" i="7" s="1"/>
  <c r="Q279" i="7" s="1"/>
  <c r="E280" i="7"/>
  <c r="G281" i="7"/>
  <c r="F281" i="7"/>
  <c r="B282" i="7"/>
  <c r="D282" i="7" s="1"/>
  <c r="H280" i="7"/>
  <c r="U278" i="7" l="1"/>
  <c r="C282" i="7"/>
  <c r="E281" i="7"/>
  <c r="I280" i="7"/>
  <c r="J280" i="7" s="1"/>
  <c r="O280" i="7" s="1"/>
  <c r="R280" i="7" s="1"/>
  <c r="J279" i="7"/>
  <c r="O279" i="7" s="1"/>
  <c r="R279" i="7" s="1"/>
  <c r="U279" i="7" s="1"/>
  <c r="A281" i="7"/>
  <c r="G282" i="7"/>
  <c r="B283" i="7"/>
  <c r="D283" i="7" s="1"/>
  <c r="F282" i="7"/>
  <c r="H281" i="7"/>
  <c r="C283" i="7" l="1"/>
  <c r="I281" i="7"/>
  <c r="N281" i="7" s="1"/>
  <c r="Q281" i="7" s="1"/>
  <c r="N280" i="7"/>
  <c r="Q280" i="7" s="1"/>
  <c r="T280" i="7" s="1"/>
  <c r="T279" i="7"/>
  <c r="E282" i="7"/>
  <c r="B284" i="7"/>
  <c r="D284" i="7" s="1"/>
  <c r="A282" i="7"/>
  <c r="G283" i="7"/>
  <c r="F283" i="7"/>
  <c r="H282" i="7"/>
  <c r="C284" i="7" l="1"/>
  <c r="J281" i="7"/>
  <c r="O281" i="7" s="1"/>
  <c r="R281" i="7" s="1"/>
  <c r="U281" i="7" s="1"/>
  <c r="E283" i="7"/>
  <c r="U280" i="7"/>
  <c r="I282" i="7"/>
  <c r="J282" i="7" s="1"/>
  <c r="O282" i="7" s="1"/>
  <c r="R282" i="7" s="1"/>
  <c r="H283" i="7"/>
  <c r="B285" i="7"/>
  <c r="D285" i="7" s="1"/>
  <c r="G284" i="7"/>
  <c r="F284" i="7"/>
  <c r="A283" i="7"/>
  <c r="C285" i="7" l="1"/>
  <c r="I283" i="7"/>
  <c r="N283" i="7" s="1"/>
  <c r="Q283" i="7" s="1"/>
  <c r="N282" i="7"/>
  <c r="Q282" i="7" s="1"/>
  <c r="U282" i="7" s="1"/>
  <c r="T281" i="7"/>
  <c r="E284" i="7"/>
  <c r="H284" i="7"/>
  <c r="A284" i="7"/>
  <c r="F285" i="7"/>
  <c r="G285" i="7"/>
  <c r="B286" i="7"/>
  <c r="D286" i="7" s="1"/>
  <c r="J283" i="7" l="1"/>
  <c r="O283" i="7" s="1"/>
  <c r="R283" i="7" s="1"/>
  <c r="U283" i="7" s="1"/>
  <c r="C286" i="7"/>
  <c r="T282" i="7"/>
  <c r="H285" i="7"/>
  <c r="E285" i="7"/>
  <c r="I284" i="7"/>
  <c r="B287" i="7"/>
  <c r="D287" i="7" s="1"/>
  <c r="G286" i="7"/>
  <c r="F286" i="7"/>
  <c r="A285" i="7"/>
  <c r="I285" i="7" l="1"/>
  <c r="N285" i="7" s="1"/>
  <c r="Q285" i="7" s="1"/>
  <c r="T283" i="7"/>
  <c r="A286" i="7"/>
  <c r="C287" i="7"/>
  <c r="J285" i="7"/>
  <c r="O285" i="7" s="1"/>
  <c r="R285" i="7" s="1"/>
  <c r="E286" i="7"/>
  <c r="N284" i="7"/>
  <c r="Q284" i="7" s="1"/>
  <c r="J284" i="7"/>
  <c r="O284" i="7" s="1"/>
  <c r="R284" i="7" s="1"/>
  <c r="H286" i="7"/>
  <c r="B288" i="7"/>
  <c r="D288" i="7" s="1"/>
  <c r="F287" i="7"/>
  <c r="G287" i="7"/>
  <c r="U285" i="7" l="1"/>
  <c r="I286" i="7"/>
  <c r="N286" i="7" s="1"/>
  <c r="Q286" i="7" s="1"/>
  <c r="C288" i="7"/>
  <c r="T285" i="7"/>
  <c r="U284" i="7"/>
  <c r="H287" i="7"/>
  <c r="T284" i="7"/>
  <c r="E287" i="7"/>
  <c r="A287" i="7"/>
  <c r="B289" i="7"/>
  <c r="D289" i="7" s="1"/>
  <c r="F288" i="7"/>
  <c r="G288" i="7"/>
  <c r="J286" i="7" l="1"/>
  <c r="O286" i="7" s="1"/>
  <c r="R286" i="7" s="1"/>
  <c r="U286" i="7" s="1"/>
  <c r="C289" i="7"/>
  <c r="I287" i="7"/>
  <c r="J287" i="7" s="1"/>
  <c r="O287" i="7" s="1"/>
  <c r="R287" i="7" s="1"/>
  <c r="E288" i="7"/>
  <c r="G289" i="7"/>
  <c r="B290" i="7"/>
  <c r="D290" i="7" s="1"/>
  <c r="F289" i="7"/>
  <c r="A288" i="7"/>
  <c r="H288" i="7"/>
  <c r="T286" i="7" l="1"/>
  <c r="N287" i="7"/>
  <c r="Q287" i="7" s="1"/>
  <c r="U287" i="7" s="1"/>
  <c r="C290" i="7"/>
  <c r="I288" i="7"/>
  <c r="J288" i="7" s="1"/>
  <c r="O288" i="7" s="1"/>
  <c r="R288" i="7" s="1"/>
  <c r="A289" i="7"/>
  <c r="G290" i="7"/>
  <c r="F290" i="7"/>
  <c r="B291" i="7"/>
  <c r="D291" i="7" s="1"/>
  <c r="H289" i="7"/>
  <c r="E289" i="7"/>
  <c r="T287" i="7" l="1"/>
  <c r="C291" i="7"/>
  <c r="I289" i="7"/>
  <c r="N289" i="7" s="1"/>
  <c r="Q289" i="7" s="1"/>
  <c r="N288" i="7"/>
  <c r="Q288" i="7" s="1"/>
  <c r="T288" i="7" s="1"/>
  <c r="E290" i="7"/>
  <c r="H290" i="7"/>
  <c r="A290" i="7"/>
  <c r="B292" i="7"/>
  <c r="D292" i="7" s="1"/>
  <c r="F291" i="7"/>
  <c r="G291" i="7"/>
  <c r="J289" i="7" l="1"/>
  <c r="O289" i="7" s="1"/>
  <c r="R289" i="7" s="1"/>
  <c r="T289" i="7" s="1"/>
  <c r="C292" i="7"/>
  <c r="U288" i="7"/>
  <c r="I290" i="7"/>
  <c r="N290" i="7" s="1"/>
  <c r="Q290" i="7" s="1"/>
  <c r="H291" i="7"/>
  <c r="B293" i="7"/>
  <c r="D293" i="7" s="1"/>
  <c r="F292" i="7"/>
  <c r="G292" i="7"/>
  <c r="E291" i="7"/>
  <c r="A291" i="7"/>
  <c r="U289" i="7" l="1"/>
  <c r="A292" i="7"/>
  <c r="C293" i="7"/>
  <c r="J290" i="7"/>
  <c r="O290" i="7" s="1"/>
  <c r="R290" i="7" s="1"/>
  <c r="U290" i="7" s="1"/>
  <c r="H292" i="7"/>
  <c r="I291" i="7"/>
  <c r="N291" i="7" s="1"/>
  <c r="Q291" i="7" s="1"/>
  <c r="E292" i="7"/>
  <c r="G293" i="7"/>
  <c r="B294" i="7"/>
  <c r="D294" i="7" s="1"/>
  <c r="F293" i="7"/>
  <c r="I292" i="7" l="1"/>
  <c r="A293" i="7"/>
  <c r="C294" i="7"/>
  <c r="T290" i="7"/>
  <c r="J291" i="7"/>
  <c r="O291" i="7" s="1"/>
  <c r="R291" i="7" s="1"/>
  <c r="U291" i="7" s="1"/>
  <c r="E293" i="7"/>
  <c r="H293" i="7"/>
  <c r="N292" i="7"/>
  <c r="Q292" i="7" s="1"/>
  <c r="J292" i="7"/>
  <c r="O292" i="7" s="1"/>
  <c r="R292" i="7" s="1"/>
  <c r="F294" i="7"/>
  <c r="G294" i="7"/>
  <c r="B295" i="7"/>
  <c r="D295" i="7" s="1"/>
  <c r="C295" i="7" l="1"/>
  <c r="T291" i="7"/>
  <c r="I293" i="7"/>
  <c r="N293" i="7" s="1"/>
  <c r="Q293" i="7" s="1"/>
  <c r="H294" i="7"/>
  <c r="U292" i="7"/>
  <c r="E294" i="7"/>
  <c r="A294" i="7"/>
  <c r="G295" i="7"/>
  <c r="B296" i="7"/>
  <c r="D296" i="7" s="1"/>
  <c r="F295" i="7"/>
  <c r="T292" i="7"/>
  <c r="J293" i="7" l="1"/>
  <c r="O293" i="7" s="1"/>
  <c r="R293" i="7" s="1"/>
  <c r="T293" i="7" s="1"/>
  <c r="C296" i="7"/>
  <c r="I294" i="7"/>
  <c r="J294" i="7" s="1"/>
  <c r="O294" i="7" s="1"/>
  <c r="R294" i="7" s="1"/>
  <c r="E295" i="7"/>
  <c r="B297" i="7"/>
  <c r="D297" i="7" s="1"/>
  <c r="F296" i="7"/>
  <c r="G296" i="7"/>
  <c r="H295" i="7"/>
  <c r="A295" i="7"/>
  <c r="U293" i="7" l="1"/>
  <c r="C297" i="7"/>
  <c r="H296" i="7"/>
  <c r="N294" i="7"/>
  <c r="Q294" i="7" s="1"/>
  <c r="T294" i="7" s="1"/>
  <c r="I295" i="7"/>
  <c r="J295" i="7" s="1"/>
  <c r="O295" i="7" s="1"/>
  <c r="R295" i="7" s="1"/>
  <c r="A296" i="7"/>
  <c r="G297" i="7"/>
  <c r="F297" i="7"/>
  <c r="B298" i="7"/>
  <c r="D298" i="7" s="1"/>
  <c r="E296" i="7"/>
  <c r="I296" i="7" l="1"/>
  <c r="J296" i="7" s="1"/>
  <c r="O296" i="7" s="1"/>
  <c r="R296" i="7" s="1"/>
  <c r="C298" i="7"/>
  <c r="N295" i="7"/>
  <c r="Q295" i="7" s="1"/>
  <c r="T295" i="7" s="1"/>
  <c r="U294" i="7"/>
  <c r="E297" i="7"/>
  <c r="H297" i="7"/>
  <c r="A297" i="7"/>
  <c r="F298" i="7"/>
  <c r="B299" i="7"/>
  <c r="D299" i="7" s="1"/>
  <c r="G298" i="7"/>
  <c r="N296" i="7" l="1"/>
  <c r="Q296" i="7" s="1"/>
  <c r="T296" i="7" s="1"/>
  <c r="C299" i="7"/>
  <c r="U295" i="7"/>
  <c r="I297" i="7"/>
  <c r="N297" i="7" s="1"/>
  <c r="Q297" i="7" s="1"/>
  <c r="E298" i="7"/>
  <c r="A298" i="7"/>
  <c r="B300" i="7"/>
  <c r="D300" i="7" s="1"/>
  <c r="F299" i="7"/>
  <c r="G299" i="7"/>
  <c r="H298" i="7"/>
  <c r="U296" i="7" l="1"/>
  <c r="A299" i="7"/>
  <c r="C300" i="7"/>
  <c r="E299" i="7"/>
  <c r="H299" i="7"/>
  <c r="J297" i="7"/>
  <c r="O297" i="7" s="1"/>
  <c r="R297" i="7" s="1"/>
  <c r="U297" i="7" s="1"/>
  <c r="G300" i="7"/>
  <c r="B301" i="7"/>
  <c r="D301" i="7" s="1"/>
  <c r="F300" i="7"/>
  <c r="I298" i="7"/>
  <c r="C301" i="7" l="1"/>
  <c r="I299" i="7"/>
  <c r="N299" i="7" s="1"/>
  <c r="Q299" i="7" s="1"/>
  <c r="E300" i="7"/>
  <c r="T297" i="7"/>
  <c r="B302" i="7"/>
  <c r="D302" i="7" s="1"/>
  <c r="G301" i="7"/>
  <c r="F301" i="7"/>
  <c r="A300" i="7"/>
  <c r="H300" i="7"/>
  <c r="J298" i="7"/>
  <c r="O298" i="7" s="1"/>
  <c r="R298" i="7" s="1"/>
  <c r="N298" i="7"/>
  <c r="Q298" i="7" s="1"/>
  <c r="C302" i="7" l="1"/>
  <c r="J299" i="7"/>
  <c r="O299" i="7" s="1"/>
  <c r="R299" i="7" s="1"/>
  <c r="T299" i="7" s="1"/>
  <c r="I300" i="7"/>
  <c r="N300" i="7" s="1"/>
  <c r="Q300" i="7" s="1"/>
  <c r="T298" i="7"/>
  <c r="E301" i="7"/>
  <c r="H301" i="7"/>
  <c r="A301" i="7"/>
  <c r="G302" i="7"/>
  <c r="F302" i="7"/>
  <c r="B303" i="7"/>
  <c r="D303" i="7" s="1"/>
  <c r="U298" i="7"/>
  <c r="C303" i="7" l="1"/>
  <c r="U299" i="7"/>
  <c r="I301" i="7"/>
  <c r="J301" i="7" s="1"/>
  <c r="O301" i="7" s="1"/>
  <c r="R301" i="7" s="1"/>
  <c r="J300" i="7"/>
  <c r="O300" i="7" s="1"/>
  <c r="R300" i="7" s="1"/>
  <c r="T300" i="7" s="1"/>
  <c r="E302" i="7"/>
  <c r="H302" i="7"/>
  <c r="B304" i="7"/>
  <c r="D304" i="7" s="1"/>
  <c r="G303" i="7"/>
  <c r="F303" i="7"/>
  <c r="A302" i="7"/>
  <c r="N301" i="7" l="1"/>
  <c r="Q301" i="7" s="1"/>
  <c r="U301" i="7" s="1"/>
  <c r="C304" i="7"/>
  <c r="I302" i="7"/>
  <c r="J302" i="7" s="1"/>
  <c r="O302" i="7" s="1"/>
  <c r="R302" i="7" s="1"/>
  <c r="U300" i="7"/>
  <c r="E303" i="7"/>
  <c r="G304" i="7"/>
  <c r="A303" i="7"/>
  <c r="F304" i="7"/>
  <c r="B305" i="7"/>
  <c r="D305" i="7" s="1"/>
  <c r="H303" i="7"/>
  <c r="T301" i="7" l="1"/>
  <c r="A304" i="7"/>
  <c r="C305" i="7"/>
  <c r="N302" i="7"/>
  <c r="Q302" i="7" s="1"/>
  <c r="T302" i="7" s="1"/>
  <c r="E304" i="7"/>
  <c r="I303" i="7"/>
  <c r="N303" i="7" s="1"/>
  <c r="Q303" i="7" s="1"/>
  <c r="H304" i="7"/>
  <c r="B306" i="7"/>
  <c r="D306" i="7" s="1"/>
  <c r="G305" i="7"/>
  <c r="F305" i="7"/>
  <c r="A305" i="7" l="1"/>
  <c r="C306" i="7"/>
  <c r="I304" i="7"/>
  <c r="J304" i="7" s="1"/>
  <c r="O304" i="7" s="1"/>
  <c r="R304" i="7" s="1"/>
  <c r="U302" i="7"/>
  <c r="J303" i="7"/>
  <c r="O303" i="7" s="1"/>
  <c r="R303" i="7" s="1"/>
  <c r="T303" i="7" s="1"/>
  <c r="H305" i="7"/>
  <c r="E305" i="7"/>
  <c r="G306" i="7"/>
  <c r="F306" i="7"/>
  <c r="B307" i="7"/>
  <c r="D307" i="7" s="1"/>
  <c r="N304" i="7" l="1"/>
  <c r="Q304" i="7" s="1"/>
  <c r="T304" i="7" s="1"/>
  <c r="A306" i="7"/>
  <c r="C307" i="7"/>
  <c r="U303" i="7"/>
  <c r="E306" i="7"/>
  <c r="I305" i="7"/>
  <c r="J305" i="7" s="1"/>
  <c r="O305" i="7" s="1"/>
  <c r="R305" i="7" s="1"/>
  <c r="B308" i="7"/>
  <c r="D308" i="7" s="1"/>
  <c r="G307" i="7"/>
  <c r="F307" i="7"/>
  <c r="H306" i="7"/>
  <c r="U304" i="7" l="1"/>
  <c r="C308" i="7"/>
  <c r="I306" i="7"/>
  <c r="N306" i="7" s="1"/>
  <c r="Q306" i="7" s="1"/>
  <c r="N305" i="7"/>
  <c r="Q305" i="7" s="1"/>
  <c r="T305" i="7" s="1"/>
  <c r="H307" i="7"/>
  <c r="E307" i="7"/>
  <c r="A307" i="7"/>
  <c r="F308" i="7"/>
  <c r="G308" i="7"/>
  <c r="B309" i="7"/>
  <c r="D309" i="7" s="1"/>
  <c r="C309" i="7" l="1"/>
  <c r="J306" i="7"/>
  <c r="O306" i="7" s="1"/>
  <c r="R306" i="7" s="1"/>
  <c r="T306" i="7" s="1"/>
  <c r="I307" i="7"/>
  <c r="J307" i="7" s="1"/>
  <c r="O307" i="7" s="1"/>
  <c r="R307" i="7" s="1"/>
  <c r="U305" i="7"/>
  <c r="E308" i="7"/>
  <c r="H308" i="7"/>
  <c r="A308" i="7"/>
  <c r="B310" i="7"/>
  <c r="D310" i="7" s="1"/>
  <c r="G309" i="7"/>
  <c r="F309" i="7"/>
  <c r="C310" i="7" l="1"/>
  <c r="I308" i="7"/>
  <c r="N308" i="7" s="1"/>
  <c r="Q308" i="7" s="1"/>
  <c r="U306" i="7"/>
  <c r="N307" i="7"/>
  <c r="Q307" i="7" s="1"/>
  <c r="U307" i="7" s="1"/>
  <c r="H309" i="7"/>
  <c r="E309" i="7"/>
  <c r="B311" i="7"/>
  <c r="D311" i="7" s="1"/>
  <c r="G310" i="7"/>
  <c r="F310" i="7"/>
  <c r="A309" i="7"/>
  <c r="J308" i="7" l="1"/>
  <c r="O308" i="7" s="1"/>
  <c r="R308" i="7" s="1"/>
  <c r="T308" i="7" s="1"/>
  <c r="C311" i="7"/>
  <c r="I309" i="7"/>
  <c r="N309" i="7" s="1"/>
  <c r="Q309" i="7" s="1"/>
  <c r="E310" i="7"/>
  <c r="T307" i="7"/>
  <c r="H310" i="7"/>
  <c r="A310" i="7"/>
  <c r="B312" i="7"/>
  <c r="D312" i="7" s="1"/>
  <c r="F311" i="7"/>
  <c r="G311" i="7"/>
  <c r="U308" i="7" l="1"/>
  <c r="C312" i="7"/>
  <c r="J309" i="7"/>
  <c r="O309" i="7" s="1"/>
  <c r="R309" i="7" s="1"/>
  <c r="T309" i="7" s="1"/>
  <c r="H311" i="7"/>
  <c r="I310" i="7"/>
  <c r="J310" i="7" s="1"/>
  <c r="O310" i="7" s="1"/>
  <c r="R310" i="7" s="1"/>
  <c r="E311" i="7"/>
  <c r="I311" i="7" s="1"/>
  <c r="N311" i="7" s="1"/>
  <c r="Q311" i="7" s="1"/>
  <c r="A311" i="7"/>
  <c r="F312" i="7"/>
  <c r="G312" i="7"/>
  <c r="B313" i="7"/>
  <c r="D313" i="7" s="1"/>
  <c r="C313" i="7" l="1"/>
  <c r="U309" i="7"/>
  <c r="N310" i="7"/>
  <c r="Q310" i="7" s="1"/>
  <c r="U310" i="7" s="1"/>
  <c r="H312" i="7"/>
  <c r="J311" i="7"/>
  <c r="O311" i="7" s="1"/>
  <c r="R311" i="7" s="1"/>
  <c r="U311" i="7" s="1"/>
  <c r="A312" i="7"/>
  <c r="F313" i="7"/>
  <c r="B314" i="7"/>
  <c r="D314" i="7" s="1"/>
  <c r="G313" i="7"/>
  <c r="E312" i="7"/>
  <c r="C314" i="7" l="1"/>
  <c r="I312" i="7"/>
  <c r="N312" i="7" s="1"/>
  <c r="Q312" i="7" s="1"/>
  <c r="T310" i="7"/>
  <c r="T311" i="7"/>
  <c r="A313" i="7"/>
  <c r="F314" i="7"/>
  <c r="B315" i="7"/>
  <c r="D315" i="7" s="1"/>
  <c r="G314" i="7"/>
  <c r="E313" i="7"/>
  <c r="H313" i="7"/>
  <c r="C315" i="7" l="1"/>
  <c r="H314" i="7"/>
  <c r="J312" i="7"/>
  <c r="O312" i="7" s="1"/>
  <c r="R312" i="7" s="1"/>
  <c r="T312" i="7" s="1"/>
  <c r="E314" i="7"/>
  <c r="B316" i="7"/>
  <c r="D316" i="7" s="1"/>
  <c r="G315" i="7"/>
  <c r="F315" i="7"/>
  <c r="I313" i="7"/>
  <c r="A314" i="7"/>
  <c r="I314" i="7" l="1"/>
  <c r="J314" i="7" s="1"/>
  <c r="O314" i="7" s="1"/>
  <c r="R314" i="7" s="1"/>
  <c r="C316" i="7"/>
  <c r="U312" i="7"/>
  <c r="E315" i="7"/>
  <c r="J313" i="7"/>
  <c r="O313" i="7" s="1"/>
  <c r="R313" i="7" s="1"/>
  <c r="N313" i="7"/>
  <c r="Q313" i="7" s="1"/>
  <c r="H315" i="7"/>
  <c r="F316" i="7"/>
  <c r="A315" i="7"/>
  <c r="B317" i="7"/>
  <c r="D317" i="7" s="1"/>
  <c r="G316" i="7"/>
  <c r="N314" i="7" l="1"/>
  <c r="Q314" i="7" s="1"/>
  <c r="U314" i="7" s="1"/>
  <c r="A316" i="7"/>
  <c r="C317" i="7"/>
  <c r="I315" i="7"/>
  <c r="J315" i="7" s="1"/>
  <c r="O315" i="7" s="1"/>
  <c r="R315" i="7" s="1"/>
  <c r="E316" i="7"/>
  <c r="T313" i="7"/>
  <c r="U313" i="7"/>
  <c r="H316" i="7"/>
  <c r="F317" i="7"/>
  <c r="B318" i="7"/>
  <c r="D318" i="7" s="1"/>
  <c r="G317" i="7"/>
  <c r="T314" i="7" l="1"/>
  <c r="C318" i="7"/>
  <c r="I316" i="7"/>
  <c r="J316" i="7" s="1"/>
  <c r="O316" i="7" s="1"/>
  <c r="R316" i="7" s="1"/>
  <c r="N315" i="7"/>
  <c r="Q315" i="7" s="1"/>
  <c r="T315" i="7" s="1"/>
  <c r="E317" i="7"/>
  <c r="A317" i="7"/>
  <c r="B319" i="7"/>
  <c r="D319" i="7" s="1"/>
  <c r="G318" i="7"/>
  <c r="F318" i="7"/>
  <c r="H317" i="7"/>
  <c r="C319" i="7" l="1"/>
  <c r="N316" i="7"/>
  <c r="Q316" i="7" s="1"/>
  <c r="T316" i="7" s="1"/>
  <c r="I317" i="7"/>
  <c r="J317" i="7" s="1"/>
  <c r="O317" i="7" s="1"/>
  <c r="R317" i="7" s="1"/>
  <c r="U315" i="7"/>
  <c r="E318" i="7"/>
  <c r="H318" i="7"/>
  <c r="F319" i="7"/>
  <c r="B320" i="7"/>
  <c r="D320" i="7" s="1"/>
  <c r="G319" i="7"/>
  <c r="A318" i="7"/>
  <c r="C320" i="7" l="1"/>
  <c r="U316" i="7"/>
  <c r="N317" i="7"/>
  <c r="Q317" i="7" s="1"/>
  <c r="T317" i="7" s="1"/>
  <c r="E319" i="7"/>
  <c r="F320" i="7"/>
  <c r="A319" i="7"/>
  <c r="B321" i="7"/>
  <c r="D321" i="7" s="1"/>
  <c r="G320" i="7"/>
  <c r="I318" i="7"/>
  <c r="H319" i="7"/>
  <c r="C321" i="7" l="1"/>
  <c r="U317" i="7"/>
  <c r="H320" i="7"/>
  <c r="E320" i="7"/>
  <c r="N318" i="7"/>
  <c r="Q318" i="7" s="1"/>
  <c r="J318" i="7"/>
  <c r="O318" i="7" s="1"/>
  <c r="R318" i="7" s="1"/>
  <c r="A320" i="7"/>
  <c r="G321" i="7"/>
  <c r="B322" i="7"/>
  <c r="D322" i="7" s="1"/>
  <c r="F321" i="7"/>
  <c r="I319" i="7"/>
  <c r="C322" i="7" l="1"/>
  <c r="I320" i="7"/>
  <c r="N320" i="7" s="1"/>
  <c r="Q320" i="7" s="1"/>
  <c r="U318" i="7"/>
  <c r="H321" i="7"/>
  <c r="F322" i="7"/>
  <c r="B323" i="7"/>
  <c r="D323" i="7" s="1"/>
  <c r="G322" i="7"/>
  <c r="N319" i="7"/>
  <c r="Q319" i="7" s="1"/>
  <c r="J319" i="7"/>
  <c r="O319" i="7" s="1"/>
  <c r="R319" i="7" s="1"/>
  <c r="T318" i="7"/>
  <c r="E321" i="7"/>
  <c r="A321" i="7"/>
  <c r="I321" i="7" l="1"/>
  <c r="J321" i="7" s="1"/>
  <c r="O321" i="7" s="1"/>
  <c r="R321" i="7" s="1"/>
  <c r="A322" i="7"/>
  <c r="C323" i="7"/>
  <c r="J320" i="7"/>
  <c r="O320" i="7" s="1"/>
  <c r="R320" i="7" s="1"/>
  <c r="T320" i="7" s="1"/>
  <c r="E322" i="7"/>
  <c r="H322" i="7"/>
  <c r="U319" i="7"/>
  <c r="T319" i="7"/>
  <c r="F323" i="7"/>
  <c r="G323" i="7"/>
  <c r="B324" i="7"/>
  <c r="D324" i="7" s="1"/>
  <c r="N321" i="7" l="1"/>
  <c r="Q321" i="7" s="1"/>
  <c r="U321" i="7" s="1"/>
  <c r="C324" i="7"/>
  <c r="U320" i="7"/>
  <c r="I322" i="7"/>
  <c r="J322" i="7" s="1"/>
  <c r="O322" i="7" s="1"/>
  <c r="R322" i="7" s="1"/>
  <c r="H323" i="7"/>
  <c r="G324" i="7"/>
  <c r="F324" i="7"/>
  <c r="B325" i="7"/>
  <c r="D325" i="7" s="1"/>
  <c r="A323" i="7"/>
  <c r="E323" i="7"/>
  <c r="T321" i="7" l="1"/>
  <c r="I323" i="7"/>
  <c r="J323" i="7" s="1"/>
  <c r="O323" i="7" s="1"/>
  <c r="R323" i="7" s="1"/>
  <c r="C325" i="7"/>
  <c r="E324" i="7"/>
  <c r="N322" i="7"/>
  <c r="Q322" i="7" s="1"/>
  <c r="U322" i="7" s="1"/>
  <c r="F325" i="7"/>
  <c r="G325" i="7"/>
  <c r="B326" i="7"/>
  <c r="D326" i="7" s="1"/>
  <c r="H324" i="7"/>
  <c r="A324" i="7"/>
  <c r="N323" i="7" l="1"/>
  <c r="Q323" i="7" s="1"/>
  <c r="T323" i="7" s="1"/>
  <c r="I324" i="7"/>
  <c r="N324" i="7" s="1"/>
  <c r="Q324" i="7" s="1"/>
  <c r="A325" i="7"/>
  <c r="C326" i="7"/>
  <c r="T322" i="7"/>
  <c r="H325" i="7"/>
  <c r="F326" i="7"/>
  <c r="B327" i="7"/>
  <c r="D327" i="7" s="1"/>
  <c r="G326" i="7"/>
  <c r="E325" i="7"/>
  <c r="U323" i="7" l="1"/>
  <c r="J324" i="7"/>
  <c r="O324" i="7" s="1"/>
  <c r="R324" i="7" s="1"/>
  <c r="T324" i="7" s="1"/>
  <c r="A326" i="7"/>
  <c r="C327" i="7"/>
  <c r="H326" i="7"/>
  <c r="I325" i="7"/>
  <c r="N325" i="7" s="1"/>
  <c r="Q325" i="7" s="1"/>
  <c r="E326" i="7"/>
  <c r="G327" i="7"/>
  <c r="F327" i="7"/>
  <c r="B328" i="7"/>
  <c r="D328" i="7" s="1"/>
  <c r="U324" i="7" l="1"/>
  <c r="I326" i="7"/>
  <c r="J326" i="7" s="1"/>
  <c r="O326" i="7" s="1"/>
  <c r="R326" i="7" s="1"/>
  <c r="C328" i="7"/>
  <c r="J325" i="7"/>
  <c r="O325" i="7" s="1"/>
  <c r="R325" i="7" s="1"/>
  <c r="U325" i="7" s="1"/>
  <c r="N326" i="7"/>
  <c r="Q326" i="7" s="1"/>
  <c r="A327" i="7"/>
  <c r="B329" i="7"/>
  <c r="D329" i="7" s="1"/>
  <c r="F328" i="7"/>
  <c r="G328" i="7"/>
  <c r="H327" i="7"/>
  <c r="E327" i="7"/>
  <c r="T326" i="7" l="1"/>
  <c r="A328" i="7"/>
  <c r="C329" i="7"/>
  <c r="T325" i="7"/>
  <c r="H328" i="7"/>
  <c r="U326" i="7"/>
  <c r="E328" i="7"/>
  <c r="F329" i="7"/>
  <c r="G329" i="7"/>
  <c r="B330" i="7"/>
  <c r="D330" i="7" s="1"/>
  <c r="I327" i="7"/>
  <c r="A329" i="7" l="1"/>
  <c r="C330" i="7"/>
  <c r="H329" i="7"/>
  <c r="I328" i="7"/>
  <c r="J328" i="7" s="1"/>
  <c r="O328" i="7" s="1"/>
  <c r="R328" i="7" s="1"/>
  <c r="J327" i="7"/>
  <c r="O327" i="7" s="1"/>
  <c r="R327" i="7" s="1"/>
  <c r="N327" i="7"/>
  <c r="Q327" i="7" s="1"/>
  <c r="B331" i="7"/>
  <c r="D331" i="7" s="1"/>
  <c r="G330" i="7"/>
  <c r="F330" i="7"/>
  <c r="E329" i="7"/>
  <c r="I329" i="7" l="1"/>
  <c r="J329" i="7" s="1"/>
  <c r="O329" i="7" s="1"/>
  <c r="R329" i="7" s="1"/>
  <c r="C331" i="7"/>
  <c r="N328" i="7"/>
  <c r="Q328" i="7" s="1"/>
  <c r="T328" i="7" s="1"/>
  <c r="T327" i="7"/>
  <c r="U327" i="7"/>
  <c r="G331" i="7"/>
  <c r="B332" i="7"/>
  <c r="D332" i="7" s="1"/>
  <c r="F331" i="7"/>
  <c r="A330" i="7"/>
  <c r="H330" i="7"/>
  <c r="E330" i="7"/>
  <c r="N329" i="7" l="1"/>
  <c r="Q329" i="7" s="1"/>
  <c r="U329" i="7" s="1"/>
  <c r="A331" i="7"/>
  <c r="C332" i="7"/>
  <c r="U328" i="7"/>
  <c r="E331" i="7"/>
  <c r="G332" i="7"/>
  <c r="F332" i="7"/>
  <c r="B333" i="7"/>
  <c r="D333" i="7" s="1"/>
  <c r="I330" i="7"/>
  <c r="H331" i="7"/>
  <c r="T329" i="7" l="1"/>
  <c r="C333" i="7"/>
  <c r="E332" i="7"/>
  <c r="I331" i="7"/>
  <c r="N331" i="7" s="1"/>
  <c r="Q331" i="7" s="1"/>
  <c r="J330" i="7"/>
  <c r="O330" i="7" s="1"/>
  <c r="R330" i="7" s="1"/>
  <c r="N330" i="7"/>
  <c r="Q330" i="7" s="1"/>
  <c r="H332" i="7"/>
  <c r="I332" i="7" s="1"/>
  <c r="F333" i="7"/>
  <c r="B334" i="7"/>
  <c r="D334" i="7" s="1"/>
  <c r="G333" i="7"/>
  <c r="A332" i="7"/>
  <c r="C334" i="7" l="1"/>
  <c r="J331" i="7"/>
  <c r="O331" i="7" s="1"/>
  <c r="R331" i="7" s="1"/>
  <c r="U331" i="7" s="1"/>
  <c r="T330" i="7"/>
  <c r="U330" i="7"/>
  <c r="N332" i="7"/>
  <c r="Q332" i="7" s="1"/>
  <c r="J332" i="7"/>
  <c r="O332" i="7" s="1"/>
  <c r="R332" i="7" s="1"/>
  <c r="A333" i="7"/>
  <c r="G334" i="7"/>
  <c r="B335" i="7"/>
  <c r="D335" i="7" s="1"/>
  <c r="F334" i="7"/>
  <c r="E333" i="7"/>
  <c r="H333" i="7"/>
  <c r="C335" i="7" l="1"/>
  <c r="H334" i="7"/>
  <c r="T331" i="7"/>
  <c r="E334" i="7"/>
  <c r="B336" i="7"/>
  <c r="D336" i="7" s="1"/>
  <c r="F335" i="7"/>
  <c r="G335" i="7"/>
  <c r="H335" i="7" s="1"/>
  <c r="T332" i="7"/>
  <c r="U332" i="7"/>
  <c r="I333" i="7"/>
  <c r="A334" i="7"/>
  <c r="I334" i="7" l="1"/>
  <c r="J334" i="7" s="1"/>
  <c r="O334" i="7" s="1"/>
  <c r="R334" i="7" s="1"/>
  <c r="A335" i="7"/>
  <c r="C336" i="7"/>
  <c r="N334" i="7"/>
  <c r="Q334" i="7" s="1"/>
  <c r="E335" i="7"/>
  <c r="I335" i="7" s="1"/>
  <c r="N333" i="7"/>
  <c r="Q333" i="7" s="1"/>
  <c r="J333" i="7"/>
  <c r="O333" i="7" s="1"/>
  <c r="R333" i="7" s="1"/>
  <c r="F336" i="7"/>
  <c r="G336" i="7"/>
  <c r="B337" i="7"/>
  <c r="D337" i="7" s="1"/>
  <c r="U334" i="7" l="1"/>
  <c r="C337" i="7"/>
  <c r="U333" i="7"/>
  <c r="H336" i="7"/>
  <c r="T334" i="7"/>
  <c r="E336" i="7"/>
  <c r="F337" i="7"/>
  <c r="B338" i="7"/>
  <c r="D338" i="7" s="1"/>
  <c r="A336" i="7"/>
  <c r="G337" i="7"/>
  <c r="T333" i="7"/>
  <c r="J335" i="7"/>
  <c r="O335" i="7" s="1"/>
  <c r="R335" i="7" s="1"/>
  <c r="N335" i="7"/>
  <c r="Q335" i="7" s="1"/>
  <c r="C338" i="7" l="1"/>
  <c r="E337" i="7"/>
  <c r="I336" i="7"/>
  <c r="J336" i="7" s="1"/>
  <c r="O336" i="7" s="1"/>
  <c r="R336" i="7" s="1"/>
  <c r="T335" i="7"/>
  <c r="H337" i="7"/>
  <c r="I337" i="7" s="1"/>
  <c r="A337" i="7"/>
  <c r="G338" i="7"/>
  <c r="B339" i="7"/>
  <c r="D339" i="7" s="1"/>
  <c r="F338" i="7"/>
  <c r="U335" i="7"/>
  <c r="C339" i="7" l="1"/>
  <c r="N336" i="7"/>
  <c r="Q336" i="7" s="1"/>
  <c r="U336" i="7" s="1"/>
  <c r="E338" i="7"/>
  <c r="A338" i="7"/>
  <c r="F339" i="7"/>
  <c r="B340" i="7"/>
  <c r="D340" i="7" s="1"/>
  <c r="G339" i="7"/>
  <c r="J337" i="7"/>
  <c r="O337" i="7" s="1"/>
  <c r="R337" i="7" s="1"/>
  <c r="N337" i="7"/>
  <c r="Q337" i="7" s="1"/>
  <c r="H338" i="7"/>
  <c r="C340" i="7" l="1"/>
  <c r="T336" i="7"/>
  <c r="H339" i="7"/>
  <c r="I338" i="7"/>
  <c r="J338" i="7" s="1"/>
  <c r="O338" i="7" s="1"/>
  <c r="R338" i="7" s="1"/>
  <c r="E339" i="7"/>
  <c r="T337" i="7"/>
  <c r="F340" i="7"/>
  <c r="B341" i="7"/>
  <c r="D341" i="7" s="1"/>
  <c r="G340" i="7"/>
  <c r="A339" i="7"/>
  <c r="U337" i="7"/>
  <c r="I339" i="7" l="1"/>
  <c r="N339" i="7" s="1"/>
  <c r="Q339" i="7" s="1"/>
  <c r="C341" i="7"/>
  <c r="N338" i="7"/>
  <c r="Q338" i="7" s="1"/>
  <c r="T338" i="7" s="1"/>
  <c r="J339" i="7"/>
  <c r="O339" i="7" s="1"/>
  <c r="R339" i="7" s="1"/>
  <c r="H340" i="7"/>
  <c r="E340" i="7"/>
  <c r="F341" i="7"/>
  <c r="B342" i="7"/>
  <c r="D342" i="7" s="1"/>
  <c r="G341" i="7"/>
  <c r="A340" i="7"/>
  <c r="T339" i="7" l="1"/>
  <c r="A341" i="7"/>
  <c r="C342" i="7"/>
  <c r="I340" i="7"/>
  <c r="J340" i="7" s="1"/>
  <c r="O340" i="7" s="1"/>
  <c r="R340" i="7" s="1"/>
  <c r="U338" i="7"/>
  <c r="H341" i="7"/>
  <c r="U339" i="7"/>
  <c r="E341" i="7"/>
  <c r="F342" i="7"/>
  <c r="G342" i="7"/>
  <c r="B343" i="7"/>
  <c r="D343" i="7" s="1"/>
  <c r="I341" i="7" l="1"/>
  <c r="N341" i="7" s="1"/>
  <c r="Q341" i="7" s="1"/>
  <c r="C343" i="7"/>
  <c r="N340" i="7"/>
  <c r="Q340" i="7" s="1"/>
  <c r="U340" i="7" s="1"/>
  <c r="J341" i="7"/>
  <c r="O341" i="7" s="1"/>
  <c r="R341" i="7" s="1"/>
  <c r="H342" i="7"/>
  <c r="E342" i="7"/>
  <c r="F343" i="7"/>
  <c r="A342" i="7"/>
  <c r="G343" i="7"/>
  <c r="B344" i="7"/>
  <c r="D344" i="7" s="1"/>
  <c r="C344" i="7" l="1"/>
  <c r="T340" i="7"/>
  <c r="I342" i="7"/>
  <c r="J342" i="7" s="1"/>
  <c r="O342" i="7" s="1"/>
  <c r="R342" i="7" s="1"/>
  <c r="E343" i="7"/>
  <c r="T341" i="7"/>
  <c r="U341" i="7"/>
  <c r="H343" i="7"/>
  <c r="F344" i="7"/>
  <c r="G344" i="7"/>
  <c r="B345" i="7"/>
  <c r="D345" i="7" s="1"/>
  <c r="A343" i="7"/>
  <c r="A344" i="7" l="1"/>
  <c r="C345" i="7"/>
  <c r="N342" i="7"/>
  <c r="Q342" i="7" s="1"/>
  <c r="T342" i="7" s="1"/>
  <c r="I343" i="7"/>
  <c r="N343" i="7" s="1"/>
  <c r="Q343" i="7" s="1"/>
  <c r="E344" i="7"/>
  <c r="B346" i="7"/>
  <c r="D346" i="7" s="1"/>
  <c r="F345" i="7"/>
  <c r="G345" i="7"/>
  <c r="H344" i="7"/>
  <c r="U342" i="7" l="1"/>
  <c r="C346" i="7"/>
  <c r="J343" i="7"/>
  <c r="O343" i="7" s="1"/>
  <c r="R343" i="7" s="1"/>
  <c r="T343" i="7" s="1"/>
  <c r="H345" i="7"/>
  <c r="E345" i="7"/>
  <c r="I344" i="7"/>
  <c r="N344" i="7" s="1"/>
  <c r="Q344" i="7" s="1"/>
  <c r="G346" i="7"/>
  <c r="F346" i="7"/>
  <c r="B347" i="7"/>
  <c r="D347" i="7" s="1"/>
  <c r="A345" i="7"/>
  <c r="C347" i="7" l="1"/>
  <c r="U343" i="7"/>
  <c r="I345" i="7"/>
  <c r="J345" i="7" s="1"/>
  <c r="O345" i="7" s="1"/>
  <c r="R345" i="7" s="1"/>
  <c r="J344" i="7"/>
  <c r="O344" i="7" s="1"/>
  <c r="R344" i="7" s="1"/>
  <c r="U344" i="7" s="1"/>
  <c r="E346" i="7"/>
  <c r="F347" i="7"/>
  <c r="B348" i="7"/>
  <c r="D348" i="7" s="1"/>
  <c r="G347" i="7"/>
  <c r="H346" i="7"/>
  <c r="A346" i="7"/>
  <c r="C348" i="7" l="1"/>
  <c r="H347" i="7"/>
  <c r="N345" i="7"/>
  <c r="Q345" i="7" s="1"/>
  <c r="T345" i="7" s="1"/>
  <c r="I346" i="7"/>
  <c r="J346" i="7" s="1"/>
  <c r="O346" i="7" s="1"/>
  <c r="R346" i="7" s="1"/>
  <c r="T344" i="7"/>
  <c r="E347" i="7"/>
  <c r="I347" i="7" s="1"/>
  <c r="A347" i="7"/>
  <c r="B349" i="7"/>
  <c r="D349" i="7" s="1"/>
  <c r="F348" i="7"/>
  <c r="G348" i="7"/>
  <c r="C349" i="7" l="1"/>
  <c r="U345" i="7"/>
  <c r="N346" i="7"/>
  <c r="Q346" i="7" s="1"/>
  <c r="T346" i="7" s="1"/>
  <c r="E348" i="7"/>
  <c r="G349" i="7"/>
  <c r="F349" i="7"/>
  <c r="B350" i="7"/>
  <c r="D350" i="7" s="1"/>
  <c r="A348" i="7"/>
  <c r="J347" i="7"/>
  <c r="O347" i="7" s="1"/>
  <c r="R347" i="7" s="1"/>
  <c r="N347" i="7"/>
  <c r="Q347" i="7" s="1"/>
  <c r="H348" i="7"/>
  <c r="C350" i="7" l="1"/>
  <c r="I348" i="7"/>
  <c r="N348" i="7" s="1"/>
  <c r="Q348" i="7" s="1"/>
  <c r="U346" i="7"/>
  <c r="H349" i="7"/>
  <c r="E349" i="7"/>
  <c r="U347" i="7"/>
  <c r="T347" i="7"/>
  <c r="A349" i="7"/>
  <c r="F350" i="7"/>
  <c r="G350" i="7"/>
  <c r="B351" i="7"/>
  <c r="D351" i="7" s="1"/>
  <c r="C351" i="7" l="1"/>
  <c r="J348" i="7"/>
  <c r="O348" i="7" s="1"/>
  <c r="R348" i="7" s="1"/>
  <c r="T348" i="7" s="1"/>
  <c r="E350" i="7"/>
  <c r="I349" i="7"/>
  <c r="H350" i="7"/>
  <c r="B352" i="7"/>
  <c r="D352" i="7" s="1"/>
  <c r="F351" i="7"/>
  <c r="A350" i="7"/>
  <c r="G351" i="7"/>
  <c r="C352" i="7" l="1"/>
  <c r="U348" i="7"/>
  <c r="I350" i="7"/>
  <c r="N350" i="7" s="1"/>
  <c r="Q350" i="7" s="1"/>
  <c r="E351" i="7"/>
  <c r="J349" i="7"/>
  <c r="O349" i="7" s="1"/>
  <c r="R349" i="7" s="1"/>
  <c r="N349" i="7"/>
  <c r="Q349" i="7" s="1"/>
  <c r="H351" i="7"/>
  <c r="A351" i="7"/>
  <c r="F352" i="7"/>
  <c r="B353" i="7"/>
  <c r="D353" i="7" s="1"/>
  <c r="G352" i="7"/>
  <c r="C353" i="7" l="1"/>
  <c r="J350" i="7"/>
  <c r="O350" i="7" s="1"/>
  <c r="R350" i="7" s="1"/>
  <c r="U350" i="7" s="1"/>
  <c r="I351" i="7"/>
  <c r="J351" i="7" s="1"/>
  <c r="O351" i="7" s="1"/>
  <c r="R351" i="7" s="1"/>
  <c r="U349" i="7"/>
  <c r="T349" i="7"/>
  <c r="H352" i="7"/>
  <c r="E352" i="7"/>
  <c r="A352" i="7"/>
  <c r="G353" i="7"/>
  <c r="B354" i="7"/>
  <c r="D354" i="7" s="1"/>
  <c r="F353" i="7"/>
  <c r="C354" i="7" l="1"/>
  <c r="T350" i="7"/>
  <c r="I352" i="7"/>
  <c r="N352" i="7" s="1"/>
  <c r="Q352" i="7" s="1"/>
  <c r="N351" i="7"/>
  <c r="Q351" i="7" s="1"/>
  <c r="U351" i="7" s="1"/>
  <c r="E353" i="7"/>
  <c r="H353" i="7"/>
  <c r="B355" i="7"/>
  <c r="D355" i="7" s="1"/>
  <c r="A353" i="7"/>
  <c r="F354" i="7"/>
  <c r="G354" i="7"/>
  <c r="A354" i="7" l="1"/>
  <c r="C355" i="7"/>
  <c r="J352" i="7"/>
  <c r="O352" i="7" s="1"/>
  <c r="R352" i="7" s="1"/>
  <c r="U352" i="7" s="1"/>
  <c r="T351" i="7"/>
  <c r="E354" i="7"/>
  <c r="B356" i="7"/>
  <c r="D356" i="7" s="1"/>
  <c r="F355" i="7"/>
  <c r="G355" i="7"/>
  <c r="H354" i="7"/>
  <c r="I353" i="7"/>
  <c r="C356" i="7" l="1"/>
  <c r="T352" i="7"/>
  <c r="H355" i="7"/>
  <c r="E355" i="7"/>
  <c r="N353" i="7"/>
  <c r="Q353" i="7" s="1"/>
  <c r="J353" i="7"/>
  <c r="O353" i="7" s="1"/>
  <c r="R353" i="7" s="1"/>
  <c r="F356" i="7"/>
  <c r="A355" i="7"/>
  <c r="G356" i="7"/>
  <c r="B357" i="7"/>
  <c r="D357" i="7" s="1"/>
  <c r="I354" i="7"/>
  <c r="C357" i="7" l="1"/>
  <c r="I355" i="7"/>
  <c r="N355" i="7" s="1"/>
  <c r="Q355" i="7" s="1"/>
  <c r="E356" i="7"/>
  <c r="H356" i="7"/>
  <c r="T353" i="7"/>
  <c r="U353" i="7"/>
  <c r="N354" i="7"/>
  <c r="Q354" i="7" s="1"/>
  <c r="J354" i="7"/>
  <c r="O354" i="7" s="1"/>
  <c r="R354" i="7" s="1"/>
  <c r="A356" i="7"/>
  <c r="G357" i="7"/>
  <c r="F357" i="7"/>
  <c r="B358" i="7"/>
  <c r="D358" i="7" s="1"/>
  <c r="J355" i="7" l="1"/>
  <c r="O355" i="7" s="1"/>
  <c r="R355" i="7" s="1"/>
  <c r="U355" i="7" s="1"/>
  <c r="C358" i="7"/>
  <c r="I356" i="7"/>
  <c r="J356" i="7" s="1"/>
  <c r="O356" i="7" s="1"/>
  <c r="R356" i="7" s="1"/>
  <c r="E357" i="7"/>
  <c r="U354" i="7"/>
  <c r="T354" i="7"/>
  <c r="H357" i="7"/>
  <c r="F358" i="7"/>
  <c r="G358" i="7"/>
  <c r="A357" i="7"/>
  <c r="B359" i="7"/>
  <c r="D359" i="7" s="1"/>
  <c r="T355" i="7" l="1"/>
  <c r="N356" i="7"/>
  <c r="Q356" i="7" s="1"/>
  <c r="T356" i="7" s="1"/>
  <c r="C359" i="7"/>
  <c r="I357" i="7"/>
  <c r="N357" i="7" s="1"/>
  <c r="Q357" i="7" s="1"/>
  <c r="H358" i="7"/>
  <c r="E358" i="7"/>
  <c r="A358" i="7"/>
  <c r="G359" i="7"/>
  <c r="B360" i="7"/>
  <c r="D360" i="7" s="1"/>
  <c r="F359" i="7"/>
  <c r="U356" i="7" l="1"/>
  <c r="J357" i="7"/>
  <c r="O357" i="7" s="1"/>
  <c r="R357" i="7" s="1"/>
  <c r="T357" i="7" s="1"/>
  <c r="C360" i="7"/>
  <c r="I358" i="7"/>
  <c r="J358" i="7" s="1"/>
  <c r="O358" i="7" s="1"/>
  <c r="R358" i="7" s="1"/>
  <c r="H359" i="7"/>
  <c r="E359" i="7"/>
  <c r="F360" i="7"/>
  <c r="G360" i="7"/>
  <c r="B361" i="7"/>
  <c r="D361" i="7" s="1"/>
  <c r="A359" i="7"/>
  <c r="U357" i="7" l="1"/>
  <c r="N358" i="7"/>
  <c r="Q358" i="7" s="1"/>
  <c r="U358" i="7" s="1"/>
  <c r="C361" i="7"/>
  <c r="I359" i="7"/>
  <c r="N359" i="7" s="1"/>
  <c r="Q359" i="7" s="1"/>
  <c r="H360" i="7"/>
  <c r="E360" i="7"/>
  <c r="G361" i="7"/>
  <c r="F361" i="7"/>
  <c r="B362" i="7"/>
  <c r="D362" i="7" s="1"/>
  <c r="A360" i="7"/>
  <c r="T358" i="7" l="1"/>
  <c r="C362" i="7"/>
  <c r="J359" i="7"/>
  <c r="O359" i="7" s="1"/>
  <c r="R359" i="7" s="1"/>
  <c r="U359" i="7" s="1"/>
  <c r="I360" i="7"/>
  <c r="J360" i="7" s="1"/>
  <c r="O360" i="7" s="1"/>
  <c r="R360" i="7" s="1"/>
  <c r="E361" i="7"/>
  <c r="F362" i="7"/>
  <c r="A361" i="7"/>
  <c r="G362" i="7"/>
  <c r="H362" i="7" s="1"/>
  <c r="B363" i="7"/>
  <c r="D363" i="7" s="1"/>
  <c r="H361" i="7"/>
  <c r="C363" i="7" l="1"/>
  <c r="I361" i="7"/>
  <c r="J361" i="7" s="1"/>
  <c r="O361" i="7" s="1"/>
  <c r="R361" i="7" s="1"/>
  <c r="T359" i="7"/>
  <c r="N360" i="7"/>
  <c r="Q360" i="7" s="1"/>
  <c r="T360" i="7" s="1"/>
  <c r="E362" i="7"/>
  <c r="I362" i="7" s="1"/>
  <c r="G363" i="7"/>
  <c r="B364" i="7"/>
  <c r="D364" i="7" s="1"/>
  <c r="F363" i="7"/>
  <c r="A362" i="7"/>
  <c r="N361" i="7" l="1"/>
  <c r="Q361" i="7" s="1"/>
  <c r="U361" i="7" s="1"/>
  <c r="C364" i="7"/>
  <c r="U360" i="7"/>
  <c r="E363" i="7"/>
  <c r="A363" i="7"/>
  <c r="F364" i="7"/>
  <c r="G364" i="7"/>
  <c r="H364" i="7" s="1"/>
  <c r="B365" i="7"/>
  <c r="D365" i="7" s="1"/>
  <c r="H363" i="7"/>
  <c r="J362" i="7"/>
  <c r="O362" i="7" s="1"/>
  <c r="R362" i="7" s="1"/>
  <c r="N362" i="7"/>
  <c r="Q362" i="7" s="1"/>
  <c r="T361" i="7" l="1"/>
  <c r="C365" i="7"/>
  <c r="I363" i="7"/>
  <c r="N363" i="7" s="1"/>
  <c r="Q363" i="7" s="1"/>
  <c r="E364" i="7"/>
  <c r="I364" i="7" s="1"/>
  <c r="N364" i="7" s="1"/>
  <c r="Q364" i="7" s="1"/>
  <c r="U362" i="7"/>
  <c r="G365" i="7"/>
  <c r="B366" i="7"/>
  <c r="D366" i="7" s="1"/>
  <c r="A364" i="7"/>
  <c r="F365" i="7"/>
  <c r="T362" i="7"/>
  <c r="C366" i="7" l="1"/>
  <c r="J363" i="7"/>
  <c r="O363" i="7" s="1"/>
  <c r="R363" i="7" s="1"/>
  <c r="U363" i="7" s="1"/>
  <c r="J364" i="7"/>
  <c r="O364" i="7" s="1"/>
  <c r="R364" i="7" s="1"/>
  <c r="U364" i="7" s="1"/>
  <c r="A365" i="7"/>
  <c r="B367" i="7"/>
  <c r="D367" i="7" s="1"/>
  <c r="G366" i="7"/>
  <c r="F366" i="7"/>
  <c r="H365" i="7"/>
  <c r="E365" i="7"/>
  <c r="C367" i="7" l="1"/>
  <c r="T363" i="7"/>
  <c r="T364" i="7"/>
  <c r="I365" i="7"/>
  <c r="N365" i="7" s="1"/>
  <c r="Q365" i="7" s="1"/>
  <c r="A366" i="7"/>
  <c r="B368" i="7"/>
  <c r="D368" i="7" s="1"/>
  <c r="F367" i="7"/>
  <c r="G367" i="7"/>
  <c r="E366" i="7"/>
  <c r="H366" i="7"/>
  <c r="C368" i="7" l="1"/>
  <c r="J365" i="7"/>
  <c r="O365" i="7" s="1"/>
  <c r="R365" i="7" s="1"/>
  <c r="U365" i="7" s="1"/>
  <c r="H367" i="7"/>
  <c r="B369" i="7"/>
  <c r="D369" i="7" s="1"/>
  <c r="F368" i="7"/>
  <c r="A367" i="7"/>
  <c r="G368" i="7"/>
  <c r="E367" i="7"/>
  <c r="I366" i="7"/>
  <c r="C369" i="7" l="1"/>
  <c r="I367" i="7"/>
  <c r="N367" i="7" s="1"/>
  <c r="Q367" i="7" s="1"/>
  <c r="T365" i="7"/>
  <c r="H368" i="7"/>
  <c r="J366" i="7"/>
  <c r="O366" i="7" s="1"/>
  <c r="R366" i="7" s="1"/>
  <c r="N366" i="7"/>
  <c r="Q366" i="7" s="1"/>
  <c r="E368" i="7"/>
  <c r="A368" i="7"/>
  <c r="G369" i="7"/>
  <c r="B370" i="7"/>
  <c r="D370" i="7" s="1"/>
  <c r="F369" i="7"/>
  <c r="C370" i="7" l="1"/>
  <c r="J367" i="7"/>
  <c r="O367" i="7" s="1"/>
  <c r="R367" i="7" s="1"/>
  <c r="U367" i="7" s="1"/>
  <c r="U366" i="7"/>
  <c r="T366" i="7"/>
  <c r="A369" i="7"/>
  <c r="G370" i="7"/>
  <c r="B371" i="7"/>
  <c r="D371" i="7" s="1"/>
  <c r="F370" i="7"/>
  <c r="H369" i="7"/>
  <c r="E369" i="7"/>
  <c r="I368" i="7"/>
  <c r="C371" i="7" l="1"/>
  <c r="T367" i="7"/>
  <c r="I369" i="7"/>
  <c r="J369" i="7" s="1"/>
  <c r="O369" i="7" s="1"/>
  <c r="R369" i="7" s="1"/>
  <c r="E370" i="7"/>
  <c r="A370" i="7"/>
  <c r="F371" i="7"/>
  <c r="B372" i="7"/>
  <c r="D372" i="7" s="1"/>
  <c r="G371" i="7"/>
  <c r="H370" i="7"/>
  <c r="N368" i="7"/>
  <c r="Q368" i="7" s="1"/>
  <c r="J368" i="7"/>
  <c r="O368" i="7" s="1"/>
  <c r="R368" i="7" s="1"/>
  <c r="A371" i="7" l="1"/>
  <c r="C372" i="7"/>
  <c r="N369" i="7"/>
  <c r="Q369" i="7" s="1"/>
  <c r="T369" i="7" s="1"/>
  <c r="I370" i="7"/>
  <c r="J370" i="7" s="1"/>
  <c r="O370" i="7" s="1"/>
  <c r="R370" i="7" s="1"/>
  <c r="H371" i="7"/>
  <c r="E371" i="7"/>
  <c r="T368" i="7"/>
  <c r="F372" i="7"/>
  <c r="B373" i="7"/>
  <c r="D373" i="7" s="1"/>
  <c r="G372" i="7"/>
  <c r="U368" i="7"/>
  <c r="U369" i="7" l="1"/>
  <c r="C373" i="7"/>
  <c r="N370" i="7"/>
  <c r="Q370" i="7" s="1"/>
  <c r="U370" i="7" s="1"/>
  <c r="I371" i="7"/>
  <c r="J371" i="7" s="1"/>
  <c r="O371" i="7" s="1"/>
  <c r="R371" i="7" s="1"/>
  <c r="H372" i="7"/>
  <c r="E372" i="7"/>
  <c r="A372" i="7"/>
  <c r="F373" i="7"/>
  <c r="G373" i="7"/>
  <c r="B374" i="7"/>
  <c r="D374" i="7" s="1"/>
  <c r="I372" i="7" l="1"/>
  <c r="J372" i="7" s="1"/>
  <c r="O372" i="7" s="1"/>
  <c r="R372" i="7" s="1"/>
  <c r="N371" i="7"/>
  <c r="Q371" i="7" s="1"/>
  <c r="T371" i="7" s="1"/>
  <c r="T370" i="7"/>
  <c r="C374" i="7"/>
  <c r="E373" i="7"/>
  <c r="H373" i="7"/>
  <c r="B375" i="7"/>
  <c r="D375" i="7" s="1"/>
  <c r="F374" i="7"/>
  <c r="G374" i="7"/>
  <c r="A373" i="7"/>
  <c r="N372" i="7"/>
  <c r="Q372" i="7" s="1"/>
  <c r="U371" i="7" l="1"/>
  <c r="C375" i="7"/>
  <c r="I373" i="7"/>
  <c r="J373" i="7" s="1"/>
  <c r="O373" i="7" s="1"/>
  <c r="R373" i="7" s="1"/>
  <c r="H374" i="7"/>
  <c r="E374" i="7"/>
  <c r="U372" i="7"/>
  <c r="B376" i="7"/>
  <c r="D376" i="7" s="1"/>
  <c r="F375" i="7"/>
  <c r="G375" i="7"/>
  <c r="A374" i="7"/>
  <c r="T372" i="7"/>
  <c r="C376" i="7" l="1"/>
  <c r="N373" i="7"/>
  <c r="Q373" i="7" s="1"/>
  <c r="U373" i="7" s="1"/>
  <c r="E375" i="7"/>
  <c r="I374" i="7"/>
  <c r="N374" i="7" s="1"/>
  <c r="Q374" i="7" s="1"/>
  <c r="H375" i="7"/>
  <c r="G376" i="7"/>
  <c r="F376" i="7"/>
  <c r="A375" i="7"/>
  <c r="B377" i="7"/>
  <c r="D377" i="7" s="1"/>
  <c r="I375" i="7" l="1"/>
  <c r="J375" i="7" s="1"/>
  <c r="O375" i="7" s="1"/>
  <c r="R375" i="7" s="1"/>
  <c r="C377" i="7"/>
  <c r="T373" i="7"/>
  <c r="J374" i="7"/>
  <c r="O374" i="7" s="1"/>
  <c r="R374" i="7" s="1"/>
  <c r="U374" i="7" s="1"/>
  <c r="A376" i="7"/>
  <c r="B378" i="7"/>
  <c r="D378" i="7" s="1"/>
  <c r="F377" i="7"/>
  <c r="G377" i="7"/>
  <c r="H376" i="7"/>
  <c r="E376" i="7"/>
  <c r="N375" i="7" l="1"/>
  <c r="Q375" i="7" s="1"/>
  <c r="U375" i="7" s="1"/>
  <c r="C378" i="7"/>
  <c r="I376" i="7"/>
  <c r="J376" i="7" s="1"/>
  <c r="O376" i="7" s="1"/>
  <c r="R376" i="7" s="1"/>
  <c r="T374" i="7"/>
  <c r="H377" i="7"/>
  <c r="E377" i="7"/>
  <c r="F378" i="7"/>
  <c r="A377" i="7"/>
  <c r="B379" i="7"/>
  <c r="D379" i="7" s="1"/>
  <c r="G378" i="7"/>
  <c r="T375" i="7" l="1"/>
  <c r="C379" i="7"/>
  <c r="N376" i="7"/>
  <c r="Q376" i="7" s="1"/>
  <c r="U376" i="7" s="1"/>
  <c r="I377" i="7"/>
  <c r="N377" i="7" s="1"/>
  <c r="Q377" i="7" s="1"/>
  <c r="H378" i="7"/>
  <c r="B380" i="7"/>
  <c r="D380" i="7" s="1"/>
  <c r="G379" i="7"/>
  <c r="A378" i="7"/>
  <c r="F379" i="7"/>
  <c r="E378" i="7"/>
  <c r="A379" i="7" l="1"/>
  <c r="C380" i="7"/>
  <c r="I378" i="7"/>
  <c r="N378" i="7" s="1"/>
  <c r="Q378" i="7" s="1"/>
  <c r="T376" i="7"/>
  <c r="J377" i="7"/>
  <c r="O377" i="7" s="1"/>
  <c r="R377" i="7" s="1"/>
  <c r="T377" i="7" s="1"/>
  <c r="H379" i="7"/>
  <c r="G380" i="7"/>
  <c r="F380" i="7"/>
  <c r="B381" i="7"/>
  <c r="D381" i="7" s="1"/>
  <c r="E379" i="7"/>
  <c r="J378" i="7" l="1"/>
  <c r="O378" i="7" s="1"/>
  <c r="R378" i="7" s="1"/>
  <c r="U378" i="7" s="1"/>
  <c r="C381" i="7"/>
  <c r="U377" i="7"/>
  <c r="I379" i="7"/>
  <c r="N379" i="7" s="1"/>
  <c r="Q379" i="7" s="1"/>
  <c r="G381" i="7"/>
  <c r="A380" i="7"/>
  <c r="B382" i="7"/>
  <c r="D382" i="7" s="1"/>
  <c r="F381" i="7"/>
  <c r="H380" i="7"/>
  <c r="E380" i="7"/>
  <c r="T378" i="7" l="1"/>
  <c r="C382" i="7"/>
  <c r="J379" i="7"/>
  <c r="O379" i="7" s="1"/>
  <c r="R379" i="7" s="1"/>
  <c r="U379" i="7" s="1"/>
  <c r="E381" i="7"/>
  <c r="I380" i="7"/>
  <c r="J380" i="7" s="1"/>
  <c r="O380" i="7" s="1"/>
  <c r="R380" i="7" s="1"/>
  <c r="B383" i="7"/>
  <c r="D383" i="7" s="1"/>
  <c r="G382" i="7"/>
  <c r="F382" i="7"/>
  <c r="A381" i="7"/>
  <c r="H381" i="7"/>
  <c r="C383" i="7" l="1"/>
  <c r="I381" i="7"/>
  <c r="N381" i="7" s="1"/>
  <c r="Q381" i="7" s="1"/>
  <c r="T379" i="7"/>
  <c r="N380" i="7"/>
  <c r="Q380" i="7" s="1"/>
  <c r="T380" i="7" s="1"/>
  <c r="H382" i="7"/>
  <c r="E382" i="7"/>
  <c r="B384" i="7"/>
  <c r="D384" i="7" s="1"/>
  <c r="F383" i="7"/>
  <c r="G383" i="7"/>
  <c r="A382" i="7"/>
  <c r="C384" i="7" l="1"/>
  <c r="J381" i="7"/>
  <c r="O381" i="7" s="1"/>
  <c r="R381" i="7" s="1"/>
  <c r="U381" i="7" s="1"/>
  <c r="I382" i="7"/>
  <c r="J382" i="7" s="1"/>
  <c r="O382" i="7" s="1"/>
  <c r="R382" i="7" s="1"/>
  <c r="U380" i="7"/>
  <c r="H383" i="7"/>
  <c r="E383" i="7"/>
  <c r="F384" i="7"/>
  <c r="G384" i="7"/>
  <c r="B385" i="7"/>
  <c r="D385" i="7" s="1"/>
  <c r="A383" i="7"/>
  <c r="C385" i="7" l="1"/>
  <c r="N382" i="7"/>
  <c r="Q382" i="7" s="1"/>
  <c r="T382" i="7" s="1"/>
  <c r="T381" i="7"/>
  <c r="I383" i="7"/>
  <c r="N383" i="7" s="1"/>
  <c r="Q383" i="7" s="1"/>
  <c r="H384" i="7"/>
  <c r="E384" i="7"/>
  <c r="A384" i="7"/>
  <c r="B386" i="7"/>
  <c r="D386" i="7" s="1"/>
  <c r="G385" i="7"/>
  <c r="F385" i="7"/>
  <c r="U382" i="7" l="1"/>
  <c r="A385" i="7"/>
  <c r="C386" i="7"/>
  <c r="J383" i="7"/>
  <c r="O383" i="7" s="1"/>
  <c r="R383" i="7" s="1"/>
  <c r="U383" i="7" s="1"/>
  <c r="I384" i="7"/>
  <c r="J384" i="7" s="1"/>
  <c r="O384" i="7" s="1"/>
  <c r="R384" i="7" s="1"/>
  <c r="E385" i="7"/>
  <c r="H385" i="7"/>
  <c r="F386" i="7"/>
  <c r="B387" i="7"/>
  <c r="D387" i="7" s="1"/>
  <c r="G386" i="7"/>
  <c r="C387" i="7" l="1"/>
  <c r="T383" i="7"/>
  <c r="N384" i="7"/>
  <c r="Q384" i="7" s="1"/>
  <c r="T384" i="7" s="1"/>
  <c r="I385" i="7"/>
  <c r="J385" i="7" s="1"/>
  <c r="O385" i="7" s="1"/>
  <c r="R385" i="7" s="1"/>
  <c r="H386" i="7"/>
  <c r="E386" i="7"/>
  <c r="A386" i="7"/>
  <c r="B388" i="7"/>
  <c r="D388" i="7" s="1"/>
  <c r="F387" i="7"/>
  <c r="G387" i="7"/>
  <c r="C388" i="7" l="1"/>
  <c r="N385" i="7"/>
  <c r="Q385" i="7" s="1"/>
  <c r="U385" i="7" s="1"/>
  <c r="I386" i="7"/>
  <c r="N386" i="7" s="1"/>
  <c r="Q386" i="7" s="1"/>
  <c r="U384" i="7"/>
  <c r="H387" i="7"/>
  <c r="E387" i="7"/>
  <c r="A387" i="7"/>
  <c r="B389" i="7"/>
  <c r="D389" i="7" s="1"/>
  <c r="F388" i="7"/>
  <c r="G388" i="7"/>
  <c r="C389" i="7" l="1"/>
  <c r="T385" i="7"/>
  <c r="J386" i="7"/>
  <c r="O386" i="7" s="1"/>
  <c r="R386" i="7" s="1"/>
  <c r="U386" i="7" s="1"/>
  <c r="I387" i="7"/>
  <c r="N387" i="7" s="1"/>
  <c r="Q387" i="7" s="1"/>
  <c r="H388" i="7"/>
  <c r="E388" i="7"/>
  <c r="A388" i="7"/>
  <c r="G389" i="7"/>
  <c r="F389" i="7"/>
  <c r="B390" i="7"/>
  <c r="D390" i="7" s="1"/>
  <c r="I388" i="7" l="1"/>
  <c r="J388" i="7" s="1"/>
  <c r="O388" i="7" s="1"/>
  <c r="R388" i="7" s="1"/>
  <c r="J387" i="7"/>
  <c r="O387" i="7" s="1"/>
  <c r="R387" i="7" s="1"/>
  <c r="U387" i="7" s="1"/>
  <c r="C390" i="7"/>
  <c r="T386" i="7"/>
  <c r="E389" i="7"/>
  <c r="G390" i="7"/>
  <c r="B391" i="7"/>
  <c r="D391" i="7" s="1"/>
  <c r="A389" i="7"/>
  <c r="F390" i="7"/>
  <c r="H389" i="7"/>
  <c r="N388" i="7" l="1"/>
  <c r="Q388" i="7" s="1"/>
  <c r="T388" i="7" s="1"/>
  <c r="T387" i="7"/>
  <c r="A390" i="7"/>
  <c r="C391" i="7"/>
  <c r="I389" i="7"/>
  <c r="N389" i="7" s="1"/>
  <c r="Q389" i="7" s="1"/>
  <c r="E390" i="7"/>
  <c r="H390" i="7"/>
  <c r="G391" i="7"/>
  <c r="B392" i="7"/>
  <c r="D392" i="7" s="1"/>
  <c r="F391" i="7"/>
  <c r="U388" i="7" l="1"/>
  <c r="J389" i="7"/>
  <c r="O389" i="7" s="1"/>
  <c r="R389" i="7" s="1"/>
  <c r="U389" i="7" s="1"/>
  <c r="A391" i="7"/>
  <c r="C392" i="7"/>
  <c r="I390" i="7"/>
  <c r="J390" i="7" s="1"/>
  <c r="O390" i="7" s="1"/>
  <c r="R390" i="7" s="1"/>
  <c r="G392" i="7"/>
  <c r="B393" i="7"/>
  <c r="D393" i="7" s="1"/>
  <c r="F392" i="7"/>
  <c r="H391" i="7"/>
  <c r="E391" i="7"/>
  <c r="T389" i="7" l="1"/>
  <c r="C393" i="7"/>
  <c r="N390" i="7"/>
  <c r="Q390" i="7" s="1"/>
  <c r="T390" i="7" s="1"/>
  <c r="E392" i="7"/>
  <c r="B394" i="7"/>
  <c r="D394" i="7" s="1"/>
  <c r="F393" i="7"/>
  <c r="G393" i="7"/>
  <c r="H392" i="7"/>
  <c r="I391" i="7"/>
  <c r="A392" i="7"/>
  <c r="C394" i="7" l="1"/>
  <c r="I392" i="7"/>
  <c r="N392" i="7" s="1"/>
  <c r="Q392" i="7" s="1"/>
  <c r="E393" i="7"/>
  <c r="U390" i="7"/>
  <c r="H393" i="7"/>
  <c r="J391" i="7"/>
  <c r="O391" i="7" s="1"/>
  <c r="R391" i="7" s="1"/>
  <c r="N391" i="7"/>
  <c r="Q391" i="7" s="1"/>
  <c r="F394" i="7"/>
  <c r="B395" i="7"/>
  <c r="D395" i="7" s="1"/>
  <c r="G394" i="7"/>
  <c r="A393" i="7"/>
  <c r="J392" i="7" l="1"/>
  <c r="O392" i="7" s="1"/>
  <c r="R392" i="7" s="1"/>
  <c r="U392" i="7" s="1"/>
  <c r="I393" i="7"/>
  <c r="N393" i="7" s="1"/>
  <c r="Q393" i="7" s="1"/>
  <c r="C395" i="7"/>
  <c r="H394" i="7"/>
  <c r="E394" i="7"/>
  <c r="U391" i="7"/>
  <c r="T391" i="7"/>
  <c r="F395" i="7"/>
  <c r="G395" i="7"/>
  <c r="B396" i="7"/>
  <c r="D396" i="7" s="1"/>
  <c r="A394" i="7"/>
  <c r="T392" i="7" l="1"/>
  <c r="J393" i="7"/>
  <c r="O393" i="7" s="1"/>
  <c r="R393" i="7" s="1"/>
  <c r="U393" i="7" s="1"/>
  <c r="C396" i="7"/>
  <c r="I394" i="7"/>
  <c r="J394" i="7" s="1"/>
  <c r="O394" i="7" s="1"/>
  <c r="R394" i="7" s="1"/>
  <c r="H395" i="7"/>
  <c r="E395" i="7"/>
  <c r="A395" i="7"/>
  <c r="B397" i="7"/>
  <c r="D397" i="7" s="1"/>
  <c r="G396" i="7"/>
  <c r="F396" i="7"/>
  <c r="T393" i="7" l="1"/>
  <c r="C397" i="7"/>
  <c r="I395" i="7"/>
  <c r="J395" i="7" s="1"/>
  <c r="O395" i="7" s="1"/>
  <c r="R395" i="7" s="1"/>
  <c r="N394" i="7"/>
  <c r="Q394" i="7" s="1"/>
  <c r="U394" i="7" s="1"/>
  <c r="H396" i="7"/>
  <c r="E396" i="7"/>
  <c r="F397" i="7"/>
  <c r="G397" i="7"/>
  <c r="B398" i="7"/>
  <c r="D398" i="7" s="1"/>
  <c r="A396" i="7"/>
  <c r="C398" i="7" l="1"/>
  <c r="I396" i="7"/>
  <c r="N396" i="7" s="1"/>
  <c r="Q396" i="7" s="1"/>
  <c r="N395" i="7"/>
  <c r="Q395" i="7" s="1"/>
  <c r="T395" i="7" s="1"/>
  <c r="T394" i="7"/>
  <c r="E397" i="7"/>
  <c r="H397" i="7"/>
  <c r="G398" i="7"/>
  <c r="B399" i="7"/>
  <c r="D399" i="7" s="1"/>
  <c r="F398" i="7"/>
  <c r="A397" i="7"/>
  <c r="C399" i="7" l="1"/>
  <c r="J396" i="7"/>
  <c r="O396" i="7" s="1"/>
  <c r="R396" i="7" s="1"/>
  <c r="U396" i="7" s="1"/>
  <c r="U395" i="7"/>
  <c r="I397" i="7"/>
  <c r="J397" i="7" s="1"/>
  <c r="O397" i="7" s="1"/>
  <c r="R397" i="7" s="1"/>
  <c r="E398" i="7"/>
  <c r="H398" i="7"/>
  <c r="A398" i="7"/>
  <c r="F399" i="7"/>
  <c r="G399" i="7"/>
  <c r="B400" i="7"/>
  <c r="D400" i="7" s="1"/>
  <c r="C400" i="7" l="1"/>
  <c r="N397" i="7"/>
  <c r="Q397" i="7" s="1"/>
  <c r="T397" i="7" s="1"/>
  <c r="T396" i="7"/>
  <c r="I398" i="7"/>
  <c r="J398" i="7" s="1"/>
  <c r="O398" i="7" s="1"/>
  <c r="R398" i="7" s="1"/>
  <c r="E399" i="7"/>
  <c r="H399" i="7"/>
  <c r="B401" i="7"/>
  <c r="D401" i="7" s="1"/>
  <c r="A399" i="7"/>
  <c r="F400" i="7"/>
  <c r="G400" i="7"/>
  <c r="C401" i="7" l="1"/>
  <c r="U397" i="7"/>
  <c r="N398" i="7"/>
  <c r="Q398" i="7" s="1"/>
  <c r="T398" i="7" s="1"/>
  <c r="I399" i="7"/>
  <c r="J399" i="7" s="1"/>
  <c r="O399" i="7" s="1"/>
  <c r="R399" i="7" s="1"/>
  <c r="H400" i="7"/>
  <c r="E400" i="7"/>
  <c r="B402" i="7"/>
  <c r="D402" i="7" s="1"/>
  <c r="F401" i="7"/>
  <c r="G401" i="7"/>
  <c r="A400" i="7"/>
  <c r="C402" i="7" l="1"/>
  <c r="U398" i="7"/>
  <c r="I400" i="7"/>
  <c r="N400" i="7" s="1"/>
  <c r="Q400" i="7" s="1"/>
  <c r="N399" i="7"/>
  <c r="Q399" i="7" s="1"/>
  <c r="U399" i="7" s="1"/>
  <c r="H401" i="7"/>
  <c r="B403" i="7"/>
  <c r="D403" i="7" s="1"/>
  <c r="A401" i="7"/>
  <c r="G402" i="7"/>
  <c r="F402" i="7"/>
  <c r="E401" i="7"/>
  <c r="C403" i="7" l="1"/>
  <c r="J400" i="7"/>
  <c r="O400" i="7" s="1"/>
  <c r="R400" i="7" s="1"/>
  <c r="T400" i="7" s="1"/>
  <c r="I401" i="7"/>
  <c r="N401" i="7" s="1"/>
  <c r="Q401" i="7" s="1"/>
  <c r="T399" i="7"/>
  <c r="E402" i="7"/>
  <c r="H402" i="7"/>
  <c r="A402" i="7"/>
  <c r="G403" i="7"/>
  <c r="F403" i="7"/>
  <c r="B404" i="7"/>
  <c r="D404" i="7" s="1"/>
  <c r="C404" i="7" l="1"/>
  <c r="J401" i="7"/>
  <c r="O401" i="7" s="1"/>
  <c r="R401" i="7" s="1"/>
  <c r="T401" i="7" s="1"/>
  <c r="I402" i="7"/>
  <c r="J402" i="7" s="1"/>
  <c r="O402" i="7" s="1"/>
  <c r="R402" i="7" s="1"/>
  <c r="U400" i="7"/>
  <c r="H403" i="7"/>
  <c r="E403" i="7"/>
  <c r="G404" i="7"/>
  <c r="B405" i="7"/>
  <c r="D405" i="7" s="1"/>
  <c r="F404" i="7"/>
  <c r="A403" i="7"/>
  <c r="I403" i="7" l="1"/>
  <c r="J403" i="7" s="1"/>
  <c r="O403" i="7" s="1"/>
  <c r="R403" i="7" s="1"/>
  <c r="C405" i="7"/>
  <c r="N402" i="7"/>
  <c r="Q402" i="7" s="1"/>
  <c r="T402" i="7" s="1"/>
  <c r="U401" i="7"/>
  <c r="E404" i="7"/>
  <c r="F405" i="7"/>
  <c r="A404" i="7"/>
  <c r="B406" i="7"/>
  <c r="D406" i="7" s="1"/>
  <c r="G405" i="7"/>
  <c r="H404" i="7"/>
  <c r="N403" i="7"/>
  <c r="Q403" i="7" s="1"/>
  <c r="A405" i="7" l="1"/>
  <c r="C406" i="7"/>
  <c r="U402" i="7"/>
  <c r="T403" i="7"/>
  <c r="I404" i="7"/>
  <c r="J404" i="7" s="1"/>
  <c r="O404" i="7" s="1"/>
  <c r="R404" i="7" s="1"/>
  <c r="H405" i="7"/>
  <c r="U403" i="7"/>
  <c r="B407" i="7"/>
  <c r="D407" i="7" s="1"/>
  <c r="F406" i="7"/>
  <c r="G406" i="7"/>
  <c r="E405" i="7"/>
  <c r="C407" i="7" l="1"/>
  <c r="N404" i="7"/>
  <c r="Q404" i="7" s="1"/>
  <c r="T404" i="7" s="1"/>
  <c r="I405" i="7"/>
  <c r="J405" i="7" s="1"/>
  <c r="O405" i="7" s="1"/>
  <c r="R405" i="7" s="1"/>
  <c r="E406" i="7"/>
  <c r="H406" i="7"/>
  <c r="G407" i="7"/>
  <c r="B408" i="7"/>
  <c r="D408" i="7" s="1"/>
  <c r="F407" i="7"/>
  <c r="A406" i="7"/>
  <c r="C408" i="7" l="1"/>
  <c r="N405" i="7"/>
  <c r="Q405" i="7" s="1"/>
  <c r="U405" i="7" s="1"/>
  <c r="U404" i="7"/>
  <c r="I406" i="7"/>
  <c r="J406" i="7" s="1"/>
  <c r="O406" i="7" s="1"/>
  <c r="R406" i="7" s="1"/>
  <c r="E407" i="7"/>
  <c r="A407" i="7"/>
  <c r="B409" i="7"/>
  <c r="D409" i="7" s="1"/>
  <c r="F408" i="7"/>
  <c r="G408" i="7"/>
  <c r="H407" i="7"/>
  <c r="C409" i="7" l="1"/>
  <c r="T405" i="7"/>
  <c r="H408" i="7"/>
  <c r="N406" i="7"/>
  <c r="Q406" i="7" s="1"/>
  <c r="T406" i="7" s="1"/>
  <c r="E408" i="7"/>
  <c r="I407" i="7"/>
  <c r="J407" i="7" s="1"/>
  <c r="O407" i="7" s="1"/>
  <c r="R407" i="7" s="1"/>
  <c r="B410" i="7"/>
  <c r="D410" i="7" s="1"/>
  <c r="F409" i="7"/>
  <c r="A408" i="7"/>
  <c r="G409" i="7"/>
  <c r="I408" i="7" l="1"/>
  <c r="N408" i="7" s="1"/>
  <c r="Q408" i="7" s="1"/>
  <c r="C410" i="7"/>
  <c r="U406" i="7"/>
  <c r="J408" i="7"/>
  <c r="O408" i="7" s="1"/>
  <c r="R408" i="7" s="1"/>
  <c r="N407" i="7"/>
  <c r="Q407" i="7" s="1"/>
  <c r="U407" i="7" s="1"/>
  <c r="E409" i="7"/>
  <c r="H409" i="7"/>
  <c r="A409" i="7"/>
  <c r="G410" i="7"/>
  <c r="F410" i="7"/>
  <c r="B411" i="7"/>
  <c r="D411" i="7" s="1"/>
  <c r="U408" i="7" l="1"/>
  <c r="C411" i="7"/>
  <c r="T408" i="7"/>
  <c r="I409" i="7"/>
  <c r="N409" i="7" s="1"/>
  <c r="Q409" i="7" s="1"/>
  <c r="T407" i="7"/>
  <c r="E410" i="7"/>
  <c r="A410" i="7"/>
  <c r="F411" i="7"/>
  <c r="G411" i="7"/>
  <c r="B412" i="7"/>
  <c r="D412" i="7" s="1"/>
  <c r="H410" i="7"/>
  <c r="A411" i="7" l="1"/>
  <c r="C412" i="7"/>
  <c r="I410" i="7"/>
  <c r="N410" i="7" s="1"/>
  <c r="Q410" i="7" s="1"/>
  <c r="J409" i="7"/>
  <c r="O409" i="7" s="1"/>
  <c r="R409" i="7" s="1"/>
  <c r="U409" i="7" s="1"/>
  <c r="F412" i="7"/>
  <c r="G412" i="7"/>
  <c r="B413" i="7"/>
  <c r="D413" i="7" s="1"/>
  <c r="E411" i="7"/>
  <c r="H411" i="7"/>
  <c r="A412" i="7" l="1"/>
  <c r="C413" i="7"/>
  <c r="H412" i="7"/>
  <c r="J410" i="7"/>
  <c r="O410" i="7" s="1"/>
  <c r="R410" i="7" s="1"/>
  <c r="U410" i="7" s="1"/>
  <c r="I411" i="7"/>
  <c r="J411" i="7" s="1"/>
  <c r="O411" i="7" s="1"/>
  <c r="R411" i="7" s="1"/>
  <c r="T409" i="7"/>
  <c r="E412" i="7"/>
  <c r="I412" i="7" s="1"/>
  <c r="J412" i="7" s="1"/>
  <c r="O412" i="7" s="1"/>
  <c r="R412" i="7" s="1"/>
  <c r="B414" i="7"/>
  <c r="D414" i="7" s="1"/>
  <c r="G413" i="7"/>
  <c r="F413" i="7"/>
  <c r="C414" i="7" l="1"/>
  <c r="E413" i="7"/>
  <c r="T410" i="7"/>
  <c r="N411" i="7"/>
  <c r="Q411" i="7" s="1"/>
  <c r="T411" i="7" s="1"/>
  <c r="H413" i="7"/>
  <c r="N412" i="7"/>
  <c r="Q412" i="7" s="1"/>
  <c r="T412" i="7" s="1"/>
  <c r="A413" i="7"/>
  <c r="G414" i="7"/>
  <c r="F414" i="7"/>
  <c r="B415" i="7"/>
  <c r="D415" i="7" s="1"/>
  <c r="C415" i="7" l="1"/>
  <c r="I413" i="7"/>
  <c r="N413" i="7" s="1"/>
  <c r="Q413" i="7" s="1"/>
  <c r="U411" i="7"/>
  <c r="H414" i="7"/>
  <c r="U412" i="7"/>
  <c r="E414" i="7"/>
  <c r="I414" i="7" s="1"/>
  <c r="F415" i="7"/>
  <c r="G415" i="7"/>
  <c r="B416" i="7"/>
  <c r="D416" i="7" s="1"/>
  <c r="A414" i="7"/>
  <c r="A415" i="7" l="1"/>
  <c r="C416" i="7"/>
  <c r="J413" i="7"/>
  <c r="O413" i="7" s="1"/>
  <c r="R413" i="7" s="1"/>
  <c r="U413" i="7" s="1"/>
  <c r="E415" i="7"/>
  <c r="H415" i="7"/>
  <c r="B417" i="7"/>
  <c r="D417" i="7" s="1"/>
  <c r="F416" i="7"/>
  <c r="G416" i="7"/>
  <c r="J414" i="7"/>
  <c r="O414" i="7" s="1"/>
  <c r="R414" i="7" s="1"/>
  <c r="N414" i="7"/>
  <c r="Q414" i="7" s="1"/>
  <c r="A416" i="7" l="1"/>
  <c r="C417" i="7"/>
  <c r="T413" i="7"/>
  <c r="E416" i="7"/>
  <c r="I415" i="7"/>
  <c r="J415" i="7" s="1"/>
  <c r="O415" i="7" s="1"/>
  <c r="R415" i="7" s="1"/>
  <c r="H416" i="7"/>
  <c r="T414" i="7"/>
  <c r="U414" i="7"/>
  <c r="G417" i="7"/>
  <c r="F417" i="7"/>
  <c r="B418" i="7"/>
  <c r="D418" i="7" s="1"/>
  <c r="I416" i="7" l="1"/>
  <c r="N416" i="7" s="1"/>
  <c r="Q416" i="7" s="1"/>
  <c r="C418" i="7"/>
  <c r="N415" i="7"/>
  <c r="Q415" i="7" s="1"/>
  <c r="T415" i="7" s="1"/>
  <c r="E417" i="7"/>
  <c r="H417" i="7"/>
  <c r="F418" i="7"/>
  <c r="A417" i="7"/>
  <c r="G418" i="7"/>
  <c r="B419" i="7"/>
  <c r="D419" i="7" s="1"/>
  <c r="J416" i="7" l="1"/>
  <c r="O416" i="7" s="1"/>
  <c r="R416" i="7" s="1"/>
  <c r="U416" i="7" s="1"/>
  <c r="C419" i="7"/>
  <c r="I417" i="7"/>
  <c r="N417" i="7" s="1"/>
  <c r="Q417" i="7" s="1"/>
  <c r="U415" i="7"/>
  <c r="H418" i="7"/>
  <c r="E418" i="7"/>
  <c r="A418" i="7"/>
  <c r="B420" i="7"/>
  <c r="D420" i="7" s="1"/>
  <c r="G419" i="7"/>
  <c r="F419" i="7"/>
  <c r="T416" i="7" l="1"/>
  <c r="C420" i="7"/>
  <c r="J417" i="7"/>
  <c r="O417" i="7" s="1"/>
  <c r="R417" i="7" s="1"/>
  <c r="U417" i="7" s="1"/>
  <c r="E419" i="7"/>
  <c r="I418" i="7"/>
  <c r="J418" i="7" s="1"/>
  <c r="O418" i="7" s="1"/>
  <c r="R418" i="7" s="1"/>
  <c r="H419" i="7"/>
  <c r="F420" i="7"/>
  <c r="G420" i="7"/>
  <c r="B421" i="7"/>
  <c r="D421" i="7" s="1"/>
  <c r="A419" i="7"/>
  <c r="A420" i="7" l="1"/>
  <c r="C421" i="7"/>
  <c r="I419" i="7"/>
  <c r="J419" i="7" s="1"/>
  <c r="O419" i="7" s="1"/>
  <c r="R419" i="7" s="1"/>
  <c r="T417" i="7"/>
  <c r="N418" i="7"/>
  <c r="Q418" i="7" s="1"/>
  <c r="U418" i="7" s="1"/>
  <c r="H420" i="7"/>
  <c r="E420" i="7"/>
  <c r="B422" i="7"/>
  <c r="D422" i="7" s="1"/>
  <c r="F421" i="7"/>
  <c r="G421" i="7"/>
  <c r="N419" i="7" l="1"/>
  <c r="Q419" i="7" s="1"/>
  <c r="U419" i="7" s="1"/>
  <c r="A421" i="7"/>
  <c r="C422" i="7"/>
  <c r="T418" i="7"/>
  <c r="I420" i="7"/>
  <c r="J420" i="7" s="1"/>
  <c r="O420" i="7" s="1"/>
  <c r="R420" i="7" s="1"/>
  <c r="E421" i="7"/>
  <c r="H421" i="7"/>
  <c r="F422" i="7"/>
  <c r="B423" i="7"/>
  <c r="D423" i="7" s="1"/>
  <c r="G422" i="7"/>
  <c r="T419" i="7" l="1"/>
  <c r="C423" i="7"/>
  <c r="I421" i="7"/>
  <c r="N421" i="7" s="1"/>
  <c r="Q421" i="7" s="1"/>
  <c r="N420" i="7"/>
  <c r="Q420" i="7" s="1"/>
  <c r="U420" i="7" s="1"/>
  <c r="H422" i="7"/>
  <c r="E422" i="7"/>
  <c r="G423" i="7"/>
  <c r="B424" i="7"/>
  <c r="D424" i="7" s="1"/>
  <c r="A422" i="7"/>
  <c r="F423" i="7"/>
  <c r="A423" i="7" l="1"/>
  <c r="C424" i="7"/>
  <c r="I422" i="7"/>
  <c r="J422" i="7" s="1"/>
  <c r="O422" i="7" s="1"/>
  <c r="R422" i="7" s="1"/>
  <c r="J421" i="7"/>
  <c r="O421" i="7" s="1"/>
  <c r="R421" i="7" s="1"/>
  <c r="T421" i="7" s="1"/>
  <c r="T420" i="7"/>
  <c r="G424" i="7"/>
  <c r="B425" i="7"/>
  <c r="D425" i="7" s="1"/>
  <c r="F424" i="7"/>
  <c r="H423" i="7"/>
  <c r="E423" i="7"/>
  <c r="N422" i="7" l="1"/>
  <c r="Q422" i="7" s="1"/>
  <c r="T422" i="7" s="1"/>
  <c r="C425" i="7"/>
  <c r="U421" i="7"/>
  <c r="E424" i="7"/>
  <c r="H424" i="7"/>
  <c r="A424" i="7"/>
  <c r="F425" i="7"/>
  <c r="G425" i="7"/>
  <c r="B426" i="7"/>
  <c r="D426" i="7" s="1"/>
  <c r="I423" i="7"/>
  <c r="U422" i="7" l="1"/>
  <c r="C426" i="7"/>
  <c r="H425" i="7"/>
  <c r="I424" i="7"/>
  <c r="N424" i="7" s="1"/>
  <c r="Q424" i="7" s="1"/>
  <c r="E425" i="7"/>
  <c r="G426" i="7"/>
  <c r="B427" i="7"/>
  <c r="D427" i="7" s="1"/>
  <c r="A425" i="7"/>
  <c r="F426" i="7"/>
  <c r="J423" i="7"/>
  <c r="O423" i="7" s="1"/>
  <c r="R423" i="7" s="1"/>
  <c r="N423" i="7"/>
  <c r="Q423" i="7" s="1"/>
  <c r="A426" i="7" l="1"/>
  <c r="C427" i="7"/>
  <c r="J424" i="7"/>
  <c r="O424" i="7" s="1"/>
  <c r="R424" i="7" s="1"/>
  <c r="U424" i="7" s="1"/>
  <c r="I425" i="7"/>
  <c r="J425" i="7" s="1"/>
  <c r="O425" i="7" s="1"/>
  <c r="R425" i="7" s="1"/>
  <c r="T423" i="7"/>
  <c r="E426" i="7"/>
  <c r="G427" i="7"/>
  <c r="B428" i="7"/>
  <c r="D428" i="7" s="1"/>
  <c r="F427" i="7"/>
  <c r="U423" i="7"/>
  <c r="H426" i="7"/>
  <c r="C428" i="7" l="1"/>
  <c r="N425" i="7"/>
  <c r="Q425" i="7" s="1"/>
  <c r="T425" i="7" s="1"/>
  <c r="T424" i="7"/>
  <c r="I426" i="7"/>
  <c r="J426" i="7" s="1"/>
  <c r="O426" i="7" s="1"/>
  <c r="R426" i="7" s="1"/>
  <c r="E427" i="7"/>
  <c r="A427" i="7"/>
  <c r="G428" i="7"/>
  <c r="B429" i="7"/>
  <c r="D429" i="7" s="1"/>
  <c r="F428" i="7"/>
  <c r="H427" i="7"/>
  <c r="C429" i="7" l="1"/>
  <c r="U425" i="7"/>
  <c r="N426" i="7"/>
  <c r="Q426" i="7" s="1"/>
  <c r="U426" i="7" s="1"/>
  <c r="I427" i="7"/>
  <c r="J427" i="7" s="1"/>
  <c r="O427" i="7" s="1"/>
  <c r="R427" i="7" s="1"/>
  <c r="E428" i="7"/>
  <c r="H428" i="7"/>
  <c r="B430" i="7"/>
  <c r="D430" i="7" s="1"/>
  <c r="G429" i="7"/>
  <c r="F429" i="7"/>
  <c r="A428" i="7"/>
  <c r="C430" i="7" l="1"/>
  <c r="I428" i="7"/>
  <c r="J428" i="7" s="1"/>
  <c r="O428" i="7" s="1"/>
  <c r="R428" i="7" s="1"/>
  <c r="N427" i="7"/>
  <c r="Q427" i="7" s="1"/>
  <c r="T427" i="7" s="1"/>
  <c r="T426" i="7"/>
  <c r="E429" i="7"/>
  <c r="N428" i="7"/>
  <c r="Q428" i="7" s="1"/>
  <c r="H429" i="7"/>
  <c r="A429" i="7"/>
  <c r="F430" i="7"/>
  <c r="G430" i="7"/>
  <c r="B431" i="7"/>
  <c r="D431" i="7" s="1"/>
  <c r="C431" i="7" l="1"/>
  <c r="U427" i="7"/>
  <c r="H430" i="7"/>
  <c r="U428" i="7"/>
  <c r="G431" i="7"/>
  <c r="B432" i="7"/>
  <c r="D432" i="7" s="1"/>
  <c r="A430" i="7"/>
  <c r="F431" i="7"/>
  <c r="T428" i="7"/>
  <c r="E430" i="7"/>
  <c r="I429" i="7"/>
  <c r="A431" i="7" l="1"/>
  <c r="C432" i="7"/>
  <c r="I430" i="7"/>
  <c r="J430" i="7" s="1"/>
  <c r="O430" i="7" s="1"/>
  <c r="R430" i="7" s="1"/>
  <c r="E431" i="7"/>
  <c r="N429" i="7"/>
  <c r="Q429" i="7" s="1"/>
  <c r="J429" i="7"/>
  <c r="O429" i="7" s="1"/>
  <c r="R429" i="7" s="1"/>
  <c r="G432" i="7"/>
  <c r="F432" i="7"/>
  <c r="B433" i="7"/>
  <c r="D433" i="7" s="1"/>
  <c r="H431" i="7"/>
  <c r="C433" i="7" l="1"/>
  <c r="I431" i="7"/>
  <c r="N431" i="7" s="1"/>
  <c r="Q431" i="7" s="1"/>
  <c r="N430" i="7"/>
  <c r="Q430" i="7" s="1"/>
  <c r="T430" i="7" s="1"/>
  <c r="T429" i="7"/>
  <c r="A432" i="7"/>
  <c r="B434" i="7"/>
  <c r="D434" i="7" s="1"/>
  <c r="F433" i="7"/>
  <c r="G433" i="7"/>
  <c r="H432" i="7"/>
  <c r="E432" i="7"/>
  <c r="U429" i="7"/>
  <c r="J431" i="7" l="1"/>
  <c r="O431" i="7" s="1"/>
  <c r="R431" i="7" s="1"/>
  <c r="U431" i="7" s="1"/>
  <c r="A433" i="7"/>
  <c r="C434" i="7"/>
  <c r="U430" i="7"/>
  <c r="I432" i="7"/>
  <c r="N432" i="7" s="1"/>
  <c r="Q432" i="7" s="1"/>
  <c r="F434" i="7"/>
  <c r="B435" i="7"/>
  <c r="D435" i="7" s="1"/>
  <c r="G434" i="7"/>
  <c r="E433" i="7"/>
  <c r="H433" i="7"/>
  <c r="T431" i="7" l="1"/>
  <c r="C435" i="7"/>
  <c r="H434" i="7"/>
  <c r="J432" i="7"/>
  <c r="O432" i="7" s="1"/>
  <c r="R432" i="7" s="1"/>
  <c r="U432" i="7" s="1"/>
  <c r="I433" i="7"/>
  <c r="N433" i="7" s="1"/>
  <c r="Q433" i="7" s="1"/>
  <c r="A434" i="7"/>
  <c r="F435" i="7"/>
  <c r="G435" i="7"/>
  <c r="B436" i="7"/>
  <c r="D436" i="7" s="1"/>
  <c r="E434" i="7"/>
  <c r="I434" i="7" l="1"/>
  <c r="J434" i="7" s="1"/>
  <c r="O434" i="7" s="1"/>
  <c r="R434" i="7" s="1"/>
  <c r="C436" i="7"/>
  <c r="T432" i="7"/>
  <c r="J433" i="7"/>
  <c r="O433" i="7" s="1"/>
  <c r="R433" i="7" s="1"/>
  <c r="U433" i="7" s="1"/>
  <c r="E435" i="7"/>
  <c r="H435" i="7"/>
  <c r="F436" i="7"/>
  <c r="B437" i="7"/>
  <c r="D437" i="7" s="1"/>
  <c r="A435" i="7"/>
  <c r="G436" i="7"/>
  <c r="N434" i="7" l="1"/>
  <c r="Q434" i="7" s="1"/>
  <c r="T434" i="7" s="1"/>
  <c r="A436" i="7"/>
  <c r="C437" i="7"/>
  <c r="T433" i="7"/>
  <c r="I435" i="7"/>
  <c r="J435" i="7" s="1"/>
  <c r="O435" i="7" s="1"/>
  <c r="R435" i="7" s="1"/>
  <c r="H436" i="7"/>
  <c r="F437" i="7"/>
  <c r="G437" i="7"/>
  <c r="B438" i="7"/>
  <c r="D438" i="7" s="1"/>
  <c r="E436" i="7"/>
  <c r="U434" i="7" l="1"/>
  <c r="A437" i="7"/>
  <c r="C438" i="7"/>
  <c r="N435" i="7"/>
  <c r="Q435" i="7" s="1"/>
  <c r="T435" i="7" s="1"/>
  <c r="I436" i="7"/>
  <c r="N436" i="7" s="1"/>
  <c r="Q436" i="7" s="1"/>
  <c r="H437" i="7"/>
  <c r="F438" i="7"/>
  <c r="G438" i="7"/>
  <c r="B439" i="7"/>
  <c r="D439" i="7" s="1"/>
  <c r="E437" i="7"/>
  <c r="C439" i="7" l="1"/>
  <c r="I437" i="7"/>
  <c r="J437" i="7" s="1"/>
  <c r="O437" i="7" s="1"/>
  <c r="R437" i="7" s="1"/>
  <c r="J436" i="7"/>
  <c r="O436" i="7" s="1"/>
  <c r="R436" i="7" s="1"/>
  <c r="U436" i="7" s="1"/>
  <c r="U435" i="7"/>
  <c r="H438" i="7"/>
  <c r="E438" i="7"/>
  <c r="N437" i="7"/>
  <c r="Q437" i="7" s="1"/>
  <c r="B440" i="7"/>
  <c r="D440" i="7" s="1"/>
  <c r="F439" i="7"/>
  <c r="G439" i="7"/>
  <c r="A438" i="7"/>
  <c r="A439" i="7" l="1"/>
  <c r="C440" i="7"/>
  <c r="I438" i="7"/>
  <c r="N438" i="7" s="1"/>
  <c r="Q438" i="7" s="1"/>
  <c r="T436" i="7"/>
  <c r="H439" i="7"/>
  <c r="U437" i="7"/>
  <c r="E439" i="7"/>
  <c r="G440" i="7"/>
  <c r="F440" i="7"/>
  <c r="B441" i="7"/>
  <c r="D441" i="7" s="1"/>
  <c r="T437" i="7"/>
  <c r="C441" i="7" l="1"/>
  <c r="J438" i="7"/>
  <c r="O438" i="7" s="1"/>
  <c r="R438" i="7" s="1"/>
  <c r="T438" i="7" s="1"/>
  <c r="I439" i="7"/>
  <c r="J439" i="7" s="1"/>
  <c r="O439" i="7" s="1"/>
  <c r="R439" i="7" s="1"/>
  <c r="A440" i="7"/>
  <c r="F441" i="7"/>
  <c r="B442" i="7"/>
  <c r="D442" i="7" s="1"/>
  <c r="G441" i="7"/>
  <c r="E440" i="7"/>
  <c r="H440" i="7"/>
  <c r="A441" i="7" l="1"/>
  <c r="C442" i="7"/>
  <c r="U438" i="7"/>
  <c r="E441" i="7"/>
  <c r="N439" i="7"/>
  <c r="Q439" i="7" s="1"/>
  <c r="U439" i="7" s="1"/>
  <c r="H441" i="7"/>
  <c r="I440" i="7"/>
  <c r="J440" i="7" s="1"/>
  <c r="O440" i="7" s="1"/>
  <c r="R440" i="7" s="1"/>
  <c r="B443" i="7"/>
  <c r="D443" i="7" s="1"/>
  <c r="F442" i="7"/>
  <c r="G442" i="7"/>
  <c r="C443" i="7" l="1"/>
  <c r="I441" i="7"/>
  <c r="J441" i="7" s="1"/>
  <c r="O441" i="7" s="1"/>
  <c r="R441" i="7" s="1"/>
  <c r="T439" i="7"/>
  <c r="N440" i="7"/>
  <c r="Q440" i="7" s="1"/>
  <c r="U440" i="7" s="1"/>
  <c r="E442" i="7"/>
  <c r="G443" i="7"/>
  <c r="B444" i="7"/>
  <c r="D444" i="7" s="1"/>
  <c r="F443" i="7"/>
  <c r="A442" i="7"/>
  <c r="H442" i="7"/>
  <c r="A443" i="7" l="1"/>
  <c r="C444" i="7"/>
  <c r="N441" i="7"/>
  <c r="Q441" i="7" s="1"/>
  <c r="T441" i="7" s="1"/>
  <c r="I442" i="7"/>
  <c r="J442" i="7" s="1"/>
  <c r="O442" i="7" s="1"/>
  <c r="R442" i="7" s="1"/>
  <c r="T440" i="7"/>
  <c r="E443" i="7"/>
  <c r="B445" i="7"/>
  <c r="D445" i="7" s="1"/>
  <c r="F444" i="7"/>
  <c r="G444" i="7"/>
  <c r="H443" i="7"/>
  <c r="A444" i="7" l="1"/>
  <c r="C445" i="7"/>
  <c r="U441" i="7"/>
  <c r="N442" i="7"/>
  <c r="Q442" i="7" s="1"/>
  <c r="T442" i="7" s="1"/>
  <c r="I443" i="7"/>
  <c r="N443" i="7" s="1"/>
  <c r="Q443" i="7" s="1"/>
  <c r="H444" i="7"/>
  <c r="E444" i="7"/>
  <c r="G445" i="7"/>
  <c r="B446" i="7"/>
  <c r="D446" i="7" s="1"/>
  <c r="F445" i="7"/>
  <c r="C446" i="7" l="1"/>
  <c r="J443" i="7"/>
  <c r="O443" i="7" s="1"/>
  <c r="R443" i="7" s="1"/>
  <c r="T443" i="7" s="1"/>
  <c r="U442" i="7"/>
  <c r="I444" i="7"/>
  <c r="N444" i="7" s="1"/>
  <c r="Q444" i="7" s="1"/>
  <c r="E445" i="7"/>
  <c r="H445" i="7"/>
  <c r="A445" i="7"/>
  <c r="F446" i="7"/>
  <c r="G446" i="7"/>
  <c r="B447" i="7"/>
  <c r="D447" i="7" s="1"/>
  <c r="A446" i="7" l="1"/>
  <c r="C447" i="7"/>
  <c r="U443" i="7"/>
  <c r="J444" i="7"/>
  <c r="O444" i="7" s="1"/>
  <c r="R444" i="7" s="1"/>
  <c r="U444" i="7" s="1"/>
  <c r="I445" i="7"/>
  <c r="J445" i="7" s="1"/>
  <c r="O445" i="7" s="1"/>
  <c r="R445" i="7" s="1"/>
  <c r="H446" i="7"/>
  <c r="B448" i="7"/>
  <c r="D448" i="7" s="1"/>
  <c r="F447" i="7"/>
  <c r="G447" i="7"/>
  <c r="E446" i="7"/>
  <c r="A447" i="7" l="1"/>
  <c r="C448" i="7"/>
  <c r="N445" i="7"/>
  <c r="Q445" i="7" s="1"/>
  <c r="U445" i="7" s="1"/>
  <c r="T444" i="7"/>
  <c r="I446" i="7"/>
  <c r="N446" i="7" s="1"/>
  <c r="Q446" i="7" s="1"/>
  <c r="H447" i="7"/>
  <c r="E447" i="7"/>
  <c r="F448" i="7"/>
  <c r="G448" i="7"/>
  <c r="B449" i="7"/>
  <c r="D449" i="7" s="1"/>
  <c r="C449" i="7" l="1"/>
  <c r="T445" i="7"/>
  <c r="I447" i="7"/>
  <c r="N447" i="7" s="1"/>
  <c r="Q447" i="7" s="1"/>
  <c r="J446" i="7"/>
  <c r="O446" i="7" s="1"/>
  <c r="R446" i="7" s="1"/>
  <c r="U446" i="7" s="1"/>
  <c r="H448" i="7"/>
  <c r="E448" i="7"/>
  <c r="G449" i="7"/>
  <c r="B450" i="7"/>
  <c r="D450" i="7" s="1"/>
  <c r="F449" i="7"/>
  <c r="A448" i="7"/>
  <c r="J447" i="7" l="1"/>
  <c r="O447" i="7" s="1"/>
  <c r="R447" i="7" s="1"/>
  <c r="T447" i="7" s="1"/>
  <c r="C450" i="7"/>
  <c r="T446" i="7"/>
  <c r="I448" i="7"/>
  <c r="N448" i="7" s="1"/>
  <c r="Q448" i="7" s="1"/>
  <c r="E449" i="7"/>
  <c r="H449" i="7"/>
  <c r="F450" i="7"/>
  <c r="B451" i="7"/>
  <c r="D451" i="7" s="1"/>
  <c r="G450" i="7"/>
  <c r="A449" i="7"/>
  <c r="U447" i="7" l="1"/>
  <c r="C451" i="7"/>
  <c r="J448" i="7"/>
  <c r="O448" i="7" s="1"/>
  <c r="R448" i="7" s="1"/>
  <c r="U448" i="7" s="1"/>
  <c r="H450" i="7"/>
  <c r="I449" i="7"/>
  <c r="J449" i="7" s="1"/>
  <c r="O449" i="7" s="1"/>
  <c r="R449" i="7" s="1"/>
  <c r="E450" i="7"/>
  <c r="I450" i="7" s="1"/>
  <c r="A450" i="7"/>
  <c r="B452" i="7"/>
  <c r="D452" i="7" s="1"/>
  <c r="F451" i="7"/>
  <c r="G451" i="7"/>
  <c r="A451" i="7" l="1"/>
  <c r="C452" i="7"/>
  <c r="T448" i="7"/>
  <c r="N449" i="7"/>
  <c r="Q449" i="7" s="1"/>
  <c r="U449" i="7" s="1"/>
  <c r="E451" i="7"/>
  <c r="H451" i="7"/>
  <c r="F452" i="7"/>
  <c r="G452" i="7"/>
  <c r="B453" i="7"/>
  <c r="D453" i="7" s="1"/>
  <c r="N450" i="7"/>
  <c r="Q450" i="7" s="1"/>
  <c r="J450" i="7"/>
  <c r="O450" i="7" s="1"/>
  <c r="R450" i="7" s="1"/>
  <c r="A452" i="7" l="1"/>
  <c r="C453" i="7"/>
  <c r="H452" i="7"/>
  <c r="T449" i="7"/>
  <c r="I451" i="7"/>
  <c r="N451" i="7" s="1"/>
  <c r="Q451" i="7" s="1"/>
  <c r="E452" i="7"/>
  <c r="I452" i="7" s="1"/>
  <c r="T450" i="7"/>
  <c r="F453" i="7"/>
  <c r="G453" i="7"/>
  <c r="B454" i="7"/>
  <c r="D454" i="7" s="1"/>
  <c r="U450" i="7"/>
  <c r="C454" i="7" l="1"/>
  <c r="J451" i="7"/>
  <c r="O451" i="7" s="1"/>
  <c r="R451" i="7" s="1"/>
  <c r="U451" i="7" s="1"/>
  <c r="H453" i="7"/>
  <c r="E453" i="7"/>
  <c r="J452" i="7"/>
  <c r="O452" i="7" s="1"/>
  <c r="R452" i="7" s="1"/>
  <c r="N452" i="7"/>
  <c r="Q452" i="7" s="1"/>
  <c r="F454" i="7"/>
  <c r="G454" i="7"/>
  <c r="B455" i="7"/>
  <c r="D455" i="7" s="1"/>
  <c r="A453" i="7"/>
  <c r="I453" i="7" l="1"/>
  <c r="N453" i="7" s="1"/>
  <c r="Q453" i="7" s="1"/>
  <c r="C455" i="7"/>
  <c r="T451" i="7"/>
  <c r="H454" i="7"/>
  <c r="T452" i="7"/>
  <c r="E454" i="7"/>
  <c r="I454" i="7" s="1"/>
  <c r="F455" i="7"/>
  <c r="A454" i="7"/>
  <c r="B456" i="7"/>
  <c r="D456" i="7" s="1"/>
  <c r="G455" i="7"/>
  <c r="U452" i="7"/>
  <c r="J453" i="7" l="1"/>
  <c r="O453" i="7" s="1"/>
  <c r="R453" i="7" s="1"/>
  <c r="U453" i="7" s="1"/>
  <c r="C456" i="7"/>
  <c r="H455" i="7"/>
  <c r="E455" i="7"/>
  <c r="A455" i="7"/>
  <c r="G456" i="7"/>
  <c r="F456" i="7"/>
  <c r="B457" i="7"/>
  <c r="D457" i="7" s="1"/>
  <c r="J454" i="7"/>
  <c r="O454" i="7" s="1"/>
  <c r="R454" i="7" s="1"/>
  <c r="N454" i="7"/>
  <c r="Q454" i="7" s="1"/>
  <c r="T453" i="7" l="1"/>
  <c r="I455" i="7"/>
  <c r="J455" i="7" s="1"/>
  <c r="O455" i="7" s="1"/>
  <c r="R455" i="7" s="1"/>
  <c r="A456" i="7"/>
  <c r="C457" i="7"/>
  <c r="T454" i="7"/>
  <c r="B458" i="7"/>
  <c r="D458" i="7" s="1"/>
  <c r="F457" i="7"/>
  <c r="G457" i="7"/>
  <c r="H456" i="7"/>
  <c r="E456" i="7"/>
  <c r="U454" i="7"/>
  <c r="N455" i="7" l="1"/>
  <c r="Q455" i="7" s="1"/>
  <c r="T455" i="7" s="1"/>
  <c r="C458" i="7"/>
  <c r="E457" i="7"/>
  <c r="H457" i="7"/>
  <c r="I456" i="7"/>
  <c r="N456" i="7" s="1"/>
  <c r="Q456" i="7" s="1"/>
  <c r="G458" i="7"/>
  <c r="F458" i="7"/>
  <c r="B459" i="7"/>
  <c r="D459" i="7" s="1"/>
  <c r="A457" i="7"/>
  <c r="U455" i="7" l="1"/>
  <c r="C459" i="7"/>
  <c r="I457" i="7"/>
  <c r="J457" i="7" s="1"/>
  <c r="O457" i="7" s="1"/>
  <c r="R457" i="7" s="1"/>
  <c r="J456" i="7"/>
  <c r="O456" i="7" s="1"/>
  <c r="R456" i="7" s="1"/>
  <c r="T456" i="7" s="1"/>
  <c r="A458" i="7"/>
  <c r="B460" i="7"/>
  <c r="D460" i="7" s="1"/>
  <c r="G459" i="7"/>
  <c r="F459" i="7"/>
  <c r="E458" i="7"/>
  <c r="H458" i="7"/>
  <c r="A459" i="7" l="1"/>
  <c r="C460" i="7"/>
  <c r="N457" i="7"/>
  <c r="Q457" i="7" s="1"/>
  <c r="T457" i="7" s="1"/>
  <c r="H459" i="7"/>
  <c r="U456" i="7"/>
  <c r="E459" i="7"/>
  <c r="I458" i="7"/>
  <c r="N458" i="7" s="1"/>
  <c r="Q458" i="7" s="1"/>
  <c r="G460" i="7"/>
  <c r="B461" i="7"/>
  <c r="D461" i="7" s="1"/>
  <c r="F460" i="7"/>
  <c r="I459" i="7" l="1"/>
  <c r="C461" i="7"/>
  <c r="U457" i="7"/>
  <c r="E460" i="7"/>
  <c r="H460" i="7"/>
  <c r="J458" i="7"/>
  <c r="O458" i="7" s="1"/>
  <c r="R458" i="7" s="1"/>
  <c r="U458" i="7" s="1"/>
  <c r="A460" i="7"/>
  <c r="G461" i="7"/>
  <c r="B462" i="7"/>
  <c r="D462" i="7" s="1"/>
  <c r="F461" i="7"/>
  <c r="N459" i="7"/>
  <c r="Q459" i="7" s="1"/>
  <c r="J459" i="7"/>
  <c r="O459" i="7" s="1"/>
  <c r="R459" i="7" s="1"/>
  <c r="C462" i="7" l="1"/>
  <c r="I460" i="7"/>
  <c r="N460" i="7" s="1"/>
  <c r="Q460" i="7" s="1"/>
  <c r="T458" i="7"/>
  <c r="E461" i="7"/>
  <c r="T459" i="7"/>
  <c r="A461" i="7"/>
  <c r="F462" i="7"/>
  <c r="B463" i="7"/>
  <c r="D463" i="7" s="1"/>
  <c r="G462" i="7"/>
  <c r="H461" i="7"/>
  <c r="U459" i="7"/>
  <c r="C463" i="7" l="1"/>
  <c r="I461" i="7"/>
  <c r="N461" i="7" s="1"/>
  <c r="Q461" i="7" s="1"/>
  <c r="J460" i="7"/>
  <c r="O460" i="7" s="1"/>
  <c r="R460" i="7" s="1"/>
  <c r="T460" i="7" s="1"/>
  <c r="E462" i="7"/>
  <c r="H462" i="7"/>
  <c r="A462" i="7"/>
  <c r="G463" i="7"/>
  <c r="B464" i="7"/>
  <c r="D464" i="7" s="1"/>
  <c r="F463" i="7"/>
  <c r="C464" i="7" l="1"/>
  <c r="I462" i="7"/>
  <c r="J462" i="7" s="1"/>
  <c r="O462" i="7" s="1"/>
  <c r="R462" i="7" s="1"/>
  <c r="J461" i="7"/>
  <c r="O461" i="7" s="1"/>
  <c r="R461" i="7" s="1"/>
  <c r="U461" i="7" s="1"/>
  <c r="U460" i="7"/>
  <c r="E463" i="7"/>
  <c r="H463" i="7"/>
  <c r="A463" i="7"/>
  <c r="G464" i="7"/>
  <c r="F464" i="7"/>
  <c r="B465" i="7"/>
  <c r="D465" i="7" s="1"/>
  <c r="N462" i="7" l="1"/>
  <c r="Q462" i="7" s="1"/>
  <c r="T462" i="7" s="1"/>
  <c r="C465" i="7"/>
  <c r="E465" i="7" s="1"/>
  <c r="T461" i="7"/>
  <c r="I463" i="7"/>
  <c r="J463" i="7" s="1"/>
  <c r="O463" i="7" s="1"/>
  <c r="R463" i="7" s="1"/>
  <c r="E464" i="7"/>
  <c r="A464" i="7"/>
  <c r="B466" i="7"/>
  <c r="D466" i="7" s="1"/>
  <c r="F465" i="7"/>
  <c r="G465" i="7"/>
  <c r="H464" i="7"/>
  <c r="U462" i="7" l="1"/>
  <c r="C466" i="7"/>
  <c r="I464" i="7"/>
  <c r="N464" i="7" s="1"/>
  <c r="Q464" i="7" s="1"/>
  <c r="N463" i="7"/>
  <c r="Q463" i="7" s="1"/>
  <c r="U463" i="7" s="1"/>
  <c r="H465" i="7"/>
  <c r="I465" i="7" s="1"/>
  <c r="A465" i="7"/>
  <c r="B467" i="7"/>
  <c r="D467" i="7" s="1"/>
  <c r="F466" i="7"/>
  <c r="G466" i="7"/>
  <c r="C467" i="7" l="1"/>
  <c r="J464" i="7"/>
  <c r="O464" i="7" s="1"/>
  <c r="R464" i="7" s="1"/>
  <c r="T464" i="7" s="1"/>
  <c r="N465" i="7"/>
  <c r="Q465" i="7" s="1"/>
  <c r="J465" i="7"/>
  <c r="O465" i="7" s="1"/>
  <c r="R465" i="7" s="1"/>
  <c r="H466" i="7"/>
  <c r="T463" i="7"/>
  <c r="E466" i="7"/>
  <c r="B468" i="7"/>
  <c r="D468" i="7" s="1"/>
  <c r="G467" i="7"/>
  <c r="A466" i="7"/>
  <c r="F467" i="7"/>
  <c r="C468" i="7" l="1"/>
  <c r="U464" i="7"/>
  <c r="U465" i="7"/>
  <c r="T465" i="7"/>
  <c r="I466" i="7"/>
  <c r="N466" i="7" s="1"/>
  <c r="Q466" i="7" s="1"/>
  <c r="E467" i="7"/>
  <c r="H467" i="7"/>
  <c r="A467" i="7"/>
  <c r="F468" i="7"/>
  <c r="G468" i="7"/>
  <c r="B469" i="7"/>
  <c r="D469" i="7" s="1"/>
  <c r="C469" i="7" l="1"/>
  <c r="H468" i="7"/>
  <c r="J466" i="7"/>
  <c r="O466" i="7" s="1"/>
  <c r="R466" i="7" s="1"/>
  <c r="U466" i="7" s="1"/>
  <c r="E468" i="7"/>
  <c r="I467" i="7"/>
  <c r="J467" i="7" s="1"/>
  <c r="O467" i="7" s="1"/>
  <c r="R467" i="7" s="1"/>
  <c r="A468" i="7"/>
  <c r="B470" i="7"/>
  <c r="D470" i="7" s="1"/>
  <c r="F469" i="7"/>
  <c r="G469" i="7"/>
  <c r="C470" i="7" l="1"/>
  <c r="I468" i="7"/>
  <c r="J468" i="7" s="1"/>
  <c r="O468" i="7" s="1"/>
  <c r="R468" i="7" s="1"/>
  <c r="T466" i="7"/>
  <c r="N467" i="7"/>
  <c r="Q467" i="7" s="1"/>
  <c r="T467" i="7" s="1"/>
  <c r="E469" i="7"/>
  <c r="H469" i="7"/>
  <c r="B471" i="7"/>
  <c r="D471" i="7" s="1"/>
  <c r="G470" i="7"/>
  <c r="F470" i="7"/>
  <c r="A469" i="7"/>
  <c r="C471" i="7" l="1"/>
  <c r="N468" i="7"/>
  <c r="Q468" i="7" s="1"/>
  <c r="U468" i="7" s="1"/>
  <c r="U467" i="7"/>
  <c r="E470" i="7"/>
  <c r="I469" i="7"/>
  <c r="H470" i="7"/>
  <c r="A470" i="7"/>
  <c r="B472" i="7"/>
  <c r="D472" i="7" s="1"/>
  <c r="F471" i="7"/>
  <c r="G471" i="7"/>
  <c r="C472" i="7" l="1"/>
  <c r="T468" i="7"/>
  <c r="I470" i="7"/>
  <c r="N470" i="7" s="1"/>
  <c r="Q470" i="7" s="1"/>
  <c r="N469" i="7"/>
  <c r="Q469" i="7" s="1"/>
  <c r="J469" i="7"/>
  <c r="O469" i="7" s="1"/>
  <c r="R469" i="7" s="1"/>
  <c r="H471" i="7"/>
  <c r="E471" i="7"/>
  <c r="A471" i="7"/>
  <c r="G472" i="7"/>
  <c r="F472" i="7"/>
  <c r="B473" i="7"/>
  <c r="D473" i="7" s="1"/>
  <c r="C473" i="7" l="1"/>
  <c r="J470" i="7"/>
  <c r="O470" i="7" s="1"/>
  <c r="R470" i="7" s="1"/>
  <c r="U470" i="7" s="1"/>
  <c r="U469" i="7"/>
  <c r="I471" i="7"/>
  <c r="T469" i="7"/>
  <c r="H472" i="7"/>
  <c r="E472" i="7"/>
  <c r="A472" i="7"/>
  <c r="F473" i="7"/>
  <c r="B474" i="7"/>
  <c r="D474" i="7" s="1"/>
  <c r="G473" i="7"/>
  <c r="T470" i="7" l="1"/>
  <c r="C474" i="7"/>
  <c r="I472" i="7"/>
  <c r="J472" i="7" s="1"/>
  <c r="O472" i="7" s="1"/>
  <c r="R472" i="7" s="1"/>
  <c r="J471" i="7"/>
  <c r="O471" i="7" s="1"/>
  <c r="R471" i="7" s="1"/>
  <c r="N471" i="7"/>
  <c r="Q471" i="7" s="1"/>
  <c r="H473" i="7"/>
  <c r="G474" i="7"/>
  <c r="B475" i="7"/>
  <c r="D475" i="7" s="1"/>
  <c r="A473" i="7"/>
  <c r="F474" i="7"/>
  <c r="E473" i="7"/>
  <c r="A474" i="7" l="1"/>
  <c r="C475" i="7"/>
  <c r="I473" i="7"/>
  <c r="N473" i="7" s="1"/>
  <c r="Q473" i="7" s="1"/>
  <c r="N472" i="7"/>
  <c r="Q472" i="7" s="1"/>
  <c r="T472" i="7" s="1"/>
  <c r="U471" i="7"/>
  <c r="T471" i="7"/>
  <c r="E474" i="7"/>
  <c r="G475" i="7"/>
  <c r="B476" i="7"/>
  <c r="D476" i="7" s="1"/>
  <c r="F475" i="7"/>
  <c r="H474" i="7"/>
  <c r="C476" i="7" l="1"/>
  <c r="J473" i="7"/>
  <c r="O473" i="7" s="1"/>
  <c r="R473" i="7" s="1"/>
  <c r="T473" i="7" s="1"/>
  <c r="U472" i="7"/>
  <c r="E475" i="7"/>
  <c r="H475" i="7"/>
  <c r="A475" i="7"/>
  <c r="F476" i="7"/>
  <c r="G476" i="7"/>
  <c r="B477" i="7"/>
  <c r="D477" i="7" s="1"/>
  <c r="I474" i="7"/>
  <c r="C477" i="7" l="1"/>
  <c r="U473" i="7"/>
  <c r="I475" i="7"/>
  <c r="N475" i="7" s="1"/>
  <c r="Q475" i="7" s="1"/>
  <c r="H476" i="7"/>
  <c r="E476" i="7"/>
  <c r="N474" i="7"/>
  <c r="Q474" i="7" s="1"/>
  <c r="J474" i="7"/>
  <c r="O474" i="7" s="1"/>
  <c r="R474" i="7" s="1"/>
  <c r="G477" i="7"/>
  <c r="B478" i="7"/>
  <c r="D478" i="7" s="1"/>
  <c r="F477" i="7"/>
  <c r="A476" i="7"/>
  <c r="C478" i="7" l="1"/>
  <c r="J475" i="7"/>
  <c r="O475" i="7" s="1"/>
  <c r="R475" i="7" s="1"/>
  <c r="U475" i="7" s="1"/>
  <c r="I476" i="7"/>
  <c r="J476" i="7" s="1"/>
  <c r="O476" i="7" s="1"/>
  <c r="R476" i="7" s="1"/>
  <c r="E477" i="7"/>
  <c r="U474" i="7"/>
  <c r="G478" i="7"/>
  <c r="B479" i="7"/>
  <c r="D479" i="7" s="1"/>
  <c r="A477" i="7"/>
  <c r="F478" i="7"/>
  <c r="H477" i="7"/>
  <c r="T474" i="7"/>
  <c r="C479" i="7" l="1"/>
  <c r="N476" i="7"/>
  <c r="Q476" i="7" s="1"/>
  <c r="U476" i="7" s="1"/>
  <c r="T475" i="7"/>
  <c r="I477" i="7"/>
  <c r="N477" i="7" s="1"/>
  <c r="Q477" i="7" s="1"/>
  <c r="A478" i="7"/>
  <c r="G479" i="7"/>
  <c r="F479" i="7"/>
  <c r="B480" i="7"/>
  <c r="D480" i="7" s="1"/>
  <c r="H478" i="7"/>
  <c r="E478" i="7"/>
  <c r="A479" i="7" l="1"/>
  <c r="C480" i="7"/>
  <c r="T476" i="7"/>
  <c r="J477" i="7"/>
  <c r="O477" i="7" s="1"/>
  <c r="R477" i="7" s="1"/>
  <c r="U477" i="7" s="1"/>
  <c r="F480" i="7"/>
  <c r="B481" i="7"/>
  <c r="D481" i="7" s="1"/>
  <c r="G480" i="7"/>
  <c r="H480" i="7" s="1"/>
  <c r="H479" i="7"/>
  <c r="I478" i="7"/>
  <c r="E479" i="7"/>
  <c r="C481" i="7" l="1"/>
  <c r="T477" i="7"/>
  <c r="E480" i="7"/>
  <c r="I480" i="7" s="1"/>
  <c r="N480" i="7" s="1"/>
  <c r="Q480" i="7" s="1"/>
  <c r="J478" i="7"/>
  <c r="O478" i="7" s="1"/>
  <c r="R478" i="7" s="1"/>
  <c r="N478" i="7"/>
  <c r="Q478" i="7" s="1"/>
  <c r="A480" i="7"/>
  <c r="F481" i="7"/>
  <c r="B482" i="7"/>
  <c r="D482" i="7" s="1"/>
  <c r="G481" i="7"/>
  <c r="I479" i="7"/>
  <c r="C482" i="7" l="1"/>
  <c r="J480" i="7"/>
  <c r="O480" i="7" s="1"/>
  <c r="R480" i="7" s="1"/>
  <c r="T480" i="7" s="1"/>
  <c r="H481" i="7"/>
  <c r="T478" i="7"/>
  <c r="E481" i="7"/>
  <c r="A481" i="7"/>
  <c r="F482" i="7"/>
  <c r="B483" i="7"/>
  <c r="D483" i="7" s="1"/>
  <c r="G482" i="7"/>
  <c r="N479" i="7"/>
  <c r="Q479" i="7" s="1"/>
  <c r="J479" i="7"/>
  <c r="O479" i="7" s="1"/>
  <c r="R479" i="7" s="1"/>
  <c r="U478" i="7"/>
  <c r="I481" i="7" l="1"/>
  <c r="J481" i="7" s="1"/>
  <c r="O481" i="7" s="1"/>
  <c r="R481" i="7" s="1"/>
  <c r="C483" i="7"/>
  <c r="U480" i="7"/>
  <c r="H482" i="7"/>
  <c r="U479" i="7"/>
  <c r="B484" i="7"/>
  <c r="D484" i="7" s="1"/>
  <c r="F483" i="7"/>
  <c r="G483" i="7"/>
  <c r="T479" i="7"/>
  <c r="E482" i="7"/>
  <c r="A482" i="7"/>
  <c r="N481" i="7" l="1"/>
  <c r="Q481" i="7" s="1"/>
  <c r="T481" i="7" s="1"/>
  <c r="I482" i="7"/>
  <c r="N482" i="7" s="1"/>
  <c r="Q482" i="7" s="1"/>
  <c r="C484" i="7"/>
  <c r="E483" i="7"/>
  <c r="H483" i="7"/>
  <c r="A483" i="7"/>
  <c r="F484" i="7"/>
  <c r="G484" i="7"/>
  <c r="B485" i="7"/>
  <c r="D485" i="7" s="1"/>
  <c r="U481" i="7" l="1"/>
  <c r="J482" i="7"/>
  <c r="O482" i="7" s="1"/>
  <c r="R482" i="7" s="1"/>
  <c r="T482" i="7" s="1"/>
  <c r="C485" i="7"/>
  <c r="I483" i="7"/>
  <c r="J483" i="7" s="1"/>
  <c r="O483" i="7" s="1"/>
  <c r="R483" i="7" s="1"/>
  <c r="H484" i="7"/>
  <c r="E484" i="7"/>
  <c r="A484" i="7"/>
  <c r="G485" i="7"/>
  <c r="F485" i="7"/>
  <c r="B486" i="7"/>
  <c r="D486" i="7" s="1"/>
  <c r="N483" i="7" l="1"/>
  <c r="Q483" i="7" s="1"/>
  <c r="T483" i="7" s="1"/>
  <c r="I484" i="7"/>
  <c r="N484" i="7" s="1"/>
  <c r="Q484" i="7" s="1"/>
  <c r="U482" i="7"/>
  <c r="C486" i="7"/>
  <c r="H485" i="7"/>
  <c r="A485" i="7"/>
  <c r="F486" i="7"/>
  <c r="G486" i="7"/>
  <c r="B487" i="7"/>
  <c r="D487" i="7" s="1"/>
  <c r="E485" i="7"/>
  <c r="U483" i="7" l="1"/>
  <c r="J484" i="7"/>
  <c r="O484" i="7" s="1"/>
  <c r="R484" i="7" s="1"/>
  <c r="U484" i="7" s="1"/>
  <c r="A486" i="7"/>
  <c r="C487" i="7"/>
  <c r="H486" i="7"/>
  <c r="I485" i="7"/>
  <c r="J485" i="7" s="1"/>
  <c r="O485" i="7" s="1"/>
  <c r="R485" i="7" s="1"/>
  <c r="B488" i="7"/>
  <c r="D488" i="7" s="1"/>
  <c r="G487" i="7"/>
  <c r="F487" i="7"/>
  <c r="E486" i="7"/>
  <c r="T484" i="7" l="1"/>
  <c r="A487" i="7"/>
  <c r="C488" i="7"/>
  <c r="I486" i="7"/>
  <c r="N486" i="7" s="1"/>
  <c r="Q486" i="7" s="1"/>
  <c r="N485" i="7"/>
  <c r="Q485" i="7" s="1"/>
  <c r="U485" i="7" s="1"/>
  <c r="E487" i="7"/>
  <c r="H487" i="7"/>
  <c r="G488" i="7"/>
  <c r="B489" i="7"/>
  <c r="D489" i="7" s="1"/>
  <c r="F488" i="7"/>
  <c r="J486" i="7" l="1"/>
  <c r="O486" i="7" s="1"/>
  <c r="R486" i="7" s="1"/>
  <c r="U486" i="7" s="1"/>
  <c r="C489" i="7"/>
  <c r="T485" i="7"/>
  <c r="I487" i="7"/>
  <c r="N487" i="7" s="1"/>
  <c r="Q487" i="7" s="1"/>
  <c r="E488" i="7"/>
  <c r="H488" i="7"/>
  <c r="B490" i="7"/>
  <c r="D490" i="7" s="1"/>
  <c r="A488" i="7"/>
  <c r="F489" i="7"/>
  <c r="G489" i="7"/>
  <c r="T486" i="7" l="1"/>
  <c r="C490" i="7"/>
  <c r="J487" i="7"/>
  <c r="O487" i="7" s="1"/>
  <c r="R487" i="7" s="1"/>
  <c r="U487" i="7" s="1"/>
  <c r="H489" i="7"/>
  <c r="I488" i="7"/>
  <c r="N488" i="7" s="1"/>
  <c r="Q488" i="7" s="1"/>
  <c r="E489" i="7"/>
  <c r="G490" i="7"/>
  <c r="F490" i="7"/>
  <c r="B491" i="7"/>
  <c r="D491" i="7" s="1"/>
  <c r="A489" i="7"/>
  <c r="T487" i="7" l="1"/>
  <c r="C491" i="7"/>
  <c r="I489" i="7"/>
  <c r="J489" i="7" s="1"/>
  <c r="O489" i="7" s="1"/>
  <c r="R489" i="7" s="1"/>
  <c r="J488" i="7"/>
  <c r="O488" i="7" s="1"/>
  <c r="R488" i="7" s="1"/>
  <c r="U488" i="7" s="1"/>
  <c r="B492" i="7"/>
  <c r="D492" i="7" s="1"/>
  <c r="G491" i="7"/>
  <c r="F491" i="7"/>
  <c r="H490" i="7"/>
  <c r="E490" i="7"/>
  <c r="A490" i="7"/>
  <c r="C492" i="7" l="1"/>
  <c r="N489" i="7"/>
  <c r="Q489" i="7" s="1"/>
  <c r="U489" i="7" s="1"/>
  <c r="T488" i="7"/>
  <c r="E491" i="7"/>
  <c r="H491" i="7"/>
  <c r="B493" i="7"/>
  <c r="D493" i="7" s="1"/>
  <c r="G492" i="7"/>
  <c r="F492" i="7"/>
  <c r="I490" i="7"/>
  <c r="A491" i="7"/>
  <c r="T489" i="7" l="1"/>
  <c r="C493" i="7"/>
  <c r="I491" i="7"/>
  <c r="N491" i="7" s="1"/>
  <c r="Q491" i="7" s="1"/>
  <c r="E492" i="7"/>
  <c r="N490" i="7"/>
  <c r="Q490" i="7" s="1"/>
  <c r="J490" i="7"/>
  <c r="O490" i="7" s="1"/>
  <c r="R490" i="7" s="1"/>
  <c r="H492" i="7"/>
  <c r="F493" i="7"/>
  <c r="G493" i="7"/>
  <c r="A492" i="7"/>
  <c r="B494" i="7"/>
  <c r="D494" i="7" s="1"/>
  <c r="J491" i="7" l="1"/>
  <c r="O491" i="7" s="1"/>
  <c r="R491" i="7" s="1"/>
  <c r="T491" i="7" s="1"/>
  <c r="C494" i="7"/>
  <c r="I492" i="7"/>
  <c r="N492" i="7" s="1"/>
  <c r="Q492" i="7" s="1"/>
  <c r="E493" i="7"/>
  <c r="H493" i="7"/>
  <c r="U490" i="7"/>
  <c r="A493" i="7"/>
  <c r="G494" i="7"/>
  <c r="F494" i="7"/>
  <c r="B495" i="7"/>
  <c r="D495" i="7" s="1"/>
  <c r="T490" i="7"/>
  <c r="J492" i="7" l="1"/>
  <c r="O492" i="7" s="1"/>
  <c r="R492" i="7" s="1"/>
  <c r="U492" i="7" s="1"/>
  <c r="A494" i="7"/>
  <c r="C495" i="7"/>
  <c r="U491" i="7"/>
  <c r="I493" i="7"/>
  <c r="J493" i="7" s="1"/>
  <c r="O493" i="7" s="1"/>
  <c r="R493" i="7" s="1"/>
  <c r="E494" i="7"/>
  <c r="H494" i="7"/>
  <c r="F495" i="7"/>
  <c r="G495" i="7"/>
  <c r="B496" i="7"/>
  <c r="D496" i="7" s="1"/>
  <c r="T492" i="7" l="1"/>
  <c r="C496" i="7"/>
  <c r="N493" i="7"/>
  <c r="Q493" i="7" s="1"/>
  <c r="U493" i="7" s="1"/>
  <c r="I494" i="7"/>
  <c r="J494" i="7" s="1"/>
  <c r="O494" i="7" s="1"/>
  <c r="R494" i="7" s="1"/>
  <c r="H495" i="7"/>
  <c r="E495" i="7"/>
  <c r="F496" i="7"/>
  <c r="A495" i="7"/>
  <c r="G496" i="7"/>
  <c r="B497" i="7"/>
  <c r="D497" i="7" s="1"/>
  <c r="C497" i="7" l="1"/>
  <c r="T493" i="7"/>
  <c r="N494" i="7"/>
  <c r="Q494" i="7" s="1"/>
  <c r="U494" i="7" s="1"/>
  <c r="H496" i="7"/>
  <c r="I495" i="7"/>
  <c r="A496" i="7"/>
  <c r="G497" i="7"/>
  <c r="F497" i="7"/>
  <c r="B498" i="7"/>
  <c r="D498" i="7" s="1"/>
  <c r="E496" i="7"/>
  <c r="C498" i="7" l="1"/>
  <c r="I496" i="7"/>
  <c r="N496" i="7" s="1"/>
  <c r="Q496" i="7" s="1"/>
  <c r="T494" i="7"/>
  <c r="E497" i="7"/>
  <c r="N495" i="7"/>
  <c r="Q495" i="7" s="1"/>
  <c r="J495" i="7"/>
  <c r="O495" i="7" s="1"/>
  <c r="R495" i="7" s="1"/>
  <c r="G498" i="7"/>
  <c r="F498" i="7"/>
  <c r="B499" i="7"/>
  <c r="D499" i="7" s="1"/>
  <c r="H497" i="7"/>
  <c r="A497" i="7"/>
  <c r="J496" i="7" l="1"/>
  <c r="O496" i="7" s="1"/>
  <c r="R496" i="7" s="1"/>
  <c r="T496" i="7" s="1"/>
  <c r="C499" i="7"/>
  <c r="I497" i="7"/>
  <c r="N497" i="7" s="1"/>
  <c r="Q497" i="7" s="1"/>
  <c r="U495" i="7"/>
  <c r="T495" i="7"/>
  <c r="A498" i="7"/>
  <c r="B500" i="7"/>
  <c r="D500" i="7" s="1"/>
  <c r="F499" i="7"/>
  <c r="G499" i="7"/>
  <c r="E498" i="7"/>
  <c r="H498" i="7"/>
  <c r="U496" i="7" l="1"/>
  <c r="J497" i="7"/>
  <c r="O497" i="7" s="1"/>
  <c r="R497" i="7" s="1"/>
  <c r="U497" i="7" s="1"/>
  <c r="C500" i="7"/>
  <c r="H499" i="7"/>
  <c r="E499" i="7"/>
  <c r="F500" i="7"/>
  <c r="B501" i="7"/>
  <c r="D501" i="7" s="1"/>
  <c r="G500" i="7"/>
  <c r="A499" i="7"/>
  <c r="I498" i="7"/>
  <c r="T497" i="7" l="1"/>
  <c r="C501" i="7"/>
  <c r="I499" i="7"/>
  <c r="H500" i="7"/>
  <c r="E500" i="7"/>
  <c r="A500" i="7"/>
  <c r="B502" i="7"/>
  <c r="D502" i="7" s="1"/>
  <c r="F501" i="7"/>
  <c r="G501" i="7"/>
  <c r="J498" i="7"/>
  <c r="O498" i="7" s="1"/>
  <c r="R498" i="7" s="1"/>
  <c r="N498" i="7"/>
  <c r="Q498" i="7" s="1"/>
  <c r="I500" i="7" l="1"/>
  <c r="J500" i="7" s="1"/>
  <c r="O500" i="7" s="1"/>
  <c r="R500" i="7" s="1"/>
  <c r="C502" i="7"/>
  <c r="J499" i="7"/>
  <c r="O499" i="7" s="1"/>
  <c r="R499" i="7" s="1"/>
  <c r="N499" i="7"/>
  <c r="Q499" i="7" s="1"/>
  <c r="H501" i="7"/>
  <c r="U498" i="7"/>
  <c r="E501" i="7"/>
  <c r="B503" i="7"/>
  <c r="D503" i="7" s="1"/>
  <c r="A501" i="7"/>
  <c r="G502" i="7"/>
  <c r="F502" i="7"/>
  <c r="T498" i="7"/>
  <c r="N500" i="7" l="1"/>
  <c r="Q500" i="7" s="1"/>
  <c r="T500" i="7" s="1"/>
  <c r="C503" i="7"/>
  <c r="I501" i="7"/>
  <c r="J501" i="7" s="1"/>
  <c r="O501" i="7" s="1"/>
  <c r="R501" i="7" s="1"/>
  <c r="T499" i="7"/>
  <c r="U499" i="7"/>
  <c r="E502" i="7"/>
  <c r="F503" i="7"/>
  <c r="B504" i="7"/>
  <c r="D504" i="7" s="1"/>
  <c r="G503" i="7"/>
  <c r="A502" i="7"/>
  <c r="H502" i="7"/>
  <c r="U500" i="7" l="1"/>
  <c r="N501" i="7"/>
  <c r="Q501" i="7" s="1"/>
  <c r="T501" i="7" s="1"/>
  <c r="A503" i="7"/>
  <c r="C504" i="7"/>
  <c r="I502" i="7"/>
  <c r="J502" i="7" s="1"/>
  <c r="O502" i="7" s="1"/>
  <c r="R502" i="7" s="1"/>
  <c r="H503" i="7"/>
  <c r="F504" i="7"/>
  <c r="G504" i="7"/>
  <c r="B505" i="7"/>
  <c r="D505" i="7" s="1"/>
  <c r="E503" i="7"/>
  <c r="U501" i="7" l="1"/>
  <c r="I503" i="7"/>
  <c r="J503" i="7" s="1"/>
  <c r="O503" i="7" s="1"/>
  <c r="R503" i="7" s="1"/>
  <c r="C505" i="7"/>
  <c r="N502" i="7"/>
  <c r="Q502" i="7" s="1"/>
  <c r="U502" i="7" s="1"/>
  <c r="H504" i="7"/>
  <c r="F505" i="7"/>
  <c r="G505" i="7"/>
  <c r="H505" i="7" s="1"/>
  <c r="B506" i="7"/>
  <c r="D506" i="7" s="1"/>
  <c r="A504" i="7"/>
  <c r="E504" i="7"/>
  <c r="N503" i="7" l="1"/>
  <c r="Q503" i="7" s="1"/>
  <c r="U503" i="7" s="1"/>
  <c r="C506" i="7"/>
  <c r="I504" i="7"/>
  <c r="T502" i="7"/>
  <c r="E505" i="7"/>
  <c r="I505" i="7" s="1"/>
  <c r="J505" i="7" s="1"/>
  <c r="O505" i="7" s="1"/>
  <c r="R505" i="7" s="1"/>
  <c r="J504" i="7"/>
  <c r="O504" i="7" s="1"/>
  <c r="R504" i="7" s="1"/>
  <c r="N504" i="7"/>
  <c r="Q504" i="7" s="1"/>
  <c r="G506" i="7"/>
  <c r="F506" i="7"/>
  <c r="B507" i="7"/>
  <c r="D507" i="7" s="1"/>
  <c r="A505" i="7"/>
  <c r="T503" i="7" l="1"/>
  <c r="C507" i="7"/>
  <c r="N505" i="7"/>
  <c r="Q505" i="7" s="1"/>
  <c r="U505" i="7" s="1"/>
  <c r="U504" i="7"/>
  <c r="A506" i="7"/>
  <c r="G507" i="7"/>
  <c r="F507" i="7"/>
  <c r="B508" i="7"/>
  <c r="D508" i="7" s="1"/>
  <c r="E506" i="7"/>
  <c r="H506" i="7"/>
  <c r="T504" i="7"/>
  <c r="C508" i="7" l="1"/>
  <c r="E507" i="7"/>
  <c r="T505" i="7"/>
  <c r="H507" i="7"/>
  <c r="I506" i="7"/>
  <c r="J506" i="7" s="1"/>
  <c r="O506" i="7" s="1"/>
  <c r="R506" i="7" s="1"/>
  <c r="B509" i="7"/>
  <c r="D509" i="7" s="1"/>
  <c r="F508" i="7"/>
  <c r="G508" i="7"/>
  <c r="A507" i="7"/>
  <c r="C509" i="7" l="1"/>
  <c r="I507" i="7"/>
  <c r="J507" i="7" s="1"/>
  <c r="O507" i="7" s="1"/>
  <c r="R507" i="7" s="1"/>
  <c r="H508" i="7"/>
  <c r="N506" i="7"/>
  <c r="Q506" i="7" s="1"/>
  <c r="U506" i="7" s="1"/>
  <c r="E508" i="7"/>
  <c r="A508" i="7"/>
  <c r="F509" i="7"/>
  <c r="B510" i="7"/>
  <c r="D510" i="7" s="1"/>
  <c r="G509" i="7"/>
  <c r="C510" i="7" l="1"/>
  <c r="N507" i="7"/>
  <c r="Q507" i="7" s="1"/>
  <c r="T507" i="7" s="1"/>
  <c r="I508" i="7"/>
  <c r="J508" i="7" s="1"/>
  <c r="O508" i="7" s="1"/>
  <c r="R508" i="7" s="1"/>
  <c r="T506" i="7"/>
  <c r="E509" i="7"/>
  <c r="A509" i="7"/>
  <c r="F510" i="7"/>
  <c r="G510" i="7"/>
  <c r="B511" i="7"/>
  <c r="D511" i="7" s="1"/>
  <c r="H509" i="7"/>
  <c r="C511" i="7" l="1"/>
  <c r="N508" i="7"/>
  <c r="Q508" i="7" s="1"/>
  <c r="T508" i="7" s="1"/>
  <c r="I509" i="7"/>
  <c r="J509" i="7" s="1"/>
  <c r="O509" i="7" s="1"/>
  <c r="R509" i="7" s="1"/>
  <c r="U507" i="7"/>
  <c r="H510" i="7"/>
  <c r="E510" i="7"/>
  <c r="F511" i="7"/>
  <c r="G511" i="7"/>
  <c r="B512" i="7"/>
  <c r="D512" i="7" s="1"/>
  <c r="A510" i="7"/>
  <c r="C512" i="7" l="1"/>
  <c r="U508" i="7"/>
  <c r="N509" i="7"/>
  <c r="Q509" i="7" s="1"/>
  <c r="U509" i="7" s="1"/>
  <c r="I510" i="7"/>
  <c r="J510" i="7" s="1"/>
  <c r="O510" i="7" s="1"/>
  <c r="R510" i="7" s="1"/>
  <c r="H511" i="7"/>
  <c r="E511" i="7"/>
  <c r="F512" i="7"/>
  <c r="B513" i="7"/>
  <c r="D513" i="7" s="1"/>
  <c r="G512" i="7"/>
  <c r="A511" i="7"/>
  <c r="A512" i="7" l="1"/>
  <c r="C513" i="7"/>
  <c r="T509" i="7"/>
  <c r="I511" i="7"/>
  <c r="N511" i="7" s="1"/>
  <c r="Q511" i="7" s="1"/>
  <c r="N510" i="7"/>
  <c r="Q510" i="7" s="1"/>
  <c r="T510" i="7" s="1"/>
  <c r="H512" i="7"/>
  <c r="E512" i="7"/>
  <c r="G513" i="7"/>
  <c r="B514" i="7"/>
  <c r="D514" i="7" s="1"/>
  <c r="F513" i="7"/>
  <c r="I512" i="7" l="1"/>
  <c r="J512" i="7" s="1"/>
  <c r="O512" i="7" s="1"/>
  <c r="R512" i="7" s="1"/>
  <c r="C514" i="7"/>
  <c r="J511" i="7"/>
  <c r="O511" i="7" s="1"/>
  <c r="R511" i="7" s="1"/>
  <c r="T511" i="7" s="1"/>
  <c r="U510" i="7"/>
  <c r="A513" i="7"/>
  <c r="G514" i="7"/>
  <c r="B515" i="7"/>
  <c r="D515" i="7" s="1"/>
  <c r="F514" i="7"/>
  <c r="E513" i="7"/>
  <c r="H513" i="7"/>
  <c r="N512" i="7" l="1"/>
  <c r="Q512" i="7" s="1"/>
  <c r="U512" i="7" s="1"/>
  <c r="C515" i="7"/>
  <c r="U511" i="7"/>
  <c r="G515" i="7"/>
  <c r="F515" i="7"/>
  <c r="B516" i="7"/>
  <c r="D516" i="7" s="1"/>
  <c r="I513" i="7"/>
  <c r="H514" i="7"/>
  <c r="E514" i="7"/>
  <c r="A514" i="7"/>
  <c r="T512" i="7" l="1"/>
  <c r="C516" i="7"/>
  <c r="E515" i="7"/>
  <c r="I514" i="7"/>
  <c r="N514" i="7" s="1"/>
  <c r="Q514" i="7" s="1"/>
  <c r="J513" i="7"/>
  <c r="O513" i="7" s="1"/>
  <c r="R513" i="7" s="1"/>
  <c r="N513" i="7"/>
  <c r="Q513" i="7" s="1"/>
  <c r="B517" i="7"/>
  <c r="D517" i="7" s="1"/>
  <c r="F516" i="7"/>
  <c r="A515" i="7"/>
  <c r="G516" i="7"/>
  <c r="H515" i="7"/>
  <c r="I515" i="7" l="1"/>
  <c r="N515" i="7" s="1"/>
  <c r="Q515" i="7" s="1"/>
  <c r="C517" i="7"/>
  <c r="H516" i="7"/>
  <c r="J514" i="7"/>
  <c r="O514" i="7" s="1"/>
  <c r="R514" i="7" s="1"/>
  <c r="T514" i="7" s="1"/>
  <c r="T513" i="7"/>
  <c r="E516" i="7"/>
  <c r="U513" i="7"/>
  <c r="A516" i="7"/>
  <c r="F517" i="7"/>
  <c r="G517" i="7"/>
  <c r="B518" i="7"/>
  <c r="D518" i="7" s="1"/>
  <c r="J515" i="7" l="1"/>
  <c r="O515" i="7" s="1"/>
  <c r="R515" i="7" s="1"/>
  <c r="T515" i="7" s="1"/>
  <c r="C518" i="7"/>
  <c r="I516" i="7"/>
  <c r="J516" i="7" s="1"/>
  <c r="O516" i="7" s="1"/>
  <c r="R516" i="7" s="1"/>
  <c r="H517" i="7"/>
  <c r="U514" i="7"/>
  <c r="E517" i="7"/>
  <c r="A517" i="7"/>
  <c r="G518" i="7"/>
  <c r="B519" i="7"/>
  <c r="D519" i="7" s="1"/>
  <c r="F518" i="7"/>
  <c r="I517" i="7" l="1"/>
  <c r="J517" i="7" s="1"/>
  <c r="O517" i="7" s="1"/>
  <c r="R517" i="7" s="1"/>
  <c r="U515" i="7"/>
  <c r="C519" i="7"/>
  <c r="N516" i="7"/>
  <c r="Q516" i="7" s="1"/>
  <c r="U516" i="7" s="1"/>
  <c r="N517" i="7"/>
  <c r="Q517" i="7" s="1"/>
  <c r="A518" i="7"/>
  <c r="B520" i="7"/>
  <c r="D520" i="7" s="1"/>
  <c r="F519" i="7"/>
  <c r="G519" i="7"/>
  <c r="H518" i="7"/>
  <c r="E518" i="7"/>
  <c r="U517" i="7" l="1"/>
  <c r="C520" i="7"/>
  <c r="T516" i="7"/>
  <c r="E519" i="7"/>
  <c r="H519" i="7"/>
  <c r="T517" i="7"/>
  <c r="A519" i="7"/>
  <c r="F520" i="7"/>
  <c r="B521" i="7"/>
  <c r="D521" i="7" s="1"/>
  <c r="G520" i="7"/>
  <c r="I518" i="7"/>
  <c r="C521" i="7" l="1"/>
  <c r="I519" i="7"/>
  <c r="N519" i="7" s="1"/>
  <c r="Q519" i="7" s="1"/>
  <c r="H520" i="7"/>
  <c r="E520" i="7"/>
  <c r="B522" i="7"/>
  <c r="D522" i="7" s="1"/>
  <c r="F521" i="7"/>
  <c r="G521" i="7"/>
  <c r="N518" i="7"/>
  <c r="Q518" i="7" s="1"/>
  <c r="J518" i="7"/>
  <c r="O518" i="7" s="1"/>
  <c r="R518" i="7" s="1"/>
  <c r="A520" i="7"/>
  <c r="C522" i="7" l="1"/>
  <c r="J519" i="7"/>
  <c r="O519" i="7" s="1"/>
  <c r="R519" i="7" s="1"/>
  <c r="U519" i="7" s="1"/>
  <c r="I520" i="7"/>
  <c r="J520" i="7" s="1"/>
  <c r="O520" i="7" s="1"/>
  <c r="R520" i="7" s="1"/>
  <c r="H521" i="7"/>
  <c r="U518" i="7"/>
  <c r="B523" i="7"/>
  <c r="D523" i="7" s="1"/>
  <c r="G522" i="7"/>
  <c r="F522" i="7"/>
  <c r="E521" i="7"/>
  <c r="T518" i="7"/>
  <c r="A521" i="7"/>
  <c r="A522" i="7" l="1"/>
  <c r="C523" i="7"/>
  <c r="T519" i="7"/>
  <c r="I521" i="7"/>
  <c r="J521" i="7" s="1"/>
  <c r="O521" i="7" s="1"/>
  <c r="R521" i="7" s="1"/>
  <c r="N520" i="7"/>
  <c r="Q520" i="7" s="1"/>
  <c r="T520" i="7" s="1"/>
  <c r="E522" i="7"/>
  <c r="B524" i="7"/>
  <c r="D524" i="7" s="1"/>
  <c r="F523" i="7"/>
  <c r="G523" i="7"/>
  <c r="H522" i="7"/>
  <c r="N521" i="7" l="1"/>
  <c r="Q521" i="7" s="1"/>
  <c r="U521" i="7" s="1"/>
  <c r="C524" i="7"/>
  <c r="U520" i="7"/>
  <c r="I522" i="7"/>
  <c r="N522" i="7" s="1"/>
  <c r="Q522" i="7" s="1"/>
  <c r="H523" i="7"/>
  <c r="E523" i="7"/>
  <c r="F524" i="7"/>
  <c r="B525" i="7"/>
  <c r="D525" i="7" s="1"/>
  <c r="A523" i="7"/>
  <c r="G524" i="7"/>
  <c r="T521" i="7" l="1"/>
  <c r="C525" i="7"/>
  <c r="E524" i="7"/>
  <c r="J522" i="7"/>
  <c r="O522" i="7" s="1"/>
  <c r="R522" i="7" s="1"/>
  <c r="U522" i="7" s="1"/>
  <c r="H524" i="7"/>
  <c r="A524" i="7"/>
  <c r="B526" i="7"/>
  <c r="D526" i="7" s="1"/>
  <c r="G525" i="7"/>
  <c r="F525" i="7"/>
  <c r="I523" i="7"/>
  <c r="I524" i="7" l="1"/>
  <c r="J524" i="7" s="1"/>
  <c r="O524" i="7" s="1"/>
  <c r="R524" i="7" s="1"/>
  <c r="C526" i="7"/>
  <c r="T522" i="7"/>
  <c r="N524" i="7"/>
  <c r="Q524" i="7" s="1"/>
  <c r="E525" i="7"/>
  <c r="H525" i="7"/>
  <c r="A525" i="7"/>
  <c r="F526" i="7"/>
  <c r="G526" i="7"/>
  <c r="B527" i="7"/>
  <c r="D527" i="7" s="1"/>
  <c r="J523" i="7"/>
  <c r="O523" i="7" s="1"/>
  <c r="R523" i="7" s="1"/>
  <c r="N523" i="7"/>
  <c r="Q523" i="7" s="1"/>
  <c r="T524" i="7" l="1"/>
  <c r="E526" i="7"/>
  <c r="H526" i="7"/>
  <c r="C527" i="7"/>
  <c r="I525" i="7"/>
  <c r="N525" i="7" s="1"/>
  <c r="Q525" i="7" s="1"/>
  <c r="U524" i="7"/>
  <c r="T523" i="7"/>
  <c r="I526" i="7"/>
  <c r="J526" i="7" s="1"/>
  <c r="O526" i="7" s="1"/>
  <c r="R526" i="7" s="1"/>
  <c r="F527" i="7"/>
  <c r="B528" i="7"/>
  <c r="D528" i="7" s="1"/>
  <c r="G527" i="7"/>
  <c r="U523" i="7"/>
  <c r="A526" i="7"/>
  <c r="J525" i="7" l="1"/>
  <c r="O525" i="7" s="1"/>
  <c r="R525" i="7" s="1"/>
  <c r="U525" i="7" s="1"/>
  <c r="C528" i="7"/>
  <c r="N526" i="7"/>
  <c r="Q526" i="7" s="1"/>
  <c r="U526" i="7" s="1"/>
  <c r="E527" i="7"/>
  <c r="H527" i="7"/>
  <c r="A527" i="7"/>
  <c r="B529" i="7"/>
  <c r="D529" i="7" s="1"/>
  <c r="G528" i="7"/>
  <c r="F528" i="7"/>
  <c r="T525" i="7" l="1"/>
  <c r="C529" i="7"/>
  <c r="T526" i="7"/>
  <c r="I527" i="7"/>
  <c r="N527" i="7" s="1"/>
  <c r="Q527" i="7" s="1"/>
  <c r="E528" i="7"/>
  <c r="A528" i="7"/>
  <c r="B530" i="7"/>
  <c r="D530" i="7" s="1"/>
  <c r="F529" i="7"/>
  <c r="G529" i="7"/>
  <c r="H528" i="7"/>
  <c r="A529" i="7" l="1"/>
  <c r="C530" i="7"/>
  <c r="H529" i="7"/>
  <c r="J527" i="7"/>
  <c r="O527" i="7" s="1"/>
  <c r="R527" i="7" s="1"/>
  <c r="U527" i="7" s="1"/>
  <c r="E529" i="7"/>
  <c r="I529" i="7" s="1"/>
  <c r="N529" i="7" s="1"/>
  <c r="Q529" i="7" s="1"/>
  <c r="F530" i="7"/>
  <c r="G530" i="7"/>
  <c r="B531" i="7"/>
  <c r="D531" i="7" s="1"/>
  <c r="I528" i="7"/>
  <c r="C531" i="7" l="1"/>
  <c r="T527" i="7"/>
  <c r="J529" i="7"/>
  <c r="O529" i="7" s="1"/>
  <c r="R529" i="7" s="1"/>
  <c r="U529" i="7" s="1"/>
  <c r="B532" i="7"/>
  <c r="D532" i="7" s="1"/>
  <c r="A530" i="7"/>
  <c r="F531" i="7"/>
  <c r="G531" i="7"/>
  <c r="E530" i="7"/>
  <c r="H530" i="7"/>
  <c r="N528" i="7"/>
  <c r="Q528" i="7" s="1"/>
  <c r="J528" i="7"/>
  <c r="O528" i="7" s="1"/>
  <c r="R528" i="7" s="1"/>
  <c r="A531" i="7" l="1"/>
  <c r="C532" i="7"/>
  <c r="T529" i="7"/>
  <c r="H531" i="7"/>
  <c r="I530" i="7"/>
  <c r="J530" i="7" s="1"/>
  <c r="O530" i="7" s="1"/>
  <c r="R530" i="7" s="1"/>
  <c r="U528" i="7"/>
  <c r="T528" i="7"/>
  <c r="F532" i="7"/>
  <c r="B533" i="7"/>
  <c r="D533" i="7" s="1"/>
  <c r="G532" i="7"/>
  <c r="E531" i="7"/>
  <c r="I531" i="7" l="1"/>
  <c r="N531" i="7" s="1"/>
  <c r="Q531" i="7" s="1"/>
  <c r="A532" i="7"/>
  <c r="C533" i="7"/>
  <c r="N530" i="7"/>
  <c r="Q530" i="7" s="1"/>
  <c r="T530" i="7" s="1"/>
  <c r="E532" i="7"/>
  <c r="F533" i="7"/>
  <c r="B534" i="7"/>
  <c r="D534" i="7" s="1"/>
  <c r="G533" i="7"/>
  <c r="H532" i="7"/>
  <c r="J531" i="7" l="1"/>
  <c r="O531" i="7" s="1"/>
  <c r="R531" i="7" s="1"/>
  <c r="U531" i="7" s="1"/>
  <c r="C534" i="7"/>
  <c r="U530" i="7"/>
  <c r="I532" i="7"/>
  <c r="J532" i="7" s="1"/>
  <c r="O532" i="7" s="1"/>
  <c r="R532" i="7" s="1"/>
  <c r="E533" i="7"/>
  <c r="H533" i="7"/>
  <c r="A533" i="7"/>
  <c r="F534" i="7"/>
  <c r="B535" i="7"/>
  <c r="D535" i="7" s="1"/>
  <c r="G534" i="7"/>
  <c r="T531" i="7" l="1"/>
  <c r="C535" i="7"/>
  <c r="N532" i="7"/>
  <c r="Q532" i="7" s="1"/>
  <c r="T532" i="7" s="1"/>
  <c r="H534" i="7"/>
  <c r="E534" i="7"/>
  <c r="I533" i="7"/>
  <c r="A534" i="7"/>
  <c r="F535" i="7"/>
  <c r="B536" i="7"/>
  <c r="D536" i="7" s="1"/>
  <c r="G535" i="7"/>
  <c r="I534" i="7" l="1"/>
  <c r="J534" i="7" s="1"/>
  <c r="O534" i="7" s="1"/>
  <c r="R534" i="7" s="1"/>
  <c r="A535" i="7"/>
  <c r="C536" i="7"/>
  <c r="U532" i="7"/>
  <c r="N534" i="7"/>
  <c r="Q534" i="7" s="1"/>
  <c r="E535" i="7"/>
  <c r="N533" i="7"/>
  <c r="Q533" i="7" s="1"/>
  <c r="J533" i="7"/>
  <c r="O533" i="7" s="1"/>
  <c r="R533" i="7" s="1"/>
  <c r="H535" i="7"/>
  <c r="B537" i="7"/>
  <c r="D537" i="7" s="1"/>
  <c r="G536" i="7"/>
  <c r="F536" i="7"/>
  <c r="U534" i="7" l="1"/>
  <c r="A536" i="7"/>
  <c r="C537" i="7"/>
  <c r="I535" i="7"/>
  <c r="N535" i="7" s="1"/>
  <c r="Q535" i="7" s="1"/>
  <c r="H536" i="7"/>
  <c r="T534" i="7"/>
  <c r="T533" i="7"/>
  <c r="U533" i="7"/>
  <c r="B538" i="7"/>
  <c r="D538" i="7" s="1"/>
  <c r="G537" i="7"/>
  <c r="F537" i="7"/>
  <c r="E536" i="7"/>
  <c r="C538" i="7" l="1"/>
  <c r="J535" i="7"/>
  <c r="O535" i="7" s="1"/>
  <c r="R535" i="7" s="1"/>
  <c r="T535" i="7" s="1"/>
  <c r="I536" i="7"/>
  <c r="J536" i="7" s="1"/>
  <c r="O536" i="7" s="1"/>
  <c r="R536" i="7" s="1"/>
  <c r="E537" i="7"/>
  <c r="H537" i="7"/>
  <c r="A537" i="7"/>
  <c r="B539" i="7"/>
  <c r="D539" i="7" s="1"/>
  <c r="F538" i="7"/>
  <c r="G538" i="7"/>
  <c r="A538" i="7" l="1"/>
  <c r="C539" i="7"/>
  <c r="U535" i="7"/>
  <c r="I537" i="7"/>
  <c r="N537" i="7" s="1"/>
  <c r="Q537" i="7" s="1"/>
  <c r="H538" i="7"/>
  <c r="N536" i="7"/>
  <c r="Q536" i="7" s="1"/>
  <c r="T536" i="7" s="1"/>
  <c r="E538" i="7"/>
  <c r="I538" i="7" s="1"/>
  <c r="J538" i="7" s="1"/>
  <c r="O538" i="7" s="1"/>
  <c r="R538" i="7" s="1"/>
  <c r="F539" i="7"/>
  <c r="B540" i="7"/>
  <c r="D540" i="7" s="1"/>
  <c r="G539" i="7"/>
  <c r="A539" i="7" l="1"/>
  <c r="C540" i="7"/>
  <c r="J537" i="7"/>
  <c r="O537" i="7" s="1"/>
  <c r="R537" i="7" s="1"/>
  <c r="T537" i="7" s="1"/>
  <c r="H539" i="7"/>
  <c r="E539" i="7"/>
  <c r="N538" i="7"/>
  <c r="Q538" i="7" s="1"/>
  <c r="T538" i="7" s="1"/>
  <c r="U536" i="7"/>
  <c r="F540" i="7"/>
  <c r="G540" i="7"/>
  <c r="B541" i="7"/>
  <c r="D541" i="7" s="1"/>
  <c r="I539" i="7" l="1"/>
  <c r="A540" i="7"/>
  <c r="C541" i="7"/>
  <c r="U537" i="7"/>
  <c r="U538" i="7"/>
  <c r="H540" i="7"/>
  <c r="N539" i="7"/>
  <c r="Q539" i="7" s="1"/>
  <c r="J539" i="7"/>
  <c r="O539" i="7" s="1"/>
  <c r="R539" i="7" s="1"/>
  <c r="F541" i="7"/>
  <c r="G541" i="7"/>
  <c r="B542" i="7"/>
  <c r="D542" i="7" s="1"/>
  <c r="E540" i="7"/>
  <c r="C542" i="7" l="1"/>
  <c r="I540" i="7"/>
  <c r="J540" i="7" s="1"/>
  <c r="O540" i="7" s="1"/>
  <c r="R540" i="7" s="1"/>
  <c r="H541" i="7"/>
  <c r="U539" i="7"/>
  <c r="G542" i="7"/>
  <c r="A541" i="7"/>
  <c r="F542" i="7"/>
  <c r="B543" i="7"/>
  <c r="D543" i="7" s="1"/>
  <c r="E541" i="7"/>
  <c r="T539" i="7"/>
  <c r="N540" i="7" l="1"/>
  <c r="Q540" i="7" s="1"/>
  <c r="U540" i="7" s="1"/>
  <c r="C543" i="7"/>
  <c r="I541" i="7"/>
  <c r="J541" i="7" s="1"/>
  <c r="O541" i="7" s="1"/>
  <c r="R541" i="7" s="1"/>
  <c r="G543" i="7"/>
  <c r="B544" i="7"/>
  <c r="D544" i="7" s="1"/>
  <c r="F543" i="7"/>
  <c r="H542" i="7"/>
  <c r="E542" i="7"/>
  <c r="A542" i="7"/>
  <c r="T540" i="7" l="1"/>
  <c r="C544" i="7"/>
  <c r="N541" i="7"/>
  <c r="Q541" i="7" s="1"/>
  <c r="T541" i="7" s="1"/>
  <c r="I542" i="7"/>
  <c r="J542" i="7" s="1"/>
  <c r="O542" i="7" s="1"/>
  <c r="R542" i="7" s="1"/>
  <c r="B545" i="7"/>
  <c r="D545" i="7" s="1"/>
  <c r="G544" i="7"/>
  <c r="F544" i="7"/>
  <c r="E543" i="7"/>
  <c r="A543" i="7"/>
  <c r="H543" i="7"/>
  <c r="C545" i="7" l="1"/>
  <c r="N542" i="7"/>
  <c r="Q542" i="7" s="1"/>
  <c r="U542" i="7" s="1"/>
  <c r="U541" i="7"/>
  <c r="I543" i="7"/>
  <c r="J543" i="7" s="1"/>
  <c r="O543" i="7" s="1"/>
  <c r="R543" i="7" s="1"/>
  <c r="H544" i="7"/>
  <c r="E544" i="7"/>
  <c r="F545" i="7"/>
  <c r="G545" i="7"/>
  <c r="B546" i="7"/>
  <c r="D546" i="7" s="1"/>
  <c r="A544" i="7"/>
  <c r="C546" i="7" l="1"/>
  <c r="N543" i="7"/>
  <c r="Q543" i="7" s="1"/>
  <c r="T543" i="7" s="1"/>
  <c r="T542" i="7"/>
  <c r="I544" i="7"/>
  <c r="J544" i="7" s="1"/>
  <c r="O544" i="7" s="1"/>
  <c r="R544" i="7" s="1"/>
  <c r="H545" i="7"/>
  <c r="E545" i="7"/>
  <c r="F546" i="7"/>
  <c r="B547" i="7"/>
  <c r="D547" i="7" s="1"/>
  <c r="G546" i="7"/>
  <c r="A545" i="7"/>
  <c r="C547" i="7" l="1"/>
  <c r="U543" i="7"/>
  <c r="N544" i="7"/>
  <c r="Q544" i="7" s="1"/>
  <c r="U544" i="7" s="1"/>
  <c r="H546" i="7"/>
  <c r="I545" i="7"/>
  <c r="N545" i="7" s="1"/>
  <c r="Q545" i="7" s="1"/>
  <c r="E546" i="7"/>
  <c r="I546" i="7" s="1"/>
  <c r="J546" i="7" s="1"/>
  <c r="O546" i="7" s="1"/>
  <c r="R546" i="7" s="1"/>
  <c r="A546" i="7"/>
  <c r="B548" i="7"/>
  <c r="D548" i="7" s="1"/>
  <c r="F547" i="7"/>
  <c r="G547" i="7"/>
  <c r="A547" i="7" l="1"/>
  <c r="C548" i="7"/>
  <c r="T544" i="7"/>
  <c r="J545" i="7"/>
  <c r="O545" i="7" s="1"/>
  <c r="R545" i="7" s="1"/>
  <c r="T545" i="7" s="1"/>
  <c r="E547" i="7"/>
  <c r="N546" i="7"/>
  <c r="Q546" i="7" s="1"/>
  <c r="T546" i="7" s="1"/>
  <c r="H547" i="7"/>
  <c r="F548" i="7"/>
  <c r="B549" i="7"/>
  <c r="D549" i="7" s="1"/>
  <c r="G548" i="7"/>
  <c r="C549" i="7" l="1"/>
  <c r="U545" i="7"/>
  <c r="I547" i="7"/>
  <c r="N547" i="7" s="1"/>
  <c r="Q547" i="7" s="1"/>
  <c r="U546" i="7"/>
  <c r="E548" i="7"/>
  <c r="H548" i="7"/>
  <c r="B550" i="7"/>
  <c r="D550" i="7" s="1"/>
  <c r="A548" i="7"/>
  <c r="G549" i="7"/>
  <c r="F549" i="7"/>
  <c r="J547" i="7" l="1"/>
  <c r="O547" i="7" s="1"/>
  <c r="R547" i="7" s="1"/>
  <c r="T547" i="7" s="1"/>
  <c r="C550" i="7"/>
  <c r="I548" i="7"/>
  <c r="N548" i="7" s="1"/>
  <c r="Q548" i="7" s="1"/>
  <c r="E549" i="7"/>
  <c r="H549" i="7"/>
  <c r="G550" i="7"/>
  <c r="F550" i="7"/>
  <c r="B551" i="7"/>
  <c r="D551" i="7" s="1"/>
  <c r="A549" i="7"/>
  <c r="U547" i="7" l="1"/>
  <c r="A550" i="7"/>
  <c r="C551" i="7"/>
  <c r="J548" i="7"/>
  <c r="O548" i="7" s="1"/>
  <c r="R548" i="7" s="1"/>
  <c r="U548" i="7" s="1"/>
  <c r="E550" i="7"/>
  <c r="B552" i="7"/>
  <c r="D552" i="7" s="1"/>
  <c r="G551" i="7"/>
  <c r="F551" i="7"/>
  <c r="H550" i="7"/>
  <c r="I549" i="7"/>
  <c r="C552" i="7" l="1"/>
  <c r="T548" i="7"/>
  <c r="E551" i="7"/>
  <c r="I550" i="7"/>
  <c r="N550" i="7" s="1"/>
  <c r="Q550" i="7" s="1"/>
  <c r="J549" i="7"/>
  <c r="O549" i="7" s="1"/>
  <c r="R549" i="7" s="1"/>
  <c r="N549" i="7"/>
  <c r="Q549" i="7" s="1"/>
  <c r="H551" i="7"/>
  <c r="I551" i="7" s="1"/>
  <c r="A551" i="7"/>
  <c r="F552" i="7"/>
  <c r="G552" i="7"/>
  <c r="B553" i="7"/>
  <c r="D553" i="7" s="1"/>
  <c r="A552" i="7" l="1"/>
  <c r="C553" i="7"/>
  <c r="J550" i="7"/>
  <c r="O550" i="7" s="1"/>
  <c r="R550" i="7" s="1"/>
  <c r="T550" i="7" s="1"/>
  <c r="E552" i="7"/>
  <c r="U549" i="7"/>
  <c r="N551" i="7"/>
  <c r="Q551" i="7" s="1"/>
  <c r="J551" i="7"/>
  <c r="O551" i="7" s="1"/>
  <c r="R551" i="7" s="1"/>
  <c r="T549" i="7"/>
  <c r="G553" i="7"/>
  <c r="B554" i="7"/>
  <c r="D554" i="7" s="1"/>
  <c r="F553" i="7"/>
  <c r="H552" i="7"/>
  <c r="C554" i="7" l="1"/>
  <c r="I552" i="7"/>
  <c r="J552" i="7" s="1"/>
  <c r="O552" i="7" s="1"/>
  <c r="R552" i="7" s="1"/>
  <c r="U550" i="7"/>
  <c r="E553" i="7"/>
  <c r="U551" i="7"/>
  <c r="B555" i="7"/>
  <c r="D555" i="7" s="1"/>
  <c r="A553" i="7"/>
  <c r="F554" i="7"/>
  <c r="G554" i="7"/>
  <c r="H553" i="7"/>
  <c r="T551" i="7"/>
  <c r="N552" i="7" l="1"/>
  <c r="Q552" i="7" s="1"/>
  <c r="U552" i="7" s="1"/>
  <c r="A554" i="7"/>
  <c r="C555" i="7"/>
  <c r="I553" i="7"/>
  <c r="J553" i="7" s="1"/>
  <c r="O553" i="7" s="1"/>
  <c r="R553" i="7" s="1"/>
  <c r="H554" i="7"/>
  <c r="E554" i="7"/>
  <c r="F555" i="7"/>
  <c r="B556" i="7"/>
  <c r="D556" i="7" s="1"/>
  <c r="G555" i="7"/>
  <c r="T552" i="7" l="1"/>
  <c r="C556" i="7"/>
  <c r="N553" i="7"/>
  <c r="Q553" i="7" s="1"/>
  <c r="U553" i="7" s="1"/>
  <c r="I554" i="7"/>
  <c r="N554" i="7" s="1"/>
  <c r="Q554" i="7" s="1"/>
  <c r="H555" i="7"/>
  <c r="E555" i="7"/>
  <c r="F556" i="7"/>
  <c r="B557" i="7"/>
  <c r="D557" i="7" s="1"/>
  <c r="A555" i="7"/>
  <c r="G556" i="7"/>
  <c r="I555" i="7" l="1"/>
  <c r="J555" i="7" s="1"/>
  <c r="O555" i="7" s="1"/>
  <c r="R555" i="7" s="1"/>
  <c r="C557" i="7"/>
  <c r="T553" i="7"/>
  <c r="J554" i="7"/>
  <c r="O554" i="7" s="1"/>
  <c r="R554" i="7" s="1"/>
  <c r="U554" i="7" s="1"/>
  <c r="H556" i="7"/>
  <c r="G557" i="7"/>
  <c r="B558" i="7"/>
  <c r="D558" i="7" s="1"/>
  <c r="A556" i="7"/>
  <c r="F557" i="7"/>
  <c r="E556" i="7"/>
  <c r="N555" i="7" l="1"/>
  <c r="Q555" i="7" s="1"/>
  <c r="U555" i="7" s="1"/>
  <c r="C558" i="7"/>
  <c r="T554" i="7"/>
  <c r="I556" i="7"/>
  <c r="N556" i="7" s="1"/>
  <c r="Q556" i="7" s="1"/>
  <c r="E557" i="7"/>
  <c r="F558" i="7"/>
  <c r="A557" i="7"/>
  <c r="G558" i="7"/>
  <c r="B559" i="7"/>
  <c r="D559" i="7" s="1"/>
  <c r="H557" i="7"/>
  <c r="T555" i="7" l="1"/>
  <c r="C559" i="7"/>
  <c r="J556" i="7"/>
  <c r="O556" i="7" s="1"/>
  <c r="R556" i="7" s="1"/>
  <c r="T556" i="7" s="1"/>
  <c r="I557" i="7"/>
  <c r="J557" i="7" s="1"/>
  <c r="O557" i="7" s="1"/>
  <c r="R557" i="7" s="1"/>
  <c r="E558" i="7"/>
  <c r="H558" i="7"/>
  <c r="G559" i="7"/>
  <c r="F559" i="7"/>
  <c r="B560" i="7"/>
  <c r="D560" i="7" s="1"/>
  <c r="A558" i="7"/>
  <c r="C560" i="7" l="1"/>
  <c r="N557" i="7"/>
  <c r="Q557" i="7" s="1"/>
  <c r="T557" i="7" s="1"/>
  <c r="U556" i="7"/>
  <c r="I558" i="7"/>
  <c r="J558" i="7" s="1"/>
  <c r="O558" i="7" s="1"/>
  <c r="R558" i="7" s="1"/>
  <c r="H559" i="7"/>
  <c r="E559" i="7"/>
  <c r="F560" i="7"/>
  <c r="B561" i="7"/>
  <c r="D561" i="7" s="1"/>
  <c r="A559" i="7"/>
  <c r="G560" i="7"/>
  <c r="C561" i="7" l="1"/>
  <c r="U557" i="7"/>
  <c r="N558" i="7"/>
  <c r="Q558" i="7" s="1"/>
  <c r="U558" i="7" s="1"/>
  <c r="I559" i="7"/>
  <c r="N559" i="7" s="1"/>
  <c r="Q559" i="7" s="1"/>
  <c r="H560" i="7"/>
  <c r="E560" i="7"/>
  <c r="A560" i="7"/>
  <c r="G561" i="7"/>
  <c r="F561" i="7"/>
  <c r="B562" i="7"/>
  <c r="D562" i="7" s="1"/>
  <c r="C562" i="7" l="1"/>
  <c r="J559" i="7"/>
  <c r="O559" i="7" s="1"/>
  <c r="R559" i="7" s="1"/>
  <c r="U559" i="7" s="1"/>
  <c r="T558" i="7"/>
  <c r="I560" i="7"/>
  <c r="N560" i="7" s="1"/>
  <c r="Q560" i="7" s="1"/>
  <c r="E561" i="7"/>
  <c r="H561" i="7"/>
  <c r="A561" i="7"/>
  <c r="G562" i="7"/>
  <c r="B563" i="7"/>
  <c r="D563" i="7" s="1"/>
  <c r="F562" i="7"/>
  <c r="C563" i="7" l="1"/>
  <c r="J560" i="7"/>
  <c r="O560" i="7" s="1"/>
  <c r="R560" i="7" s="1"/>
  <c r="T560" i="7" s="1"/>
  <c r="T559" i="7"/>
  <c r="H562" i="7"/>
  <c r="I561" i="7"/>
  <c r="J561" i="7" s="1"/>
  <c r="O561" i="7" s="1"/>
  <c r="R561" i="7" s="1"/>
  <c r="E562" i="7"/>
  <c r="F563" i="7"/>
  <c r="G563" i="7"/>
  <c r="A562" i="7"/>
  <c r="B564" i="7"/>
  <c r="D564" i="7" s="1"/>
  <c r="I562" i="7" l="1"/>
  <c r="J562" i="7" s="1"/>
  <c r="O562" i="7" s="1"/>
  <c r="R562" i="7" s="1"/>
  <c r="C564" i="7"/>
  <c r="U560" i="7"/>
  <c r="N561" i="7"/>
  <c r="Q561" i="7" s="1"/>
  <c r="T561" i="7" s="1"/>
  <c r="H563" i="7"/>
  <c r="F564" i="7"/>
  <c r="G564" i="7"/>
  <c r="B565" i="7"/>
  <c r="D565" i="7" s="1"/>
  <c r="E563" i="7"/>
  <c r="A563" i="7"/>
  <c r="N562" i="7" l="1"/>
  <c r="Q562" i="7" s="1"/>
  <c r="U562" i="7" s="1"/>
  <c r="I563" i="7"/>
  <c r="J563" i="7" s="1"/>
  <c r="O563" i="7" s="1"/>
  <c r="R563" i="7" s="1"/>
  <c r="C565" i="7"/>
  <c r="U561" i="7"/>
  <c r="H564" i="7"/>
  <c r="B566" i="7"/>
  <c r="D566" i="7" s="1"/>
  <c r="F565" i="7"/>
  <c r="G565" i="7"/>
  <c r="A564" i="7"/>
  <c r="E564" i="7"/>
  <c r="T562" i="7" l="1"/>
  <c r="N563" i="7"/>
  <c r="Q563" i="7" s="1"/>
  <c r="T563" i="7" s="1"/>
  <c r="A565" i="7"/>
  <c r="C566" i="7"/>
  <c r="I564" i="7"/>
  <c r="J564" i="7" s="1"/>
  <c r="O564" i="7" s="1"/>
  <c r="R564" i="7" s="1"/>
  <c r="H565" i="7"/>
  <c r="E565" i="7"/>
  <c r="B567" i="7"/>
  <c r="D567" i="7" s="1"/>
  <c r="F566" i="7"/>
  <c r="G566" i="7"/>
  <c r="U563" i="7" l="1"/>
  <c r="N564" i="7"/>
  <c r="Q564" i="7" s="1"/>
  <c r="T564" i="7" s="1"/>
  <c r="C567" i="7"/>
  <c r="I565" i="7"/>
  <c r="N565" i="7" s="1"/>
  <c r="Q565" i="7" s="1"/>
  <c r="A566" i="7"/>
  <c r="E566" i="7"/>
  <c r="G567" i="7"/>
  <c r="B568" i="7"/>
  <c r="D568" i="7" s="1"/>
  <c r="F567" i="7"/>
  <c r="H566" i="7"/>
  <c r="U564" i="7" l="1"/>
  <c r="C568" i="7"/>
  <c r="J565" i="7"/>
  <c r="O565" i="7" s="1"/>
  <c r="R565" i="7" s="1"/>
  <c r="U565" i="7" s="1"/>
  <c r="H567" i="7"/>
  <c r="I566" i="7"/>
  <c r="N566" i="7" s="1"/>
  <c r="Q566" i="7" s="1"/>
  <c r="E567" i="7"/>
  <c r="B569" i="7"/>
  <c r="D569" i="7" s="1"/>
  <c r="F568" i="7"/>
  <c r="G568" i="7"/>
  <c r="A567" i="7"/>
  <c r="A568" i="7" l="1"/>
  <c r="C569" i="7"/>
  <c r="T565" i="7"/>
  <c r="I567" i="7"/>
  <c r="J567" i="7" s="1"/>
  <c r="O567" i="7" s="1"/>
  <c r="R567" i="7" s="1"/>
  <c r="E568" i="7"/>
  <c r="J566" i="7"/>
  <c r="O566" i="7" s="1"/>
  <c r="R566" i="7" s="1"/>
  <c r="U566" i="7" s="1"/>
  <c r="H568" i="7"/>
  <c r="B570" i="7"/>
  <c r="D570" i="7" s="1"/>
  <c r="F569" i="7"/>
  <c r="G569" i="7"/>
  <c r="C570" i="7" l="1"/>
  <c r="I568" i="7"/>
  <c r="N568" i="7" s="1"/>
  <c r="Q568" i="7" s="1"/>
  <c r="N567" i="7"/>
  <c r="Q567" i="7" s="1"/>
  <c r="T567" i="7" s="1"/>
  <c r="T566" i="7"/>
  <c r="H569" i="7"/>
  <c r="J568" i="7"/>
  <c r="O568" i="7" s="1"/>
  <c r="R568" i="7" s="1"/>
  <c r="E569" i="7"/>
  <c r="A569" i="7"/>
  <c r="G570" i="7"/>
  <c r="B571" i="7"/>
  <c r="D571" i="7" s="1"/>
  <c r="F570" i="7"/>
  <c r="C571" i="7" l="1"/>
  <c r="I569" i="7"/>
  <c r="J569" i="7" s="1"/>
  <c r="O569" i="7" s="1"/>
  <c r="R569" i="7" s="1"/>
  <c r="U567" i="7"/>
  <c r="U568" i="7"/>
  <c r="T568" i="7"/>
  <c r="A570" i="7"/>
  <c r="B572" i="7"/>
  <c r="D572" i="7" s="1"/>
  <c r="F571" i="7"/>
  <c r="G571" i="7"/>
  <c r="H570" i="7"/>
  <c r="E570" i="7"/>
  <c r="N569" i="7" l="1"/>
  <c r="Q569" i="7" s="1"/>
  <c r="T569" i="7" s="1"/>
  <c r="A571" i="7"/>
  <c r="C572" i="7"/>
  <c r="H571" i="7"/>
  <c r="E571" i="7"/>
  <c r="G572" i="7"/>
  <c r="F572" i="7"/>
  <c r="B573" i="7"/>
  <c r="D573" i="7" s="1"/>
  <c r="I570" i="7"/>
  <c r="U569" i="7" l="1"/>
  <c r="C573" i="7"/>
  <c r="I571" i="7"/>
  <c r="J571" i="7" s="1"/>
  <c r="O571" i="7" s="1"/>
  <c r="R571" i="7" s="1"/>
  <c r="J570" i="7"/>
  <c r="O570" i="7" s="1"/>
  <c r="R570" i="7" s="1"/>
  <c r="N570" i="7"/>
  <c r="Q570" i="7" s="1"/>
  <c r="H572" i="7"/>
  <c r="B574" i="7"/>
  <c r="D574" i="7" s="1"/>
  <c r="A572" i="7"/>
  <c r="G573" i="7"/>
  <c r="F573" i="7"/>
  <c r="E572" i="7"/>
  <c r="C574" i="7" l="1"/>
  <c r="N571" i="7"/>
  <c r="Q571" i="7" s="1"/>
  <c r="T571" i="7" s="1"/>
  <c r="H573" i="7"/>
  <c r="E573" i="7"/>
  <c r="T570" i="7"/>
  <c r="F574" i="7"/>
  <c r="G574" i="7"/>
  <c r="B575" i="7"/>
  <c r="D575" i="7" s="1"/>
  <c r="A573" i="7"/>
  <c r="I572" i="7"/>
  <c r="U570" i="7"/>
  <c r="H574" i="7" l="1"/>
  <c r="I573" i="7"/>
  <c r="N573" i="7" s="1"/>
  <c r="Q573" i="7" s="1"/>
  <c r="A574" i="7"/>
  <c r="C575" i="7"/>
  <c r="U571" i="7"/>
  <c r="F575" i="7"/>
  <c r="G575" i="7"/>
  <c r="B576" i="7"/>
  <c r="D576" i="7" s="1"/>
  <c r="E574" i="7"/>
  <c r="I574" i="7" s="1"/>
  <c r="N572" i="7"/>
  <c r="Q572" i="7" s="1"/>
  <c r="J572" i="7"/>
  <c r="O572" i="7" s="1"/>
  <c r="R572" i="7" s="1"/>
  <c r="J573" i="7" l="1"/>
  <c r="O573" i="7" s="1"/>
  <c r="R573" i="7" s="1"/>
  <c r="U573" i="7" s="1"/>
  <c r="C576" i="7"/>
  <c r="H575" i="7"/>
  <c r="T572" i="7"/>
  <c r="J574" i="7"/>
  <c r="O574" i="7" s="1"/>
  <c r="R574" i="7" s="1"/>
  <c r="N574" i="7"/>
  <c r="Q574" i="7" s="1"/>
  <c r="F576" i="7"/>
  <c r="G576" i="7"/>
  <c r="B577" i="7"/>
  <c r="D577" i="7" s="1"/>
  <c r="E575" i="7"/>
  <c r="A575" i="7"/>
  <c r="U572" i="7"/>
  <c r="T573" i="7" l="1"/>
  <c r="A576" i="7"/>
  <c r="C577" i="7"/>
  <c r="I575" i="7"/>
  <c r="J575" i="7" s="1"/>
  <c r="O575" i="7" s="1"/>
  <c r="R575" i="7" s="1"/>
  <c r="H576" i="7"/>
  <c r="E576" i="7"/>
  <c r="T574" i="7"/>
  <c r="F577" i="7"/>
  <c r="B578" i="7"/>
  <c r="D578" i="7" s="1"/>
  <c r="G577" i="7"/>
  <c r="U574" i="7"/>
  <c r="C578" i="7" l="1"/>
  <c r="I576" i="7"/>
  <c r="N576" i="7" s="1"/>
  <c r="Q576" i="7" s="1"/>
  <c r="N575" i="7"/>
  <c r="Q575" i="7" s="1"/>
  <c r="U575" i="7" s="1"/>
  <c r="H577" i="7"/>
  <c r="A577" i="7"/>
  <c r="B579" i="7"/>
  <c r="D579" i="7" s="1"/>
  <c r="F578" i="7"/>
  <c r="G578" i="7"/>
  <c r="E577" i="7"/>
  <c r="C579" i="7" l="1"/>
  <c r="J576" i="7"/>
  <c r="O576" i="7" s="1"/>
  <c r="R576" i="7" s="1"/>
  <c r="U576" i="7" s="1"/>
  <c r="T575" i="7"/>
  <c r="I577" i="7"/>
  <c r="J577" i="7" s="1"/>
  <c r="O577" i="7" s="1"/>
  <c r="R577" i="7" s="1"/>
  <c r="E578" i="7"/>
  <c r="A578" i="7"/>
  <c r="B580" i="7"/>
  <c r="D580" i="7" s="1"/>
  <c r="G579" i="7"/>
  <c r="F579" i="7"/>
  <c r="H578" i="7"/>
  <c r="C580" i="7" l="1"/>
  <c r="T576" i="7"/>
  <c r="N577" i="7"/>
  <c r="Q577" i="7" s="1"/>
  <c r="U577" i="7" s="1"/>
  <c r="I578" i="7"/>
  <c r="J578" i="7" s="1"/>
  <c r="O578" i="7" s="1"/>
  <c r="R578" i="7" s="1"/>
  <c r="E579" i="7"/>
  <c r="H579" i="7"/>
  <c r="B581" i="7"/>
  <c r="D581" i="7" s="1"/>
  <c r="F580" i="7"/>
  <c r="G580" i="7"/>
  <c r="A579" i="7"/>
  <c r="I579" i="7" l="1"/>
  <c r="J579" i="7" s="1"/>
  <c r="O579" i="7" s="1"/>
  <c r="R579" i="7" s="1"/>
  <c r="C581" i="7"/>
  <c r="N578" i="7"/>
  <c r="Q578" i="7" s="1"/>
  <c r="T578" i="7" s="1"/>
  <c r="T577" i="7"/>
  <c r="H580" i="7"/>
  <c r="E580" i="7"/>
  <c r="I580" i="7" s="1"/>
  <c r="G581" i="7"/>
  <c r="B582" i="7"/>
  <c r="D582" i="7" s="1"/>
  <c r="A580" i="7"/>
  <c r="F581" i="7"/>
  <c r="N579" i="7" l="1"/>
  <c r="Q579" i="7" s="1"/>
  <c r="U579" i="7" s="1"/>
  <c r="C582" i="7"/>
  <c r="U578" i="7"/>
  <c r="J580" i="7"/>
  <c r="O580" i="7" s="1"/>
  <c r="R580" i="7" s="1"/>
  <c r="N580" i="7"/>
  <c r="Q580" i="7" s="1"/>
  <c r="E581" i="7"/>
  <c r="B583" i="7"/>
  <c r="D583" i="7" s="1"/>
  <c r="A581" i="7"/>
  <c r="F582" i="7"/>
  <c r="G582" i="7"/>
  <c r="H581" i="7"/>
  <c r="T579" i="7" l="1"/>
  <c r="C583" i="7"/>
  <c r="H582" i="7"/>
  <c r="U580" i="7"/>
  <c r="E582" i="7"/>
  <c r="T580" i="7"/>
  <c r="I581" i="7"/>
  <c r="N581" i="7" s="1"/>
  <c r="Q581" i="7" s="1"/>
  <c r="G583" i="7"/>
  <c r="A582" i="7"/>
  <c r="B584" i="7"/>
  <c r="D584" i="7" s="1"/>
  <c r="F583" i="7"/>
  <c r="C584" i="7" l="1"/>
  <c r="I582" i="7"/>
  <c r="J582" i="7" s="1"/>
  <c r="O582" i="7" s="1"/>
  <c r="R582" i="7" s="1"/>
  <c r="J581" i="7"/>
  <c r="O581" i="7" s="1"/>
  <c r="R581" i="7" s="1"/>
  <c r="U581" i="7" s="1"/>
  <c r="H583" i="7"/>
  <c r="F584" i="7"/>
  <c r="G584" i="7"/>
  <c r="B585" i="7"/>
  <c r="D585" i="7" s="1"/>
  <c r="A583" i="7"/>
  <c r="E583" i="7"/>
  <c r="C585" i="7" l="1"/>
  <c r="N582" i="7"/>
  <c r="Q582" i="7" s="1"/>
  <c r="U582" i="7" s="1"/>
  <c r="H584" i="7"/>
  <c r="T581" i="7"/>
  <c r="I583" i="7"/>
  <c r="J583" i="7" s="1"/>
  <c r="O583" i="7" s="1"/>
  <c r="R583" i="7" s="1"/>
  <c r="A584" i="7"/>
  <c r="F585" i="7"/>
  <c r="G585" i="7"/>
  <c r="B586" i="7"/>
  <c r="D586" i="7" s="1"/>
  <c r="E584" i="7"/>
  <c r="I584" i="7" l="1"/>
  <c r="C586" i="7"/>
  <c r="T582" i="7"/>
  <c r="N583" i="7"/>
  <c r="Q583" i="7" s="1"/>
  <c r="U583" i="7" s="1"/>
  <c r="E585" i="7"/>
  <c r="N584" i="7"/>
  <c r="Q584" i="7" s="1"/>
  <c r="J584" i="7"/>
  <c r="O584" i="7" s="1"/>
  <c r="R584" i="7" s="1"/>
  <c r="A585" i="7"/>
  <c r="B587" i="7"/>
  <c r="D587" i="7" s="1"/>
  <c r="F586" i="7"/>
  <c r="G586" i="7"/>
  <c r="H585" i="7"/>
  <c r="C587" i="7" l="1"/>
  <c r="I585" i="7"/>
  <c r="N585" i="7" s="1"/>
  <c r="Q585" i="7" s="1"/>
  <c r="T583" i="7"/>
  <c r="U584" i="7"/>
  <c r="E586" i="7"/>
  <c r="F587" i="7"/>
  <c r="G587" i="7"/>
  <c r="B588" i="7"/>
  <c r="D588" i="7" s="1"/>
  <c r="T584" i="7"/>
  <c r="A586" i="7"/>
  <c r="H586" i="7"/>
  <c r="J585" i="7" l="1"/>
  <c r="O585" i="7" s="1"/>
  <c r="R585" i="7" s="1"/>
  <c r="T585" i="7" s="1"/>
  <c r="C588" i="7"/>
  <c r="I586" i="7"/>
  <c r="N586" i="7" s="1"/>
  <c r="Q586" i="7" s="1"/>
  <c r="E587" i="7"/>
  <c r="H587" i="7"/>
  <c r="G588" i="7"/>
  <c r="F588" i="7"/>
  <c r="B589" i="7"/>
  <c r="D589" i="7" s="1"/>
  <c r="A587" i="7"/>
  <c r="U585" i="7" l="1"/>
  <c r="C589" i="7"/>
  <c r="J586" i="7"/>
  <c r="O586" i="7" s="1"/>
  <c r="R586" i="7" s="1"/>
  <c r="U586" i="7" s="1"/>
  <c r="I587" i="7"/>
  <c r="N587" i="7" s="1"/>
  <c r="Q587" i="7" s="1"/>
  <c r="E588" i="7"/>
  <c r="H588" i="7"/>
  <c r="B590" i="7"/>
  <c r="D590" i="7" s="1"/>
  <c r="G589" i="7"/>
  <c r="F589" i="7"/>
  <c r="A588" i="7"/>
  <c r="A589" i="7" l="1"/>
  <c r="C590" i="7"/>
  <c r="T586" i="7"/>
  <c r="I588" i="7"/>
  <c r="N588" i="7" s="1"/>
  <c r="Q588" i="7" s="1"/>
  <c r="J587" i="7"/>
  <c r="O587" i="7" s="1"/>
  <c r="R587" i="7" s="1"/>
  <c r="U587" i="7" s="1"/>
  <c r="H589" i="7"/>
  <c r="E589" i="7"/>
  <c r="B591" i="7"/>
  <c r="D591" i="7" s="1"/>
  <c r="G590" i="7"/>
  <c r="F590" i="7"/>
  <c r="C591" i="7" l="1"/>
  <c r="J588" i="7"/>
  <c r="O588" i="7" s="1"/>
  <c r="R588" i="7" s="1"/>
  <c r="T588" i="7" s="1"/>
  <c r="T587" i="7"/>
  <c r="E590" i="7"/>
  <c r="I589" i="7"/>
  <c r="J589" i="7" s="1"/>
  <c r="O589" i="7" s="1"/>
  <c r="R589" i="7" s="1"/>
  <c r="H590" i="7"/>
  <c r="G591" i="7"/>
  <c r="B592" i="7"/>
  <c r="D592" i="7" s="1"/>
  <c r="A590" i="7"/>
  <c r="F591" i="7"/>
  <c r="C592" i="7" l="1"/>
  <c r="I590" i="7"/>
  <c r="N590" i="7" s="1"/>
  <c r="Q590" i="7" s="1"/>
  <c r="U588" i="7"/>
  <c r="N589" i="7"/>
  <c r="Q589" i="7" s="1"/>
  <c r="T589" i="7" s="1"/>
  <c r="G592" i="7"/>
  <c r="B593" i="7"/>
  <c r="D593" i="7" s="1"/>
  <c r="A591" i="7"/>
  <c r="F592" i="7"/>
  <c r="H591" i="7"/>
  <c r="E591" i="7"/>
  <c r="J590" i="7" l="1"/>
  <c r="O590" i="7" s="1"/>
  <c r="R590" i="7" s="1"/>
  <c r="T590" i="7" s="1"/>
  <c r="A592" i="7"/>
  <c r="C593" i="7"/>
  <c r="U589" i="7"/>
  <c r="I591" i="7"/>
  <c r="J591" i="7" s="1"/>
  <c r="O591" i="7" s="1"/>
  <c r="R591" i="7" s="1"/>
  <c r="E592" i="7"/>
  <c r="G593" i="7"/>
  <c r="B594" i="7"/>
  <c r="D594" i="7" s="1"/>
  <c r="F593" i="7"/>
  <c r="H592" i="7"/>
  <c r="U590" i="7" l="1"/>
  <c r="C594" i="7"/>
  <c r="N591" i="7"/>
  <c r="Q591" i="7" s="1"/>
  <c r="T591" i="7" s="1"/>
  <c r="B595" i="7"/>
  <c r="D595" i="7" s="1"/>
  <c r="G594" i="7"/>
  <c r="A593" i="7"/>
  <c r="F594" i="7"/>
  <c r="E593" i="7"/>
  <c r="H593" i="7"/>
  <c r="I592" i="7"/>
  <c r="C595" i="7" l="1"/>
  <c r="U591" i="7"/>
  <c r="E594" i="7"/>
  <c r="I593" i="7"/>
  <c r="J593" i="7" s="1"/>
  <c r="O593" i="7" s="1"/>
  <c r="R593" i="7" s="1"/>
  <c r="H594" i="7"/>
  <c r="G595" i="7"/>
  <c r="B596" i="7"/>
  <c r="D596" i="7" s="1"/>
  <c r="F595" i="7"/>
  <c r="A594" i="7"/>
  <c r="N592" i="7"/>
  <c r="Q592" i="7" s="1"/>
  <c r="J592" i="7"/>
  <c r="O592" i="7" s="1"/>
  <c r="R592" i="7" s="1"/>
  <c r="C596" i="7" l="1"/>
  <c r="I594" i="7"/>
  <c r="J594" i="7" s="1"/>
  <c r="O594" i="7" s="1"/>
  <c r="R594" i="7" s="1"/>
  <c r="N593" i="7"/>
  <c r="Q593" i="7" s="1"/>
  <c r="U593" i="7" s="1"/>
  <c r="E595" i="7"/>
  <c r="U592" i="7"/>
  <c r="H595" i="7"/>
  <c r="B597" i="7"/>
  <c r="D597" i="7" s="1"/>
  <c r="G596" i="7"/>
  <c r="F596" i="7"/>
  <c r="T592" i="7"/>
  <c r="A595" i="7"/>
  <c r="C597" i="7" l="1"/>
  <c r="I595" i="7"/>
  <c r="J595" i="7" s="1"/>
  <c r="O595" i="7" s="1"/>
  <c r="R595" i="7" s="1"/>
  <c r="N594" i="7"/>
  <c r="Q594" i="7" s="1"/>
  <c r="T594" i="7" s="1"/>
  <c r="T593" i="7"/>
  <c r="H596" i="7"/>
  <c r="G597" i="7"/>
  <c r="F597" i="7"/>
  <c r="B598" i="7"/>
  <c r="D598" i="7" s="1"/>
  <c r="A596" i="7"/>
  <c r="E596" i="7"/>
  <c r="C598" i="7" l="1"/>
  <c r="U594" i="7"/>
  <c r="N595" i="7"/>
  <c r="Q595" i="7" s="1"/>
  <c r="T595" i="7" s="1"/>
  <c r="E597" i="7"/>
  <c r="I596" i="7"/>
  <c r="J596" i="7" s="1"/>
  <c r="O596" i="7" s="1"/>
  <c r="R596" i="7" s="1"/>
  <c r="G598" i="7"/>
  <c r="F598" i="7"/>
  <c r="B599" i="7"/>
  <c r="D599" i="7" s="1"/>
  <c r="A597" i="7"/>
  <c r="H597" i="7"/>
  <c r="C599" i="7" l="1"/>
  <c r="U595" i="7"/>
  <c r="I597" i="7"/>
  <c r="N597" i="7" s="1"/>
  <c r="Q597" i="7" s="1"/>
  <c r="N596" i="7"/>
  <c r="Q596" i="7" s="1"/>
  <c r="T596" i="7" s="1"/>
  <c r="A598" i="7"/>
  <c r="G599" i="7"/>
  <c r="B600" i="7"/>
  <c r="D600" i="7" s="1"/>
  <c r="F599" i="7"/>
  <c r="E598" i="7"/>
  <c r="H598" i="7"/>
  <c r="C600" i="7" l="1"/>
  <c r="J597" i="7"/>
  <c r="O597" i="7" s="1"/>
  <c r="R597" i="7" s="1"/>
  <c r="T597" i="7" s="1"/>
  <c r="I598" i="7"/>
  <c r="N598" i="7" s="1"/>
  <c r="Q598" i="7" s="1"/>
  <c r="U596" i="7"/>
  <c r="F600" i="7"/>
  <c r="A599" i="7"/>
  <c r="B601" i="7"/>
  <c r="D601" i="7" s="1"/>
  <c r="G600" i="7"/>
  <c r="H599" i="7"/>
  <c r="E599" i="7"/>
  <c r="C601" i="7" l="1"/>
  <c r="J598" i="7"/>
  <c r="O598" i="7" s="1"/>
  <c r="R598" i="7" s="1"/>
  <c r="T598" i="7" s="1"/>
  <c r="U597" i="7"/>
  <c r="E600" i="7"/>
  <c r="H600" i="7"/>
  <c r="F601" i="7"/>
  <c r="G601" i="7"/>
  <c r="B602" i="7"/>
  <c r="D602" i="7" s="1"/>
  <c r="A600" i="7"/>
  <c r="I599" i="7"/>
  <c r="C602" i="7" l="1"/>
  <c r="I600" i="7"/>
  <c r="J600" i="7" s="1"/>
  <c r="O600" i="7" s="1"/>
  <c r="R600" i="7" s="1"/>
  <c r="U598" i="7"/>
  <c r="H601" i="7"/>
  <c r="E601" i="7"/>
  <c r="F602" i="7"/>
  <c r="G602" i="7"/>
  <c r="B603" i="7"/>
  <c r="D603" i="7" s="1"/>
  <c r="J599" i="7"/>
  <c r="O599" i="7" s="1"/>
  <c r="R599" i="7" s="1"/>
  <c r="N599" i="7"/>
  <c r="Q599" i="7" s="1"/>
  <c r="A601" i="7"/>
  <c r="C603" i="7" l="1"/>
  <c r="N600" i="7"/>
  <c r="Q600" i="7" s="1"/>
  <c r="T600" i="7" s="1"/>
  <c r="I601" i="7"/>
  <c r="N601" i="7" s="1"/>
  <c r="Q601" i="7" s="1"/>
  <c r="E602" i="7"/>
  <c r="H602" i="7"/>
  <c r="T599" i="7"/>
  <c r="U599" i="7"/>
  <c r="A602" i="7"/>
  <c r="B604" i="7"/>
  <c r="D604" i="7" s="1"/>
  <c r="F603" i="7"/>
  <c r="G603" i="7"/>
  <c r="A603" i="7" l="1"/>
  <c r="C604" i="7"/>
  <c r="I602" i="7"/>
  <c r="J602" i="7" s="1"/>
  <c r="O602" i="7" s="1"/>
  <c r="R602" i="7" s="1"/>
  <c r="J601" i="7"/>
  <c r="O601" i="7" s="1"/>
  <c r="R601" i="7" s="1"/>
  <c r="T601" i="7" s="1"/>
  <c r="U600" i="7"/>
  <c r="H603" i="7"/>
  <c r="E603" i="7"/>
  <c r="G604" i="7"/>
  <c r="B605" i="7"/>
  <c r="D605" i="7" s="1"/>
  <c r="F604" i="7"/>
  <c r="C605" i="7" l="1"/>
  <c r="N602" i="7"/>
  <c r="Q602" i="7" s="1"/>
  <c r="T602" i="7" s="1"/>
  <c r="U601" i="7"/>
  <c r="I603" i="7"/>
  <c r="N603" i="7" s="1"/>
  <c r="Q603" i="7" s="1"/>
  <c r="H604" i="7"/>
  <c r="E604" i="7"/>
  <c r="G605" i="7"/>
  <c r="B606" i="7"/>
  <c r="D606" i="7" s="1"/>
  <c r="F605" i="7"/>
  <c r="A604" i="7"/>
  <c r="C606" i="7" l="1"/>
  <c r="U602" i="7"/>
  <c r="I604" i="7"/>
  <c r="J604" i="7" s="1"/>
  <c r="O604" i="7" s="1"/>
  <c r="R604" i="7" s="1"/>
  <c r="J603" i="7"/>
  <c r="O603" i="7" s="1"/>
  <c r="R603" i="7" s="1"/>
  <c r="U603" i="7" s="1"/>
  <c r="H605" i="7"/>
  <c r="A605" i="7"/>
  <c r="F606" i="7"/>
  <c r="B607" i="7"/>
  <c r="D607" i="7" s="1"/>
  <c r="G606" i="7"/>
  <c r="E605" i="7"/>
  <c r="C607" i="7" l="1"/>
  <c r="N604" i="7"/>
  <c r="Q604" i="7" s="1"/>
  <c r="U604" i="7" s="1"/>
  <c r="T603" i="7"/>
  <c r="H606" i="7"/>
  <c r="A606" i="7"/>
  <c r="G607" i="7"/>
  <c r="F607" i="7"/>
  <c r="B608" i="7"/>
  <c r="D608" i="7" s="1"/>
  <c r="I605" i="7"/>
  <c r="E606" i="7"/>
  <c r="I606" i="7" l="1"/>
  <c r="C608" i="7"/>
  <c r="T604" i="7"/>
  <c r="E607" i="7"/>
  <c r="J605" i="7"/>
  <c r="O605" i="7" s="1"/>
  <c r="R605" i="7" s="1"/>
  <c r="N605" i="7"/>
  <c r="Q605" i="7" s="1"/>
  <c r="N606" i="7"/>
  <c r="Q606" i="7" s="1"/>
  <c r="J606" i="7"/>
  <c r="O606" i="7" s="1"/>
  <c r="R606" i="7" s="1"/>
  <c r="A607" i="7"/>
  <c r="B609" i="7"/>
  <c r="D609" i="7" s="1"/>
  <c r="G608" i="7"/>
  <c r="F608" i="7"/>
  <c r="H607" i="7"/>
  <c r="I607" i="7" l="1"/>
  <c r="J607" i="7" s="1"/>
  <c r="O607" i="7" s="1"/>
  <c r="R607" i="7" s="1"/>
  <c r="C609" i="7"/>
  <c r="E608" i="7"/>
  <c r="T605" i="7"/>
  <c r="U606" i="7"/>
  <c r="F609" i="7"/>
  <c r="G609" i="7"/>
  <c r="B610" i="7"/>
  <c r="D610" i="7" s="1"/>
  <c r="T606" i="7"/>
  <c r="U605" i="7"/>
  <c r="H608" i="7"/>
  <c r="A608" i="7"/>
  <c r="N607" i="7" l="1"/>
  <c r="Q607" i="7" s="1"/>
  <c r="U607" i="7" s="1"/>
  <c r="C610" i="7"/>
  <c r="I608" i="7"/>
  <c r="J608" i="7" s="1"/>
  <c r="O608" i="7" s="1"/>
  <c r="R608" i="7" s="1"/>
  <c r="H609" i="7"/>
  <c r="E609" i="7"/>
  <c r="A609" i="7"/>
  <c r="B611" i="7"/>
  <c r="D611" i="7" s="1"/>
  <c r="F610" i="7"/>
  <c r="G610" i="7"/>
  <c r="T607" i="7" l="1"/>
  <c r="C611" i="7"/>
  <c r="N608" i="7"/>
  <c r="Q608" i="7" s="1"/>
  <c r="T608" i="7" s="1"/>
  <c r="I609" i="7"/>
  <c r="N609" i="7" s="1"/>
  <c r="Q609" i="7" s="1"/>
  <c r="E610" i="7"/>
  <c r="H610" i="7"/>
  <c r="A610" i="7"/>
  <c r="G611" i="7"/>
  <c r="B612" i="7"/>
  <c r="D612" i="7" s="1"/>
  <c r="F611" i="7"/>
  <c r="C612" i="7" l="1"/>
  <c r="U608" i="7"/>
  <c r="J609" i="7"/>
  <c r="O609" i="7" s="1"/>
  <c r="R609" i="7" s="1"/>
  <c r="U609" i="7" s="1"/>
  <c r="E611" i="7"/>
  <c r="I610" i="7"/>
  <c r="B613" i="7"/>
  <c r="D613" i="7" s="1"/>
  <c r="G612" i="7"/>
  <c r="A611" i="7"/>
  <c r="F612" i="7"/>
  <c r="H611" i="7"/>
  <c r="C613" i="7" l="1"/>
  <c r="T609" i="7"/>
  <c r="I611" i="7"/>
  <c r="N611" i="7" s="1"/>
  <c r="Q611" i="7" s="1"/>
  <c r="H612" i="7"/>
  <c r="J610" i="7"/>
  <c r="O610" i="7" s="1"/>
  <c r="R610" i="7" s="1"/>
  <c r="N610" i="7"/>
  <c r="Q610" i="7" s="1"/>
  <c r="E612" i="7"/>
  <c r="I612" i="7" s="1"/>
  <c r="A612" i="7"/>
  <c r="B614" i="7"/>
  <c r="D614" i="7" s="1"/>
  <c r="G613" i="7"/>
  <c r="F613" i="7"/>
  <c r="C614" i="7" l="1"/>
  <c r="J611" i="7"/>
  <c r="O611" i="7" s="1"/>
  <c r="R611" i="7" s="1"/>
  <c r="U611" i="7" s="1"/>
  <c r="T610" i="7"/>
  <c r="H613" i="7"/>
  <c r="U610" i="7"/>
  <c r="G614" i="7"/>
  <c r="B615" i="7"/>
  <c r="D615" i="7" s="1"/>
  <c r="F614" i="7"/>
  <c r="J612" i="7"/>
  <c r="O612" i="7" s="1"/>
  <c r="R612" i="7" s="1"/>
  <c r="N612" i="7"/>
  <c r="Q612" i="7" s="1"/>
  <c r="A613" i="7"/>
  <c r="E613" i="7"/>
  <c r="I613" i="7" l="1"/>
  <c r="J613" i="7" s="1"/>
  <c r="O613" i="7" s="1"/>
  <c r="R613" i="7" s="1"/>
  <c r="C615" i="7"/>
  <c r="T611" i="7"/>
  <c r="U612" i="7"/>
  <c r="T612" i="7"/>
  <c r="G615" i="7"/>
  <c r="B616" i="7"/>
  <c r="D616" i="7" s="1"/>
  <c r="F615" i="7"/>
  <c r="A614" i="7"/>
  <c r="E614" i="7"/>
  <c r="H614" i="7"/>
  <c r="N613" i="7" l="1"/>
  <c r="Q613" i="7" s="1"/>
  <c r="T613" i="7" s="1"/>
  <c r="C616" i="7"/>
  <c r="E615" i="7"/>
  <c r="I614" i="7"/>
  <c r="N614" i="7" s="1"/>
  <c r="Q614" i="7" s="1"/>
  <c r="H615" i="7"/>
  <c r="F616" i="7"/>
  <c r="G616" i="7"/>
  <c r="B617" i="7"/>
  <c r="D617" i="7" s="1"/>
  <c r="A615" i="7"/>
  <c r="I615" i="7" l="1"/>
  <c r="N615" i="7" s="1"/>
  <c r="Q615" i="7" s="1"/>
  <c r="U613" i="7"/>
  <c r="C617" i="7"/>
  <c r="J614" i="7"/>
  <c r="O614" i="7" s="1"/>
  <c r="R614" i="7" s="1"/>
  <c r="U614" i="7" s="1"/>
  <c r="H616" i="7"/>
  <c r="A616" i="7"/>
  <c r="F617" i="7"/>
  <c r="B618" i="7"/>
  <c r="D618" i="7" s="1"/>
  <c r="G617" i="7"/>
  <c r="E616" i="7"/>
  <c r="J615" i="7" l="1"/>
  <c r="O615" i="7" s="1"/>
  <c r="R615" i="7" s="1"/>
  <c r="T615" i="7" s="1"/>
  <c r="C618" i="7"/>
  <c r="E617" i="7"/>
  <c r="T614" i="7"/>
  <c r="I616" i="7"/>
  <c r="N616" i="7" s="1"/>
  <c r="Q616" i="7" s="1"/>
  <c r="G618" i="7"/>
  <c r="B619" i="7"/>
  <c r="D619" i="7" s="1"/>
  <c r="F618" i="7"/>
  <c r="H617" i="7"/>
  <c r="A617" i="7"/>
  <c r="U615" i="7" l="1"/>
  <c r="C619" i="7"/>
  <c r="I617" i="7"/>
  <c r="J617" i="7" s="1"/>
  <c r="O617" i="7" s="1"/>
  <c r="R617" i="7" s="1"/>
  <c r="J616" i="7"/>
  <c r="O616" i="7" s="1"/>
  <c r="R616" i="7" s="1"/>
  <c r="U616" i="7" s="1"/>
  <c r="A618" i="7"/>
  <c r="G619" i="7"/>
  <c r="F619" i="7"/>
  <c r="B620" i="7"/>
  <c r="D620" i="7" s="1"/>
  <c r="E618" i="7"/>
  <c r="H618" i="7"/>
  <c r="N617" i="7" l="1"/>
  <c r="Q617" i="7" s="1"/>
  <c r="T617" i="7" s="1"/>
  <c r="C620" i="7"/>
  <c r="T616" i="7"/>
  <c r="H619" i="7"/>
  <c r="I618" i="7"/>
  <c r="A619" i="7"/>
  <c r="G620" i="7"/>
  <c r="B621" i="7"/>
  <c r="D621" i="7" s="1"/>
  <c r="F620" i="7"/>
  <c r="E619" i="7"/>
  <c r="U617" i="7" l="1"/>
  <c r="C621" i="7"/>
  <c r="I619" i="7"/>
  <c r="J619" i="7" s="1"/>
  <c r="O619" i="7" s="1"/>
  <c r="R619" i="7" s="1"/>
  <c r="E620" i="7"/>
  <c r="A620" i="7"/>
  <c r="G621" i="7"/>
  <c r="B622" i="7"/>
  <c r="D622" i="7" s="1"/>
  <c r="F621" i="7"/>
  <c r="H620" i="7"/>
  <c r="J618" i="7"/>
  <c r="O618" i="7" s="1"/>
  <c r="R618" i="7" s="1"/>
  <c r="N618" i="7"/>
  <c r="Q618" i="7" s="1"/>
  <c r="C622" i="7" l="1"/>
  <c r="N619" i="7"/>
  <c r="Q619" i="7" s="1"/>
  <c r="T619" i="7" s="1"/>
  <c r="I620" i="7"/>
  <c r="N620" i="7" s="1"/>
  <c r="Q620" i="7" s="1"/>
  <c r="U618" i="7"/>
  <c r="A621" i="7"/>
  <c r="F622" i="7"/>
  <c r="G622" i="7"/>
  <c r="B623" i="7"/>
  <c r="D623" i="7" s="1"/>
  <c r="H621" i="7"/>
  <c r="E621" i="7"/>
  <c r="T618" i="7"/>
  <c r="C623" i="7" l="1"/>
  <c r="J620" i="7"/>
  <c r="O620" i="7" s="1"/>
  <c r="R620" i="7" s="1"/>
  <c r="U620" i="7" s="1"/>
  <c r="U619" i="7"/>
  <c r="H622" i="7"/>
  <c r="E622" i="7"/>
  <c r="F623" i="7"/>
  <c r="G623" i="7"/>
  <c r="B624" i="7"/>
  <c r="D624" i="7" s="1"/>
  <c r="A622" i="7"/>
  <c r="I621" i="7"/>
  <c r="C624" i="7" l="1"/>
  <c r="T620" i="7"/>
  <c r="I622" i="7"/>
  <c r="J622" i="7" s="1"/>
  <c r="O622" i="7" s="1"/>
  <c r="R622" i="7" s="1"/>
  <c r="H623" i="7"/>
  <c r="N621" i="7"/>
  <c r="Q621" i="7" s="1"/>
  <c r="J621" i="7"/>
  <c r="O621" i="7" s="1"/>
  <c r="R621" i="7" s="1"/>
  <c r="A623" i="7"/>
  <c r="B625" i="7"/>
  <c r="D625" i="7" s="1"/>
  <c r="G624" i="7"/>
  <c r="F624" i="7"/>
  <c r="E623" i="7"/>
  <c r="C625" i="7" l="1"/>
  <c r="I623" i="7"/>
  <c r="J623" i="7" s="1"/>
  <c r="O623" i="7" s="1"/>
  <c r="R623" i="7" s="1"/>
  <c r="N622" i="7"/>
  <c r="Q622" i="7" s="1"/>
  <c r="T622" i="7" s="1"/>
  <c r="U621" i="7"/>
  <c r="H624" i="7"/>
  <c r="A624" i="7"/>
  <c r="F625" i="7"/>
  <c r="G625" i="7"/>
  <c r="B626" i="7"/>
  <c r="D626" i="7" s="1"/>
  <c r="E624" i="7"/>
  <c r="T621" i="7"/>
  <c r="C626" i="7" l="1"/>
  <c r="N623" i="7"/>
  <c r="Q623" i="7" s="1"/>
  <c r="T623" i="7" s="1"/>
  <c r="U622" i="7"/>
  <c r="E625" i="7"/>
  <c r="H625" i="7"/>
  <c r="I624" i="7"/>
  <c r="A625" i="7"/>
  <c r="B627" i="7"/>
  <c r="D627" i="7" s="1"/>
  <c r="F626" i="7"/>
  <c r="G626" i="7"/>
  <c r="C627" i="7" l="1"/>
  <c r="U623" i="7"/>
  <c r="E626" i="7"/>
  <c r="I625" i="7"/>
  <c r="J625" i="7" s="1"/>
  <c r="O625" i="7" s="1"/>
  <c r="R625" i="7" s="1"/>
  <c r="H626" i="7"/>
  <c r="N624" i="7"/>
  <c r="Q624" i="7" s="1"/>
  <c r="J624" i="7"/>
  <c r="O624" i="7" s="1"/>
  <c r="R624" i="7" s="1"/>
  <c r="B628" i="7"/>
  <c r="D628" i="7" s="1"/>
  <c r="F627" i="7"/>
  <c r="G627" i="7"/>
  <c r="A626" i="7"/>
  <c r="C628" i="7" l="1"/>
  <c r="I626" i="7"/>
  <c r="N626" i="7" s="1"/>
  <c r="Q626" i="7" s="1"/>
  <c r="N625" i="7"/>
  <c r="Q625" i="7" s="1"/>
  <c r="T625" i="7" s="1"/>
  <c r="E627" i="7"/>
  <c r="U624" i="7"/>
  <c r="H627" i="7"/>
  <c r="B629" i="7"/>
  <c r="D629" i="7" s="1"/>
  <c r="G628" i="7"/>
  <c r="F628" i="7"/>
  <c r="T624" i="7"/>
  <c r="A627" i="7"/>
  <c r="A628" i="7" l="1"/>
  <c r="C629" i="7"/>
  <c r="J626" i="7"/>
  <c r="O626" i="7" s="1"/>
  <c r="R626" i="7" s="1"/>
  <c r="U626" i="7" s="1"/>
  <c r="U625" i="7"/>
  <c r="I627" i="7"/>
  <c r="N627" i="7" s="1"/>
  <c r="Q627" i="7" s="1"/>
  <c r="H628" i="7"/>
  <c r="E628" i="7"/>
  <c r="F629" i="7"/>
  <c r="G629" i="7"/>
  <c r="B630" i="7"/>
  <c r="D630" i="7" s="1"/>
  <c r="C630" i="7" l="1"/>
  <c r="T626" i="7"/>
  <c r="I628" i="7"/>
  <c r="J628" i="7" s="1"/>
  <c r="O628" i="7" s="1"/>
  <c r="R628" i="7" s="1"/>
  <c r="J627" i="7"/>
  <c r="O627" i="7" s="1"/>
  <c r="R627" i="7" s="1"/>
  <c r="U627" i="7" s="1"/>
  <c r="H629" i="7"/>
  <c r="E629" i="7"/>
  <c r="F630" i="7"/>
  <c r="B631" i="7"/>
  <c r="D631" i="7" s="1"/>
  <c r="G630" i="7"/>
  <c r="A629" i="7"/>
  <c r="C631" i="7" l="1"/>
  <c r="N628" i="7"/>
  <c r="Q628" i="7" s="1"/>
  <c r="T628" i="7" s="1"/>
  <c r="H630" i="7"/>
  <c r="T627" i="7"/>
  <c r="I629" i="7"/>
  <c r="J629" i="7" s="1"/>
  <c r="O629" i="7" s="1"/>
  <c r="R629" i="7" s="1"/>
  <c r="E630" i="7"/>
  <c r="A630" i="7"/>
  <c r="F631" i="7"/>
  <c r="G631" i="7"/>
  <c r="B632" i="7"/>
  <c r="D632" i="7" s="1"/>
  <c r="I630" i="7" l="1"/>
  <c r="J630" i="7" s="1"/>
  <c r="O630" i="7" s="1"/>
  <c r="R630" i="7" s="1"/>
  <c r="C632" i="7"/>
  <c r="E631" i="7"/>
  <c r="U628" i="7"/>
  <c r="N629" i="7"/>
  <c r="Q629" i="7" s="1"/>
  <c r="U629" i="7" s="1"/>
  <c r="H631" i="7"/>
  <c r="G632" i="7"/>
  <c r="F632" i="7"/>
  <c r="A631" i="7"/>
  <c r="B633" i="7"/>
  <c r="D633" i="7" s="1"/>
  <c r="N630" i="7"/>
  <c r="Q630" i="7" s="1"/>
  <c r="C633" i="7" l="1"/>
  <c r="I631" i="7"/>
  <c r="J631" i="7" s="1"/>
  <c r="O631" i="7" s="1"/>
  <c r="R631" i="7" s="1"/>
  <c r="T629" i="7"/>
  <c r="T630" i="7"/>
  <c r="F633" i="7"/>
  <c r="G633" i="7"/>
  <c r="B634" i="7"/>
  <c r="D634" i="7" s="1"/>
  <c r="A632" i="7"/>
  <c r="E632" i="7"/>
  <c r="U630" i="7"/>
  <c r="H632" i="7"/>
  <c r="C634" i="7" l="1"/>
  <c r="N631" i="7"/>
  <c r="Q631" i="7" s="1"/>
  <c r="U631" i="7" s="1"/>
  <c r="H633" i="7"/>
  <c r="E633" i="7"/>
  <c r="I632" i="7"/>
  <c r="J632" i="7" s="1"/>
  <c r="O632" i="7" s="1"/>
  <c r="R632" i="7" s="1"/>
  <c r="F634" i="7"/>
  <c r="B635" i="7"/>
  <c r="D635" i="7" s="1"/>
  <c r="G634" i="7"/>
  <c r="A633" i="7"/>
  <c r="C635" i="7" l="1"/>
  <c r="T631" i="7"/>
  <c r="N632" i="7"/>
  <c r="Q632" i="7" s="1"/>
  <c r="T632" i="7" s="1"/>
  <c r="I633" i="7"/>
  <c r="J633" i="7" s="1"/>
  <c r="O633" i="7" s="1"/>
  <c r="R633" i="7" s="1"/>
  <c r="H634" i="7"/>
  <c r="E634" i="7"/>
  <c r="A634" i="7"/>
  <c r="G635" i="7"/>
  <c r="F635" i="7"/>
  <c r="B636" i="7"/>
  <c r="D636" i="7" s="1"/>
  <c r="A635" i="7" l="1"/>
  <c r="C636" i="7"/>
  <c r="U632" i="7"/>
  <c r="N633" i="7"/>
  <c r="Q633" i="7" s="1"/>
  <c r="T633" i="7" s="1"/>
  <c r="I634" i="7"/>
  <c r="J634" i="7" s="1"/>
  <c r="O634" i="7" s="1"/>
  <c r="R634" i="7" s="1"/>
  <c r="E635" i="7"/>
  <c r="H635" i="7"/>
  <c r="B637" i="7"/>
  <c r="D637" i="7" s="1"/>
  <c r="F636" i="7"/>
  <c r="G636" i="7"/>
  <c r="C637" i="7" l="1"/>
  <c r="N634" i="7"/>
  <c r="Q634" i="7" s="1"/>
  <c r="T634" i="7" s="1"/>
  <c r="U633" i="7"/>
  <c r="H636" i="7"/>
  <c r="I635" i="7"/>
  <c r="J635" i="7" s="1"/>
  <c r="O635" i="7" s="1"/>
  <c r="R635" i="7" s="1"/>
  <c r="E636" i="7"/>
  <c r="F637" i="7"/>
  <c r="G637" i="7"/>
  <c r="B638" i="7"/>
  <c r="D638" i="7" s="1"/>
  <c r="A636" i="7"/>
  <c r="A637" i="7" l="1"/>
  <c r="C638" i="7"/>
  <c r="U634" i="7"/>
  <c r="N635" i="7"/>
  <c r="Q635" i="7" s="1"/>
  <c r="T635" i="7" s="1"/>
  <c r="I636" i="7"/>
  <c r="N636" i="7" s="1"/>
  <c r="Q636" i="7" s="1"/>
  <c r="E637" i="7"/>
  <c r="H637" i="7"/>
  <c r="F638" i="7"/>
  <c r="G638" i="7"/>
  <c r="B639" i="7"/>
  <c r="D639" i="7" s="1"/>
  <c r="C639" i="7" l="1"/>
  <c r="U635" i="7"/>
  <c r="J636" i="7"/>
  <c r="O636" i="7" s="1"/>
  <c r="R636" i="7" s="1"/>
  <c r="T636" i="7" s="1"/>
  <c r="E638" i="7"/>
  <c r="I637" i="7"/>
  <c r="A638" i="7"/>
  <c r="F639" i="7"/>
  <c r="G639" i="7"/>
  <c r="B640" i="7"/>
  <c r="D640" i="7" s="1"/>
  <c r="H638" i="7"/>
  <c r="C640" i="7" l="1"/>
  <c r="U636" i="7"/>
  <c r="I638" i="7"/>
  <c r="J638" i="7" s="1"/>
  <c r="O638" i="7" s="1"/>
  <c r="R638" i="7" s="1"/>
  <c r="H639" i="7"/>
  <c r="J637" i="7"/>
  <c r="O637" i="7" s="1"/>
  <c r="R637" i="7" s="1"/>
  <c r="N637" i="7"/>
  <c r="Q637" i="7" s="1"/>
  <c r="E639" i="7"/>
  <c r="I639" i="7" s="1"/>
  <c r="J639" i="7" s="1"/>
  <c r="O639" i="7" s="1"/>
  <c r="R639" i="7" s="1"/>
  <c r="A639" i="7"/>
  <c r="G640" i="7"/>
  <c r="B641" i="7"/>
  <c r="D641" i="7" s="1"/>
  <c r="F640" i="7"/>
  <c r="C641" i="7" l="1"/>
  <c r="N638" i="7"/>
  <c r="Q638" i="7" s="1"/>
  <c r="T638" i="7" s="1"/>
  <c r="N639" i="7"/>
  <c r="Q639" i="7" s="1"/>
  <c r="T639" i="7" s="1"/>
  <c r="E640" i="7"/>
  <c r="U637" i="7"/>
  <c r="T637" i="7"/>
  <c r="H640" i="7"/>
  <c r="A640" i="7"/>
  <c r="B642" i="7"/>
  <c r="D642" i="7" s="1"/>
  <c r="G641" i="7"/>
  <c r="F641" i="7"/>
  <c r="U638" i="7" l="1"/>
  <c r="C642" i="7"/>
  <c r="U639" i="7"/>
  <c r="I640" i="7"/>
  <c r="N640" i="7" s="1"/>
  <c r="Q640" i="7" s="1"/>
  <c r="H641" i="7"/>
  <c r="E641" i="7"/>
  <c r="F642" i="7"/>
  <c r="G642" i="7"/>
  <c r="B643" i="7"/>
  <c r="D643" i="7" s="1"/>
  <c r="A641" i="7"/>
  <c r="C643" i="7" l="1"/>
  <c r="I641" i="7"/>
  <c r="N641" i="7" s="1"/>
  <c r="Q641" i="7" s="1"/>
  <c r="J640" i="7"/>
  <c r="O640" i="7" s="1"/>
  <c r="R640" i="7" s="1"/>
  <c r="U640" i="7" s="1"/>
  <c r="H642" i="7"/>
  <c r="E642" i="7"/>
  <c r="F643" i="7"/>
  <c r="G643" i="7"/>
  <c r="B644" i="7"/>
  <c r="D644" i="7" s="1"/>
  <c r="A642" i="7"/>
  <c r="C644" i="7" l="1"/>
  <c r="J641" i="7"/>
  <c r="O641" i="7" s="1"/>
  <c r="R641" i="7" s="1"/>
  <c r="U641" i="7" s="1"/>
  <c r="I642" i="7"/>
  <c r="J642" i="7" s="1"/>
  <c r="O642" i="7" s="1"/>
  <c r="R642" i="7" s="1"/>
  <c r="T640" i="7"/>
  <c r="H643" i="7"/>
  <c r="E643" i="7"/>
  <c r="F644" i="7"/>
  <c r="B645" i="7"/>
  <c r="D645" i="7" s="1"/>
  <c r="G644" i="7"/>
  <c r="A643" i="7"/>
  <c r="C645" i="7" l="1"/>
  <c r="T641" i="7"/>
  <c r="N642" i="7"/>
  <c r="Q642" i="7" s="1"/>
  <c r="T642" i="7" s="1"/>
  <c r="I643" i="7"/>
  <c r="J643" i="7" s="1"/>
  <c r="O643" i="7" s="1"/>
  <c r="R643" i="7" s="1"/>
  <c r="H644" i="7"/>
  <c r="E644" i="7"/>
  <c r="B646" i="7"/>
  <c r="D646" i="7" s="1"/>
  <c r="F645" i="7"/>
  <c r="G645" i="7"/>
  <c r="A644" i="7"/>
  <c r="C646" i="7" l="1"/>
  <c r="U642" i="7"/>
  <c r="I644" i="7"/>
  <c r="J644" i="7" s="1"/>
  <c r="O644" i="7" s="1"/>
  <c r="R644" i="7" s="1"/>
  <c r="N643" i="7"/>
  <c r="Q643" i="7" s="1"/>
  <c r="T643" i="7" s="1"/>
  <c r="E645" i="7"/>
  <c r="H645" i="7"/>
  <c r="A645" i="7"/>
  <c r="G646" i="7"/>
  <c r="B647" i="7"/>
  <c r="D647" i="7" s="1"/>
  <c r="F646" i="7"/>
  <c r="C647" i="7" l="1"/>
  <c r="N644" i="7"/>
  <c r="Q644" i="7" s="1"/>
  <c r="T644" i="7" s="1"/>
  <c r="U643" i="7"/>
  <c r="I645" i="7"/>
  <c r="N645" i="7" s="1"/>
  <c r="Q645" i="7" s="1"/>
  <c r="E646" i="7"/>
  <c r="F647" i="7"/>
  <c r="A646" i="7"/>
  <c r="G647" i="7"/>
  <c r="B648" i="7"/>
  <c r="D648" i="7" s="1"/>
  <c r="H646" i="7"/>
  <c r="A647" i="7" l="1"/>
  <c r="C648" i="7"/>
  <c r="U644" i="7"/>
  <c r="J645" i="7"/>
  <c r="O645" i="7" s="1"/>
  <c r="R645" i="7" s="1"/>
  <c r="U645" i="7" s="1"/>
  <c r="I646" i="7"/>
  <c r="N646" i="7" s="1"/>
  <c r="Q646" i="7" s="1"/>
  <c r="E647" i="7"/>
  <c r="H647" i="7"/>
  <c r="F648" i="7"/>
  <c r="G648" i="7"/>
  <c r="B649" i="7"/>
  <c r="D649" i="7" s="1"/>
  <c r="C649" i="7" l="1"/>
  <c r="T645" i="7"/>
  <c r="J646" i="7"/>
  <c r="O646" i="7" s="1"/>
  <c r="R646" i="7" s="1"/>
  <c r="T646" i="7" s="1"/>
  <c r="E648" i="7"/>
  <c r="I647" i="7"/>
  <c r="A648" i="7"/>
  <c r="G649" i="7"/>
  <c r="B650" i="7"/>
  <c r="D650" i="7" s="1"/>
  <c r="F649" i="7"/>
  <c r="H648" i="7"/>
  <c r="C650" i="7" l="1"/>
  <c r="I648" i="7"/>
  <c r="J648" i="7" s="1"/>
  <c r="O648" i="7" s="1"/>
  <c r="R648" i="7" s="1"/>
  <c r="U646" i="7"/>
  <c r="E649" i="7"/>
  <c r="N647" i="7"/>
  <c r="Q647" i="7" s="1"/>
  <c r="J647" i="7"/>
  <c r="O647" i="7" s="1"/>
  <c r="R647" i="7" s="1"/>
  <c r="A649" i="7"/>
  <c r="B651" i="7"/>
  <c r="D651" i="7" s="1"/>
  <c r="F650" i="7"/>
  <c r="G650" i="7"/>
  <c r="H649" i="7"/>
  <c r="C651" i="7" l="1"/>
  <c r="I649" i="7"/>
  <c r="N649" i="7" s="1"/>
  <c r="Q649" i="7" s="1"/>
  <c r="H650" i="7"/>
  <c r="N648" i="7"/>
  <c r="Q648" i="7" s="1"/>
  <c r="T648" i="7" s="1"/>
  <c r="U647" i="7"/>
  <c r="T647" i="7"/>
  <c r="E650" i="7"/>
  <c r="B652" i="7"/>
  <c r="D652" i="7" s="1"/>
  <c r="F651" i="7"/>
  <c r="G651" i="7"/>
  <c r="A650" i="7"/>
  <c r="C652" i="7" l="1"/>
  <c r="I650" i="7"/>
  <c r="J650" i="7" s="1"/>
  <c r="O650" i="7" s="1"/>
  <c r="R650" i="7" s="1"/>
  <c r="J649" i="7"/>
  <c r="O649" i="7" s="1"/>
  <c r="R649" i="7" s="1"/>
  <c r="U649" i="7" s="1"/>
  <c r="U648" i="7"/>
  <c r="E651" i="7"/>
  <c r="H651" i="7"/>
  <c r="A651" i="7"/>
  <c r="G652" i="7"/>
  <c r="F652" i="7"/>
  <c r="B653" i="7"/>
  <c r="D653" i="7" s="1"/>
  <c r="C653" i="7" l="1"/>
  <c r="I651" i="7"/>
  <c r="N651" i="7" s="1"/>
  <c r="Q651" i="7" s="1"/>
  <c r="N650" i="7"/>
  <c r="Q650" i="7" s="1"/>
  <c r="U650" i="7" s="1"/>
  <c r="T649" i="7"/>
  <c r="E652" i="7"/>
  <c r="A652" i="7"/>
  <c r="F653" i="7"/>
  <c r="G653" i="7"/>
  <c r="B654" i="7"/>
  <c r="D654" i="7" s="1"/>
  <c r="H652" i="7"/>
  <c r="C654" i="7" l="1"/>
  <c r="T650" i="7"/>
  <c r="J651" i="7"/>
  <c r="O651" i="7" s="1"/>
  <c r="R651" i="7" s="1"/>
  <c r="U651" i="7" s="1"/>
  <c r="H653" i="7"/>
  <c r="G654" i="7"/>
  <c r="B655" i="7"/>
  <c r="D655" i="7" s="1"/>
  <c r="F654" i="7"/>
  <c r="A653" i="7"/>
  <c r="E653" i="7"/>
  <c r="I652" i="7"/>
  <c r="A654" i="7" l="1"/>
  <c r="C655" i="7"/>
  <c r="T651" i="7"/>
  <c r="E654" i="7"/>
  <c r="I653" i="7"/>
  <c r="N653" i="7" s="1"/>
  <c r="Q653" i="7" s="1"/>
  <c r="H654" i="7"/>
  <c r="G655" i="7"/>
  <c r="B656" i="7"/>
  <c r="D656" i="7" s="1"/>
  <c r="F655" i="7"/>
  <c r="N652" i="7"/>
  <c r="Q652" i="7" s="1"/>
  <c r="J652" i="7"/>
  <c r="O652" i="7" s="1"/>
  <c r="R652" i="7" s="1"/>
  <c r="C656" i="7" l="1"/>
  <c r="J653" i="7"/>
  <c r="O653" i="7" s="1"/>
  <c r="R653" i="7" s="1"/>
  <c r="T653" i="7" s="1"/>
  <c r="U652" i="7"/>
  <c r="I654" i="7"/>
  <c r="N654" i="7" s="1"/>
  <c r="Q654" i="7" s="1"/>
  <c r="E655" i="7"/>
  <c r="F656" i="7"/>
  <c r="A655" i="7"/>
  <c r="B657" i="7"/>
  <c r="D657" i="7" s="1"/>
  <c r="G656" i="7"/>
  <c r="H655" i="7"/>
  <c r="T652" i="7"/>
  <c r="C657" i="7" l="1"/>
  <c r="U653" i="7"/>
  <c r="I655" i="7"/>
  <c r="N655" i="7" s="1"/>
  <c r="Q655" i="7" s="1"/>
  <c r="J654" i="7"/>
  <c r="O654" i="7" s="1"/>
  <c r="R654" i="7" s="1"/>
  <c r="U654" i="7" s="1"/>
  <c r="H656" i="7"/>
  <c r="E656" i="7"/>
  <c r="F657" i="7"/>
  <c r="G657" i="7"/>
  <c r="B658" i="7"/>
  <c r="D658" i="7" s="1"/>
  <c r="A656" i="7"/>
  <c r="C658" i="7" l="1"/>
  <c r="J655" i="7"/>
  <c r="O655" i="7" s="1"/>
  <c r="R655" i="7" s="1"/>
  <c r="T655" i="7" s="1"/>
  <c r="T654" i="7"/>
  <c r="I656" i="7"/>
  <c r="N656" i="7" s="1"/>
  <c r="Q656" i="7" s="1"/>
  <c r="H657" i="7"/>
  <c r="A657" i="7"/>
  <c r="B659" i="7"/>
  <c r="D659" i="7" s="1"/>
  <c r="G658" i="7"/>
  <c r="F658" i="7"/>
  <c r="E657" i="7"/>
  <c r="U655" i="7" l="1"/>
  <c r="C659" i="7"/>
  <c r="J656" i="7"/>
  <c r="O656" i="7" s="1"/>
  <c r="R656" i="7" s="1"/>
  <c r="U656" i="7" s="1"/>
  <c r="I657" i="7"/>
  <c r="N657" i="7" s="1"/>
  <c r="Q657" i="7" s="1"/>
  <c r="E658" i="7"/>
  <c r="H658" i="7"/>
  <c r="B660" i="7"/>
  <c r="D660" i="7" s="1"/>
  <c r="G659" i="7"/>
  <c r="F659" i="7"/>
  <c r="A658" i="7"/>
  <c r="T656" i="7" l="1"/>
  <c r="C660" i="7"/>
  <c r="I658" i="7"/>
  <c r="N658" i="7" s="1"/>
  <c r="Q658" i="7" s="1"/>
  <c r="J657" i="7"/>
  <c r="O657" i="7" s="1"/>
  <c r="R657" i="7" s="1"/>
  <c r="T657" i="7" s="1"/>
  <c r="H659" i="7"/>
  <c r="E659" i="7"/>
  <c r="A659" i="7"/>
  <c r="G660" i="7"/>
  <c r="F660" i="7"/>
  <c r="B661" i="7"/>
  <c r="D661" i="7" s="1"/>
  <c r="C661" i="7" l="1"/>
  <c r="J658" i="7"/>
  <c r="O658" i="7" s="1"/>
  <c r="R658" i="7" s="1"/>
  <c r="U658" i="7" s="1"/>
  <c r="I659" i="7"/>
  <c r="N659" i="7" s="1"/>
  <c r="Q659" i="7" s="1"/>
  <c r="U657" i="7"/>
  <c r="A660" i="7"/>
  <c r="B662" i="7"/>
  <c r="D662" i="7" s="1"/>
  <c r="G661" i="7"/>
  <c r="F661" i="7"/>
  <c r="E660" i="7"/>
  <c r="H660" i="7"/>
  <c r="C662" i="7" l="1"/>
  <c r="J659" i="7"/>
  <c r="O659" i="7" s="1"/>
  <c r="R659" i="7" s="1"/>
  <c r="T659" i="7" s="1"/>
  <c r="T658" i="7"/>
  <c r="E661" i="7"/>
  <c r="H661" i="7"/>
  <c r="A661" i="7"/>
  <c r="G662" i="7"/>
  <c r="F662" i="7"/>
  <c r="B663" i="7"/>
  <c r="D663" i="7" s="1"/>
  <c r="I660" i="7"/>
  <c r="C663" i="7" l="1"/>
  <c r="U659" i="7"/>
  <c r="I661" i="7"/>
  <c r="N661" i="7" s="1"/>
  <c r="Q661" i="7" s="1"/>
  <c r="H662" i="7"/>
  <c r="E662" i="7"/>
  <c r="A662" i="7"/>
  <c r="B664" i="7"/>
  <c r="D664" i="7" s="1"/>
  <c r="G663" i="7"/>
  <c r="F663" i="7"/>
  <c r="N660" i="7"/>
  <c r="Q660" i="7" s="1"/>
  <c r="J660" i="7"/>
  <c r="O660" i="7" s="1"/>
  <c r="R660" i="7" s="1"/>
  <c r="I662" i="7" l="1"/>
  <c r="C664" i="7"/>
  <c r="J661" i="7"/>
  <c r="O661" i="7" s="1"/>
  <c r="R661" i="7" s="1"/>
  <c r="T661" i="7" s="1"/>
  <c r="H663" i="7"/>
  <c r="T660" i="7"/>
  <c r="A663" i="7"/>
  <c r="B665" i="7"/>
  <c r="D665" i="7" s="1"/>
  <c r="F664" i="7"/>
  <c r="G664" i="7"/>
  <c r="U660" i="7"/>
  <c r="N662" i="7"/>
  <c r="Q662" i="7" s="1"/>
  <c r="J662" i="7"/>
  <c r="O662" i="7" s="1"/>
  <c r="R662" i="7" s="1"/>
  <c r="E663" i="7"/>
  <c r="C665" i="7" l="1"/>
  <c r="I663" i="7"/>
  <c r="N663" i="7" s="1"/>
  <c r="Q663" i="7" s="1"/>
  <c r="U661" i="7"/>
  <c r="E664" i="7"/>
  <c r="H664" i="7"/>
  <c r="A664" i="7"/>
  <c r="G665" i="7"/>
  <c r="F665" i="7"/>
  <c r="B666" i="7"/>
  <c r="D666" i="7" s="1"/>
  <c r="T662" i="7"/>
  <c r="U662" i="7"/>
  <c r="J663" i="7" l="1"/>
  <c r="O663" i="7" s="1"/>
  <c r="R663" i="7" s="1"/>
  <c r="U663" i="7" s="1"/>
  <c r="C666" i="7"/>
  <c r="I664" i="7"/>
  <c r="J664" i="7" s="1"/>
  <c r="O664" i="7" s="1"/>
  <c r="R664" i="7" s="1"/>
  <c r="E665" i="7"/>
  <c r="A665" i="7"/>
  <c r="G666" i="7"/>
  <c r="B667" i="7"/>
  <c r="D667" i="7" s="1"/>
  <c r="F666" i="7"/>
  <c r="H665" i="7"/>
  <c r="T663" i="7" l="1"/>
  <c r="N664" i="7"/>
  <c r="Q664" i="7" s="1"/>
  <c r="T664" i="7" s="1"/>
  <c r="A666" i="7"/>
  <c r="C667" i="7"/>
  <c r="I665" i="7"/>
  <c r="J665" i="7" s="1"/>
  <c r="O665" i="7" s="1"/>
  <c r="R665" i="7" s="1"/>
  <c r="E666" i="7"/>
  <c r="B668" i="7"/>
  <c r="D668" i="7" s="1"/>
  <c r="G667" i="7"/>
  <c r="F667" i="7"/>
  <c r="H666" i="7"/>
  <c r="U664" i="7" l="1"/>
  <c r="C668" i="7"/>
  <c r="N665" i="7"/>
  <c r="Q665" i="7" s="1"/>
  <c r="T665" i="7" s="1"/>
  <c r="I666" i="7"/>
  <c r="N666" i="7" s="1"/>
  <c r="Q666" i="7" s="1"/>
  <c r="E667" i="7"/>
  <c r="H667" i="7"/>
  <c r="F668" i="7"/>
  <c r="G668" i="7"/>
  <c r="A667" i="7"/>
  <c r="B669" i="7"/>
  <c r="D669" i="7" s="1"/>
  <c r="C669" i="7" l="1"/>
  <c r="J666" i="7"/>
  <c r="O666" i="7" s="1"/>
  <c r="R666" i="7" s="1"/>
  <c r="T666" i="7" s="1"/>
  <c r="E668" i="7"/>
  <c r="U665" i="7"/>
  <c r="I667" i="7"/>
  <c r="J667" i="7" s="1"/>
  <c r="O667" i="7" s="1"/>
  <c r="R667" i="7" s="1"/>
  <c r="H668" i="7"/>
  <c r="B670" i="7"/>
  <c r="D670" i="7" s="1"/>
  <c r="G669" i="7"/>
  <c r="A668" i="7"/>
  <c r="F669" i="7"/>
  <c r="C670" i="7" l="1"/>
  <c r="I668" i="7"/>
  <c r="N668" i="7" s="1"/>
  <c r="Q668" i="7" s="1"/>
  <c r="U666" i="7"/>
  <c r="N667" i="7"/>
  <c r="Q667" i="7" s="1"/>
  <c r="U667" i="7" s="1"/>
  <c r="E669" i="7"/>
  <c r="H669" i="7"/>
  <c r="A669" i="7"/>
  <c r="G670" i="7"/>
  <c r="B671" i="7"/>
  <c r="D671" i="7" s="1"/>
  <c r="F670" i="7"/>
  <c r="J668" i="7" l="1"/>
  <c r="O668" i="7" s="1"/>
  <c r="R668" i="7" s="1"/>
  <c r="U668" i="7" s="1"/>
  <c r="C671" i="7"/>
  <c r="I669" i="7"/>
  <c r="N669" i="7" s="1"/>
  <c r="Q669" i="7" s="1"/>
  <c r="T667" i="7"/>
  <c r="E670" i="7"/>
  <c r="A670" i="7"/>
  <c r="G671" i="7"/>
  <c r="B672" i="7"/>
  <c r="D672" i="7" s="1"/>
  <c r="F671" i="7"/>
  <c r="H670" i="7"/>
  <c r="T668" i="7" l="1"/>
  <c r="C672" i="7"/>
  <c r="J669" i="7"/>
  <c r="O669" i="7" s="1"/>
  <c r="R669" i="7" s="1"/>
  <c r="U669" i="7" s="1"/>
  <c r="I670" i="7"/>
  <c r="N670" i="7" s="1"/>
  <c r="Q670" i="7" s="1"/>
  <c r="E671" i="7"/>
  <c r="H671" i="7"/>
  <c r="A671" i="7"/>
  <c r="F672" i="7"/>
  <c r="G672" i="7"/>
  <c r="B673" i="7"/>
  <c r="D673" i="7" s="1"/>
  <c r="C673" i="7" l="1"/>
  <c r="I671" i="7"/>
  <c r="J671" i="7" s="1"/>
  <c r="O671" i="7" s="1"/>
  <c r="R671" i="7" s="1"/>
  <c r="T669" i="7"/>
  <c r="J670" i="7"/>
  <c r="O670" i="7" s="1"/>
  <c r="R670" i="7" s="1"/>
  <c r="T670" i="7" s="1"/>
  <c r="E672" i="7"/>
  <c r="H672" i="7"/>
  <c r="N671" i="7"/>
  <c r="Q671" i="7" s="1"/>
  <c r="F673" i="7"/>
  <c r="G673" i="7"/>
  <c r="B674" i="7"/>
  <c r="D674" i="7" s="1"/>
  <c r="A672" i="7"/>
  <c r="C674" i="7" l="1"/>
  <c r="U670" i="7"/>
  <c r="I672" i="7"/>
  <c r="J672" i="7" s="1"/>
  <c r="O672" i="7" s="1"/>
  <c r="R672" i="7" s="1"/>
  <c r="T671" i="7"/>
  <c r="U671" i="7"/>
  <c r="H673" i="7"/>
  <c r="A673" i="7"/>
  <c r="G674" i="7"/>
  <c r="B675" i="7"/>
  <c r="D675" i="7" s="1"/>
  <c r="F674" i="7"/>
  <c r="E673" i="7"/>
  <c r="C675" i="7" l="1"/>
  <c r="N672" i="7"/>
  <c r="Q672" i="7" s="1"/>
  <c r="T672" i="7" s="1"/>
  <c r="I673" i="7"/>
  <c r="N673" i="7" s="1"/>
  <c r="Q673" i="7" s="1"/>
  <c r="H674" i="7"/>
  <c r="B676" i="7"/>
  <c r="D676" i="7" s="1"/>
  <c r="G675" i="7"/>
  <c r="F675" i="7"/>
  <c r="E674" i="7"/>
  <c r="A674" i="7"/>
  <c r="C676" i="7" l="1"/>
  <c r="U672" i="7"/>
  <c r="J673" i="7"/>
  <c r="O673" i="7" s="1"/>
  <c r="R673" i="7" s="1"/>
  <c r="T673" i="7" s="1"/>
  <c r="H675" i="7"/>
  <c r="E675" i="7"/>
  <c r="A675" i="7"/>
  <c r="F676" i="7"/>
  <c r="G676" i="7"/>
  <c r="B677" i="7"/>
  <c r="D677" i="7" s="1"/>
  <c r="I674" i="7"/>
  <c r="A676" i="7" l="1"/>
  <c r="C677" i="7"/>
  <c r="I675" i="7"/>
  <c r="N675" i="7" s="1"/>
  <c r="Q675" i="7" s="1"/>
  <c r="U673" i="7"/>
  <c r="E676" i="7"/>
  <c r="H676" i="7"/>
  <c r="N674" i="7"/>
  <c r="Q674" i="7" s="1"/>
  <c r="J674" i="7"/>
  <c r="O674" i="7" s="1"/>
  <c r="R674" i="7" s="1"/>
  <c r="G677" i="7"/>
  <c r="B678" i="7"/>
  <c r="D678" i="7" s="1"/>
  <c r="F677" i="7"/>
  <c r="C678" i="7" l="1"/>
  <c r="J675" i="7"/>
  <c r="O675" i="7" s="1"/>
  <c r="R675" i="7" s="1"/>
  <c r="U675" i="7" s="1"/>
  <c r="I676" i="7"/>
  <c r="N676" i="7" s="1"/>
  <c r="Q676" i="7" s="1"/>
  <c r="H677" i="7"/>
  <c r="U674" i="7"/>
  <c r="T674" i="7"/>
  <c r="G678" i="7"/>
  <c r="B679" i="7"/>
  <c r="D679" i="7" s="1"/>
  <c r="F678" i="7"/>
  <c r="A677" i="7"/>
  <c r="E677" i="7"/>
  <c r="C679" i="7" l="1"/>
  <c r="J676" i="7"/>
  <c r="O676" i="7" s="1"/>
  <c r="R676" i="7" s="1"/>
  <c r="U676" i="7" s="1"/>
  <c r="I677" i="7"/>
  <c r="J677" i="7" s="1"/>
  <c r="O677" i="7" s="1"/>
  <c r="R677" i="7" s="1"/>
  <c r="T675" i="7"/>
  <c r="E678" i="7"/>
  <c r="B680" i="7"/>
  <c r="D680" i="7" s="1"/>
  <c r="F679" i="7"/>
  <c r="G679" i="7"/>
  <c r="H678" i="7"/>
  <c r="A678" i="7"/>
  <c r="C680" i="7" l="1"/>
  <c r="T676" i="7"/>
  <c r="N677" i="7"/>
  <c r="Q677" i="7" s="1"/>
  <c r="U677" i="7" s="1"/>
  <c r="I678" i="7"/>
  <c r="J678" i="7" s="1"/>
  <c r="O678" i="7" s="1"/>
  <c r="R678" i="7" s="1"/>
  <c r="E679" i="7"/>
  <c r="H679" i="7"/>
  <c r="G680" i="7"/>
  <c r="F680" i="7"/>
  <c r="B681" i="7"/>
  <c r="D681" i="7" s="1"/>
  <c r="A679" i="7"/>
  <c r="C681" i="7" l="1"/>
  <c r="N678" i="7"/>
  <c r="Q678" i="7" s="1"/>
  <c r="U678" i="7" s="1"/>
  <c r="T677" i="7"/>
  <c r="I679" i="7"/>
  <c r="H680" i="7"/>
  <c r="E680" i="7"/>
  <c r="B682" i="7"/>
  <c r="D682" i="7" s="1"/>
  <c r="F681" i="7"/>
  <c r="G681" i="7"/>
  <c r="A680" i="7"/>
  <c r="C682" i="7" l="1"/>
  <c r="T678" i="7"/>
  <c r="N679" i="7"/>
  <c r="Q679" i="7" s="1"/>
  <c r="J679" i="7"/>
  <c r="O679" i="7" s="1"/>
  <c r="R679" i="7" s="1"/>
  <c r="E681" i="7"/>
  <c r="I680" i="7"/>
  <c r="J680" i="7" s="1"/>
  <c r="O680" i="7" s="1"/>
  <c r="R680" i="7" s="1"/>
  <c r="H681" i="7"/>
  <c r="A681" i="7"/>
  <c r="G682" i="7"/>
  <c r="B683" i="7"/>
  <c r="D683" i="7" s="1"/>
  <c r="F682" i="7"/>
  <c r="C683" i="7" l="1"/>
  <c r="U679" i="7"/>
  <c r="I681" i="7"/>
  <c r="J681" i="7" s="1"/>
  <c r="O681" i="7" s="1"/>
  <c r="R681" i="7" s="1"/>
  <c r="T679" i="7"/>
  <c r="N680" i="7"/>
  <c r="Q680" i="7" s="1"/>
  <c r="U680" i="7" s="1"/>
  <c r="E682" i="7"/>
  <c r="H682" i="7"/>
  <c r="A682" i="7"/>
  <c r="B684" i="7"/>
  <c r="D684" i="7" s="1"/>
  <c r="G683" i="7"/>
  <c r="F683" i="7"/>
  <c r="C684" i="7" l="1"/>
  <c r="N681" i="7"/>
  <c r="Q681" i="7" s="1"/>
  <c r="T681" i="7" s="1"/>
  <c r="T680" i="7"/>
  <c r="H683" i="7"/>
  <c r="B685" i="7"/>
  <c r="D685" i="7" s="1"/>
  <c r="G684" i="7"/>
  <c r="A683" i="7"/>
  <c r="F684" i="7"/>
  <c r="E683" i="7"/>
  <c r="I682" i="7"/>
  <c r="C685" i="7" l="1"/>
  <c r="U681" i="7"/>
  <c r="E684" i="7"/>
  <c r="I683" i="7"/>
  <c r="J683" i="7" s="1"/>
  <c r="O683" i="7" s="1"/>
  <c r="R683" i="7" s="1"/>
  <c r="N682" i="7"/>
  <c r="Q682" i="7" s="1"/>
  <c r="J682" i="7"/>
  <c r="O682" i="7" s="1"/>
  <c r="R682" i="7" s="1"/>
  <c r="H684" i="7"/>
  <c r="I684" i="7" s="1"/>
  <c r="A684" i="7"/>
  <c r="F685" i="7"/>
  <c r="B686" i="7"/>
  <c r="D686" i="7" s="1"/>
  <c r="G685" i="7"/>
  <c r="C686" i="7" l="1"/>
  <c r="N683" i="7"/>
  <c r="Q683" i="7" s="1"/>
  <c r="T683" i="7" s="1"/>
  <c r="U682" i="7"/>
  <c r="H685" i="7"/>
  <c r="N684" i="7"/>
  <c r="Q684" i="7" s="1"/>
  <c r="J684" i="7"/>
  <c r="O684" i="7" s="1"/>
  <c r="R684" i="7" s="1"/>
  <c r="E685" i="7"/>
  <c r="I685" i="7" s="1"/>
  <c r="A685" i="7"/>
  <c r="F686" i="7"/>
  <c r="G686" i="7"/>
  <c r="B687" i="7"/>
  <c r="D687" i="7" s="1"/>
  <c r="T682" i="7"/>
  <c r="C687" i="7" l="1"/>
  <c r="U683" i="7"/>
  <c r="U684" i="7"/>
  <c r="H686" i="7"/>
  <c r="N685" i="7"/>
  <c r="Q685" i="7" s="1"/>
  <c r="J685" i="7"/>
  <c r="O685" i="7" s="1"/>
  <c r="R685" i="7" s="1"/>
  <c r="E686" i="7"/>
  <c r="G687" i="7"/>
  <c r="A686" i="7"/>
  <c r="F687" i="7"/>
  <c r="B688" i="7"/>
  <c r="D688" i="7" s="1"/>
  <c r="T684" i="7"/>
  <c r="C688" i="7" l="1"/>
  <c r="I686" i="7"/>
  <c r="J686" i="7" s="1"/>
  <c r="O686" i="7" s="1"/>
  <c r="R686" i="7" s="1"/>
  <c r="E687" i="7"/>
  <c r="U685" i="7"/>
  <c r="H687" i="7"/>
  <c r="B689" i="7"/>
  <c r="D689" i="7" s="1"/>
  <c r="A687" i="7"/>
  <c r="F688" i="7"/>
  <c r="G688" i="7"/>
  <c r="T685" i="7"/>
  <c r="N686" i="7" l="1"/>
  <c r="Q686" i="7" s="1"/>
  <c r="U686" i="7" s="1"/>
  <c r="C689" i="7"/>
  <c r="I687" i="7"/>
  <c r="N687" i="7" s="1"/>
  <c r="Q687" i="7" s="1"/>
  <c r="H688" i="7"/>
  <c r="A688" i="7"/>
  <c r="G689" i="7"/>
  <c r="F689" i="7"/>
  <c r="B690" i="7"/>
  <c r="D690" i="7" s="1"/>
  <c r="E688" i="7"/>
  <c r="T686" i="7" l="1"/>
  <c r="C690" i="7"/>
  <c r="I688" i="7"/>
  <c r="J688" i="7" s="1"/>
  <c r="O688" i="7" s="1"/>
  <c r="R688" i="7" s="1"/>
  <c r="J687" i="7"/>
  <c r="O687" i="7" s="1"/>
  <c r="R687" i="7" s="1"/>
  <c r="U687" i="7" s="1"/>
  <c r="H689" i="7"/>
  <c r="E689" i="7"/>
  <c r="F690" i="7"/>
  <c r="G690" i="7"/>
  <c r="B691" i="7"/>
  <c r="D691" i="7" s="1"/>
  <c r="A689" i="7"/>
  <c r="C691" i="7" l="1"/>
  <c r="N688" i="7"/>
  <c r="Q688" i="7" s="1"/>
  <c r="T688" i="7" s="1"/>
  <c r="T687" i="7"/>
  <c r="H690" i="7"/>
  <c r="E690" i="7"/>
  <c r="A690" i="7"/>
  <c r="F691" i="7"/>
  <c r="B692" i="7"/>
  <c r="D692" i="7" s="1"/>
  <c r="G691" i="7"/>
  <c r="I689" i="7"/>
  <c r="C692" i="7" l="1"/>
  <c r="U688" i="7"/>
  <c r="I690" i="7"/>
  <c r="N690" i="7" s="1"/>
  <c r="Q690" i="7" s="1"/>
  <c r="E691" i="7"/>
  <c r="H691" i="7"/>
  <c r="A691" i="7"/>
  <c r="B693" i="7"/>
  <c r="D693" i="7" s="1"/>
  <c r="G692" i="7"/>
  <c r="F692" i="7"/>
  <c r="N689" i="7"/>
  <c r="Q689" i="7" s="1"/>
  <c r="J689" i="7"/>
  <c r="O689" i="7" s="1"/>
  <c r="R689" i="7" s="1"/>
  <c r="C693" i="7" l="1"/>
  <c r="J690" i="7"/>
  <c r="O690" i="7" s="1"/>
  <c r="R690" i="7" s="1"/>
  <c r="U690" i="7" s="1"/>
  <c r="I691" i="7"/>
  <c r="N691" i="7" s="1"/>
  <c r="Q691" i="7" s="1"/>
  <c r="E692" i="7"/>
  <c r="T689" i="7"/>
  <c r="H692" i="7"/>
  <c r="A692" i="7"/>
  <c r="G693" i="7"/>
  <c r="F693" i="7"/>
  <c r="B694" i="7"/>
  <c r="D694" i="7" s="1"/>
  <c r="U689" i="7"/>
  <c r="C694" i="7" l="1"/>
  <c r="T690" i="7"/>
  <c r="I692" i="7"/>
  <c r="N692" i="7" s="1"/>
  <c r="Q692" i="7" s="1"/>
  <c r="J691" i="7"/>
  <c r="O691" i="7" s="1"/>
  <c r="R691" i="7" s="1"/>
  <c r="U691" i="7" s="1"/>
  <c r="E693" i="7"/>
  <c r="H693" i="7"/>
  <c r="G694" i="7"/>
  <c r="F694" i="7"/>
  <c r="A693" i="7"/>
  <c r="B695" i="7"/>
  <c r="D695" i="7" s="1"/>
  <c r="C695" i="7" l="1"/>
  <c r="E695" i="7" s="1"/>
  <c r="J692" i="7"/>
  <c r="O692" i="7" s="1"/>
  <c r="R692" i="7" s="1"/>
  <c r="U692" i="7" s="1"/>
  <c r="I693" i="7"/>
  <c r="J693" i="7" s="1"/>
  <c r="O693" i="7" s="1"/>
  <c r="R693" i="7" s="1"/>
  <c r="T691" i="7"/>
  <c r="H694" i="7"/>
  <c r="E694" i="7"/>
  <c r="A694" i="7"/>
  <c r="F695" i="7"/>
  <c r="G695" i="7"/>
  <c r="B696" i="7"/>
  <c r="D696" i="7" s="1"/>
  <c r="C696" i="7" l="1"/>
  <c r="T692" i="7"/>
  <c r="N693" i="7"/>
  <c r="Q693" i="7" s="1"/>
  <c r="T693" i="7" s="1"/>
  <c r="H695" i="7"/>
  <c r="I695" i="7" s="1"/>
  <c r="J695" i="7" s="1"/>
  <c r="O695" i="7" s="1"/>
  <c r="R695" i="7" s="1"/>
  <c r="I694" i="7"/>
  <c r="J694" i="7" s="1"/>
  <c r="O694" i="7" s="1"/>
  <c r="R694" i="7" s="1"/>
  <c r="B697" i="7"/>
  <c r="D697" i="7" s="1"/>
  <c r="F696" i="7"/>
  <c r="G696" i="7"/>
  <c r="A695" i="7"/>
  <c r="C697" i="7" l="1"/>
  <c r="U693" i="7"/>
  <c r="N694" i="7"/>
  <c r="Q694" i="7" s="1"/>
  <c r="T694" i="7" s="1"/>
  <c r="N695" i="7"/>
  <c r="Q695" i="7" s="1"/>
  <c r="T695" i="7" s="1"/>
  <c r="E696" i="7"/>
  <c r="A696" i="7"/>
  <c r="F697" i="7"/>
  <c r="G697" i="7"/>
  <c r="B698" i="7"/>
  <c r="D698" i="7" s="1"/>
  <c r="H696" i="7"/>
  <c r="C698" i="7" l="1"/>
  <c r="U694" i="7"/>
  <c r="I696" i="7"/>
  <c r="J696" i="7" s="1"/>
  <c r="O696" i="7" s="1"/>
  <c r="R696" i="7" s="1"/>
  <c r="U695" i="7"/>
  <c r="E697" i="7"/>
  <c r="F698" i="7"/>
  <c r="G698" i="7"/>
  <c r="A697" i="7"/>
  <c r="B699" i="7"/>
  <c r="D699" i="7" s="1"/>
  <c r="H697" i="7"/>
  <c r="C699" i="7" l="1"/>
  <c r="N696" i="7"/>
  <c r="Q696" i="7" s="1"/>
  <c r="T696" i="7" s="1"/>
  <c r="I697" i="7"/>
  <c r="J697" i="7" s="1"/>
  <c r="O697" i="7" s="1"/>
  <c r="R697" i="7" s="1"/>
  <c r="H698" i="7"/>
  <c r="A698" i="7"/>
  <c r="G699" i="7"/>
  <c r="B700" i="7"/>
  <c r="D700" i="7" s="1"/>
  <c r="F699" i="7"/>
  <c r="E698" i="7"/>
  <c r="A699" i="7" l="1"/>
  <c r="C700" i="7"/>
  <c r="U696" i="7"/>
  <c r="N697" i="7"/>
  <c r="Q697" i="7" s="1"/>
  <c r="U697" i="7" s="1"/>
  <c r="I698" i="7"/>
  <c r="N698" i="7" s="1"/>
  <c r="Q698" i="7" s="1"/>
  <c r="E699" i="7"/>
  <c r="G700" i="7"/>
  <c r="F700" i="7"/>
  <c r="B701" i="7"/>
  <c r="D701" i="7" s="1"/>
  <c r="H699" i="7"/>
  <c r="C701" i="7" l="1"/>
  <c r="T697" i="7"/>
  <c r="E700" i="7"/>
  <c r="J698" i="7"/>
  <c r="O698" i="7" s="1"/>
  <c r="R698" i="7" s="1"/>
  <c r="U698" i="7" s="1"/>
  <c r="I699" i="7"/>
  <c r="J699" i="7" s="1"/>
  <c r="O699" i="7" s="1"/>
  <c r="R699" i="7" s="1"/>
  <c r="B702" i="7"/>
  <c r="D702" i="7" s="1"/>
  <c r="G701" i="7"/>
  <c r="A700" i="7"/>
  <c r="F701" i="7"/>
  <c r="H700" i="7"/>
  <c r="A701" i="7" l="1"/>
  <c r="C702" i="7"/>
  <c r="I700" i="7"/>
  <c r="N700" i="7" s="1"/>
  <c r="Q700" i="7" s="1"/>
  <c r="T698" i="7"/>
  <c r="N699" i="7"/>
  <c r="Q699" i="7" s="1"/>
  <c r="T699" i="7" s="1"/>
  <c r="H701" i="7"/>
  <c r="B703" i="7"/>
  <c r="D703" i="7" s="1"/>
  <c r="F702" i="7"/>
  <c r="G702" i="7"/>
  <c r="E701" i="7"/>
  <c r="J700" i="7" l="1"/>
  <c r="O700" i="7" s="1"/>
  <c r="R700" i="7" s="1"/>
  <c r="U700" i="7" s="1"/>
  <c r="C703" i="7"/>
  <c r="U699" i="7"/>
  <c r="E702" i="7"/>
  <c r="I701" i="7"/>
  <c r="J701" i="7" s="1"/>
  <c r="O701" i="7" s="1"/>
  <c r="R701" i="7" s="1"/>
  <c r="B704" i="7"/>
  <c r="D704" i="7" s="1"/>
  <c r="G703" i="7"/>
  <c r="F703" i="7"/>
  <c r="A702" i="7"/>
  <c r="H702" i="7"/>
  <c r="T700" i="7" l="1"/>
  <c r="C704" i="7"/>
  <c r="I702" i="7"/>
  <c r="N702" i="7" s="1"/>
  <c r="Q702" i="7" s="1"/>
  <c r="E703" i="7"/>
  <c r="N701" i="7"/>
  <c r="Q701" i="7" s="1"/>
  <c r="U701" i="7" s="1"/>
  <c r="H703" i="7"/>
  <c r="A703" i="7"/>
  <c r="B705" i="7"/>
  <c r="D705" i="7" s="1"/>
  <c r="F704" i="7"/>
  <c r="G704" i="7"/>
  <c r="C705" i="7" l="1"/>
  <c r="I703" i="7"/>
  <c r="J703" i="7" s="1"/>
  <c r="O703" i="7" s="1"/>
  <c r="R703" i="7" s="1"/>
  <c r="J702" i="7"/>
  <c r="O702" i="7" s="1"/>
  <c r="R702" i="7" s="1"/>
  <c r="U702" i="7" s="1"/>
  <c r="E704" i="7"/>
  <c r="T701" i="7"/>
  <c r="H704" i="7"/>
  <c r="A704" i="7"/>
  <c r="G705" i="7"/>
  <c r="B706" i="7"/>
  <c r="D706" i="7" s="1"/>
  <c r="F705" i="7"/>
  <c r="N703" i="7" l="1"/>
  <c r="Q703" i="7" s="1"/>
  <c r="U703" i="7" s="1"/>
  <c r="C706" i="7"/>
  <c r="I704" i="7"/>
  <c r="N704" i="7" s="1"/>
  <c r="Q704" i="7" s="1"/>
  <c r="T702" i="7"/>
  <c r="E705" i="7"/>
  <c r="G706" i="7"/>
  <c r="B707" i="7"/>
  <c r="D707" i="7" s="1"/>
  <c r="A705" i="7"/>
  <c r="F706" i="7"/>
  <c r="H705" i="7"/>
  <c r="T703" i="7" l="1"/>
  <c r="J704" i="7"/>
  <c r="O704" i="7" s="1"/>
  <c r="R704" i="7" s="1"/>
  <c r="U704" i="7" s="1"/>
  <c r="C707" i="7"/>
  <c r="I705" i="7"/>
  <c r="N705" i="7" s="1"/>
  <c r="Q705" i="7" s="1"/>
  <c r="E706" i="7"/>
  <c r="A706" i="7"/>
  <c r="B708" i="7"/>
  <c r="D708" i="7" s="1"/>
  <c r="F707" i="7"/>
  <c r="G707" i="7"/>
  <c r="H706" i="7"/>
  <c r="T704" i="7" l="1"/>
  <c r="J705" i="7"/>
  <c r="O705" i="7" s="1"/>
  <c r="R705" i="7" s="1"/>
  <c r="T705" i="7" s="1"/>
  <c r="C708" i="7"/>
  <c r="H707" i="7"/>
  <c r="I706" i="7"/>
  <c r="J706" i="7" s="1"/>
  <c r="O706" i="7" s="1"/>
  <c r="R706" i="7" s="1"/>
  <c r="E707" i="7"/>
  <c r="A707" i="7"/>
  <c r="F708" i="7"/>
  <c r="G708" i="7"/>
  <c r="B709" i="7"/>
  <c r="D709" i="7" s="1"/>
  <c r="N706" i="7" l="1"/>
  <c r="Q706" i="7" s="1"/>
  <c r="T706" i="7" s="1"/>
  <c r="U705" i="7"/>
  <c r="C709" i="7"/>
  <c r="I707" i="7"/>
  <c r="N707" i="7" s="1"/>
  <c r="Q707" i="7" s="1"/>
  <c r="E708" i="7"/>
  <c r="H708" i="7"/>
  <c r="A708" i="7"/>
  <c r="F709" i="7"/>
  <c r="B710" i="7"/>
  <c r="D710" i="7" s="1"/>
  <c r="G709" i="7"/>
  <c r="U706" i="7" l="1"/>
  <c r="C710" i="7"/>
  <c r="J707" i="7"/>
  <c r="O707" i="7" s="1"/>
  <c r="R707" i="7" s="1"/>
  <c r="T707" i="7" s="1"/>
  <c r="I708" i="7"/>
  <c r="N708" i="7" s="1"/>
  <c r="Q708" i="7" s="1"/>
  <c r="E709" i="7"/>
  <c r="A709" i="7"/>
  <c r="G710" i="7"/>
  <c r="B711" i="7"/>
  <c r="D711" i="7" s="1"/>
  <c r="F710" i="7"/>
  <c r="H709" i="7"/>
  <c r="A710" i="7" l="1"/>
  <c r="C711" i="7"/>
  <c r="U707" i="7"/>
  <c r="J708" i="7"/>
  <c r="O708" i="7" s="1"/>
  <c r="R708" i="7" s="1"/>
  <c r="U708" i="7" s="1"/>
  <c r="I709" i="7"/>
  <c r="J709" i="7" s="1"/>
  <c r="O709" i="7" s="1"/>
  <c r="R709" i="7" s="1"/>
  <c r="F711" i="7"/>
  <c r="G711" i="7"/>
  <c r="B712" i="7"/>
  <c r="D712" i="7" s="1"/>
  <c r="E710" i="7"/>
  <c r="H710" i="7"/>
  <c r="C712" i="7" l="1"/>
  <c r="T708" i="7"/>
  <c r="H711" i="7"/>
  <c r="N709" i="7"/>
  <c r="Q709" i="7" s="1"/>
  <c r="T709" i="7" s="1"/>
  <c r="E711" i="7"/>
  <c r="G712" i="7"/>
  <c r="F712" i="7"/>
  <c r="B713" i="7"/>
  <c r="D713" i="7" s="1"/>
  <c r="A711" i="7"/>
  <c r="I710" i="7"/>
  <c r="C713" i="7" l="1"/>
  <c r="I711" i="7"/>
  <c r="J711" i="7" s="1"/>
  <c r="O711" i="7" s="1"/>
  <c r="R711" i="7" s="1"/>
  <c r="U709" i="7"/>
  <c r="E712" i="7"/>
  <c r="A712" i="7"/>
  <c r="F713" i="7"/>
  <c r="G713" i="7"/>
  <c r="B714" i="7"/>
  <c r="D714" i="7" s="1"/>
  <c r="J710" i="7"/>
  <c r="O710" i="7" s="1"/>
  <c r="R710" i="7" s="1"/>
  <c r="N710" i="7"/>
  <c r="Q710" i="7" s="1"/>
  <c r="H712" i="7"/>
  <c r="C714" i="7" l="1"/>
  <c r="N711" i="7"/>
  <c r="Q711" i="7" s="1"/>
  <c r="T711" i="7" s="1"/>
  <c r="H713" i="7"/>
  <c r="I712" i="7"/>
  <c r="N712" i="7" s="1"/>
  <c r="Q712" i="7" s="1"/>
  <c r="T710" i="7"/>
  <c r="U710" i="7"/>
  <c r="F714" i="7"/>
  <c r="G714" i="7"/>
  <c r="B715" i="7"/>
  <c r="D715" i="7" s="1"/>
  <c r="A713" i="7"/>
  <c r="E713" i="7"/>
  <c r="I713" i="7" l="1"/>
  <c r="C715" i="7"/>
  <c r="U711" i="7"/>
  <c r="J712" i="7"/>
  <c r="O712" i="7" s="1"/>
  <c r="R712" i="7" s="1"/>
  <c r="T712" i="7" s="1"/>
  <c r="H714" i="7"/>
  <c r="A714" i="7"/>
  <c r="G715" i="7"/>
  <c r="B716" i="7"/>
  <c r="D716" i="7" s="1"/>
  <c r="F715" i="7"/>
  <c r="E714" i="7"/>
  <c r="J713" i="7"/>
  <c r="O713" i="7" s="1"/>
  <c r="R713" i="7" s="1"/>
  <c r="N713" i="7"/>
  <c r="Q713" i="7" s="1"/>
  <c r="C716" i="7" l="1"/>
  <c r="U712" i="7"/>
  <c r="I714" i="7"/>
  <c r="N714" i="7" s="1"/>
  <c r="Q714" i="7" s="1"/>
  <c r="T713" i="7"/>
  <c r="A715" i="7"/>
  <c r="F716" i="7"/>
  <c r="B717" i="7"/>
  <c r="D717" i="7" s="1"/>
  <c r="G716" i="7"/>
  <c r="H715" i="7"/>
  <c r="E715" i="7"/>
  <c r="U713" i="7"/>
  <c r="C717" i="7" l="1"/>
  <c r="J714" i="7"/>
  <c r="O714" i="7" s="1"/>
  <c r="R714" i="7" s="1"/>
  <c r="T714" i="7" s="1"/>
  <c r="H716" i="7"/>
  <c r="E716" i="7"/>
  <c r="B718" i="7"/>
  <c r="D718" i="7" s="1"/>
  <c r="G717" i="7"/>
  <c r="F717" i="7"/>
  <c r="I715" i="7"/>
  <c r="A716" i="7"/>
  <c r="C718" i="7" l="1"/>
  <c r="U714" i="7"/>
  <c r="I716" i="7"/>
  <c r="J716" i="7" s="1"/>
  <c r="O716" i="7" s="1"/>
  <c r="R716" i="7" s="1"/>
  <c r="E717" i="7"/>
  <c r="J715" i="7"/>
  <c r="O715" i="7" s="1"/>
  <c r="R715" i="7" s="1"/>
  <c r="N715" i="7"/>
  <c r="Q715" i="7" s="1"/>
  <c r="H717" i="7"/>
  <c r="A717" i="7"/>
  <c r="B719" i="7"/>
  <c r="D719" i="7" s="1"/>
  <c r="F718" i="7"/>
  <c r="G718" i="7"/>
  <c r="C719" i="7" l="1"/>
  <c r="N716" i="7"/>
  <c r="Q716" i="7" s="1"/>
  <c r="U716" i="7" s="1"/>
  <c r="I717" i="7"/>
  <c r="J717" i="7" s="1"/>
  <c r="O717" i="7" s="1"/>
  <c r="R717" i="7" s="1"/>
  <c r="E718" i="7"/>
  <c r="T715" i="7"/>
  <c r="H718" i="7"/>
  <c r="A718" i="7"/>
  <c r="F719" i="7"/>
  <c r="G719" i="7"/>
  <c r="B720" i="7"/>
  <c r="D720" i="7" s="1"/>
  <c r="U715" i="7"/>
  <c r="C720" i="7" l="1"/>
  <c r="N717" i="7"/>
  <c r="Q717" i="7" s="1"/>
  <c r="U717" i="7" s="1"/>
  <c r="I718" i="7"/>
  <c r="J718" i="7" s="1"/>
  <c r="O718" i="7" s="1"/>
  <c r="R718" i="7" s="1"/>
  <c r="T716" i="7"/>
  <c r="H719" i="7"/>
  <c r="G720" i="7"/>
  <c r="B721" i="7"/>
  <c r="D721" i="7" s="1"/>
  <c r="F720" i="7"/>
  <c r="E719" i="7"/>
  <c r="A719" i="7"/>
  <c r="C721" i="7" l="1"/>
  <c r="T717" i="7"/>
  <c r="N718" i="7"/>
  <c r="Q718" i="7" s="1"/>
  <c r="T718" i="7" s="1"/>
  <c r="I719" i="7"/>
  <c r="J719" i="7" s="1"/>
  <c r="O719" i="7" s="1"/>
  <c r="R719" i="7" s="1"/>
  <c r="E720" i="7"/>
  <c r="A720" i="7"/>
  <c r="F721" i="7"/>
  <c r="G721" i="7"/>
  <c r="B722" i="7"/>
  <c r="D722" i="7" s="1"/>
  <c r="H720" i="7"/>
  <c r="C722" i="7" l="1"/>
  <c r="U718" i="7"/>
  <c r="N719" i="7"/>
  <c r="Q719" i="7" s="1"/>
  <c r="U719" i="7" s="1"/>
  <c r="I720" i="7"/>
  <c r="N720" i="7" s="1"/>
  <c r="Q720" i="7" s="1"/>
  <c r="H721" i="7"/>
  <c r="G722" i="7"/>
  <c r="B723" i="7"/>
  <c r="D723" i="7" s="1"/>
  <c r="A721" i="7"/>
  <c r="F722" i="7"/>
  <c r="E721" i="7"/>
  <c r="C723" i="7" l="1"/>
  <c r="J720" i="7"/>
  <c r="O720" i="7" s="1"/>
  <c r="R720" i="7" s="1"/>
  <c r="U720" i="7" s="1"/>
  <c r="T719" i="7"/>
  <c r="I721" i="7"/>
  <c r="J721" i="7" s="1"/>
  <c r="O721" i="7" s="1"/>
  <c r="R721" i="7" s="1"/>
  <c r="H722" i="7"/>
  <c r="E722" i="7"/>
  <c r="G723" i="7"/>
  <c r="F723" i="7"/>
  <c r="B724" i="7"/>
  <c r="D724" i="7" s="1"/>
  <c r="A722" i="7"/>
  <c r="C724" i="7" l="1"/>
  <c r="N721" i="7"/>
  <c r="Q721" i="7" s="1"/>
  <c r="T721" i="7" s="1"/>
  <c r="T720" i="7"/>
  <c r="I722" i="7"/>
  <c r="J722" i="7" s="1"/>
  <c r="O722" i="7" s="1"/>
  <c r="R722" i="7" s="1"/>
  <c r="A723" i="7"/>
  <c r="G724" i="7"/>
  <c r="B725" i="7"/>
  <c r="D725" i="7" s="1"/>
  <c r="F724" i="7"/>
  <c r="H723" i="7"/>
  <c r="E723" i="7"/>
  <c r="A724" i="7" l="1"/>
  <c r="C725" i="7"/>
  <c r="U721" i="7"/>
  <c r="E724" i="7"/>
  <c r="N722" i="7"/>
  <c r="Q722" i="7" s="1"/>
  <c r="T722" i="7" s="1"/>
  <c r="G725" i="7"/>
  <c r="F725" i="7"/>
  <c r="B726" i="7"/>
  <c r="D726" i="7" s="1"/>
  <c r="H724" i="7"/>
  <c r="I723" i="7"/>
  <c r="A725" i="7" l="1"/>
  <c r="C726" i="7"/>
  <c r="I724" i="7"/>
  <c r="N724" i="7" s="1"/>
  <c r="Q724" i="7" s="1"/>
  <c r="U722" i="7"/>
  <c r="E725" i="7"/>
  <c r="H725" i="7"/>
  <c r="G726" i="7"/>
  <c r="B727" i="7"/>
  <c r="D727" i="7" s="1"/>
  <c r="F726" i="7"/>
  <c r="J723" i="7"/>
  <c r="O723" i="7" s="1"/>
  <c r="R723" i="7" s="1"/>
  <c r="N723" i="7"/>
  <c r="Q723" i="7" s="1"/>
  <c r="C727" i="7" l="1"/>
  <c r="J724" i="7"/>
  <c r="O724" i="7" s="1"/>
  <c r="R724" i="7" s="1"/>
  <c r="T724" i="7" s="1"/>
  <c r="I725" i="7"/>
  <c r="J725" i="7" s="1"/>
  <c r="O725" i="7" s="1"/>
  <c r="R725" i="7" s="1"/>
  <c r="E726" i="7"/>
  <c r="U723" i="7"/>
  <c r="G727" i="7"/>
  <c r="B728" i="7"/>
  <c r="D728" i="7" s="1"/>
  <c r="F727" i="7"/>
  <c r="H726" i="7"/>
  <c r="T723" i="7"/>
  <c r="A726" i="7"/>
  <c r="C728" i="7" l="1"/>
  <c r="U724" i="7"/>
  <c r="N725" i="7"/>
  <c r="Q725" i="7" s="1"/>
  <c r="U725" i="7" s="1"/>
  <c r="I726" i="7"/>
  <c r="N726" i="7" s="1"/>
  <c r="Q726" i="7" s="1"/>
  <c r="E727" i="7"/>
  <c r="G728" i="7"/>
  <c r="B729" i="7"/>
  <c r="D729" i="7" s="1"/>
  <c r="F728" i="7"/>
  <c r="A727" i="7"/>
  <c r="H727" i="7"/>
  <c r="A728" i="7" l="1"/>
  <c r="C729" i="7"/>
  <c r="T725" i="7"/>
  <c r="J726" i="7"/>
  <c r="O726" i="7" s="1"/>
  <c r="R726" i="7" s="1"/>
  <c r="T726" i="7" s="1"/>
  <c r="I727" i="7"/>
  <c r="N727" i="7" s="1"/>
  <c r="Q727" i="7" s="1"/>
  <c r="E728" i="7"/>
  <c r="F729" i="7"/>
  <c r="G729" i="7"/>
  <c r="B730" i="7"/>
  <c r="D730" i="7" s="1"/>
  <c r="H728" i="7"/>
  <c r="C730" i="7" l="1"/>
  <c r="U726" i="7"/>
  <c r="H729" i="7"/>
  <c r="J727" i="7"/>
  <c r="O727" i="7" s="1"/>
  <c r="R727" i="7" s="1"/>
  <c r="U727" i="7" s="1"/>
  <c r="I728" i="7"/>
  <c r="N728" i="7" s="1"/>
  <c r="Q728" i="7" s="1"/>
  <c r="E729" i="7"/>
  <c r="A729" i="7"/>
  <c r="G730" i="7"/>
  <c r="B731" i="7"/>
  <c r="D731" i="7" s="1"/>
  <c r="F730" i="7"/>
  <c r="C731" i="7" l="1"/>
  <c r="I729" i="7"/>
  <c r="J729" i="7" s="1"/>
  <c r="O729" i="7" s="1"/>
  <c r="R729" i="7" s="1"/>
  <c r="J728" i="7"/>
  <c r="O728" i="7" s="1"/>
  <c r="R728" i="7" s="1"/>
  <c r="U728" i="7" s="1"/>
  <c r="T727" i="7"/>
  <c r="H730" i="7"/>
  <c r="F731" i="7"/>
  <c r="G731" i="7"/>
  <c r="B732" i="7"/>
  <c r="D732" i="7" s="1"/>
  <c r="A730" i="7"/>
  <c r="E730" i="7"/>
  <c r="N729" i="7" l="1"/>
  <c r="Q729" i="7" s="1"/>
  <c r="U729" i="7" s="1"/>
  <c r="C732" i="7"/>
  <c r="I730" i="7"/>
  <c r="J730" i="7" s="1"/>
  <c r="O730" i="7" s="1"/>
  <c r="R730" i="7" s="1"/>
  <c r="T728" i="7"/>
  <c r="E731" i="7"/>
  <c r="H731" i="7"/>
  <c r="A731" i="7"/>
  <c r="G732" i="7"/>
  <c r="B733" i="7"/>
  <c r="D733" i="7" s="1"/>
  <c r="F732" i="7"/>
  <c r="T729" i="7" l="1"/>
  <c r="A732" i="7"/>
  <c r="C733" i="7"/>
  <c r="N730" i="7"/>
  <c r="Q730" i="7" s="1"/>
  <c r="U730" i="7" s="1"/>
  <c r="I731" i="7"/>
  <c r="J731" i="7" s="1"/>
  <c r="O731" i="7" s="1"/>
  <c r="R731" i="7" s="1"/>
  <c r="B734" i="7"/>
  <c r="D734" i="7" s="1"/>
  <c r="F733" i="7"/>
  <c r="G733" i="7"/>
  <c r="H732" i="7"/>
  <c r="E732" i="7"/>
  <c r="C734" i="7" l="1"/>
  <c r="T730" i="7"/>
  <c r="N731" i="7"/>
  <c r="Q731" i="7" s="1"/>
  <c r="T731" i="7" s="1"/>
  <c r="H733" i="7"/>
  <c r="E733" i="7"/>
  <c r="A733" i="7"/>
  <c r="B735" i="7"/>
  <c r="D735" i="7" s="1"/>
  <c r="F734" i="7"/>
  <c r="G734" i="7"/>
  <c r="I732" i="7"/>
  <c r="C735" i="7" l="1"/>
  <c r="I733" i="7"/>
  <c r="J733" i="7" s="1"/>
  <c r="O733" i="7" s="1"/>
  <c r="R733" i="7" s="1"/>
  <c r="U731" i="7"/>
  <c r="H734" i="7"/>
  <c r="E734" i="7"/>
  <c r="N732" i="7"/>
  <c r="Q732" i="7" s="1"/>
  <c r="J732" i="7"/>
  <c r="O732" i="7" s="1"/>
  <c r="R732" i="7" s="1"/>
  <c r="A734" i="7"/>
  <c r="F735" i="7"/>
  <c r="G735" i="7"/>
  <c r="B736" i="7"/>
  <c r="D736" i="7" s="1"/>
  <c r="N733" i="7" l="1"/>
  <c r="Q733" i="7" s="1"/>
  <c r="T733" i="7" s="1"/>
  <c r="C736" i="7"/>
  <c r="I734" i="7"/>
  <c r="N734" i="7" s="1"/>
  <c r="Q734" i="7" s="1"/>
  <c r="H735" i="7"/>
  <c r="E735" i="7"/>
  <c r="B737" i="7"/>
  <c r="D737" i="7" s="1"/>
  <c r="F736" i="7"/>
  <c r="G736" i="7"/>
  <c r="T732" i="7"/>
  <c r="U732" i="7"/>
  <c r="A735" i="7"/>
  <c r="I735" i="7" l="1"/>
  <c r="J735" i="7" s="1"/>
  <c r="O735" i="7" s="1"/>
  <c r="R735" i="7" s="1"/>
  <c r="U733" i="7"/>
  <c r="C737" i="7"/>
  <c r="J734" i="7"/>
  <c r="O734" i="7" s="1"/>
  <c r="R734" i="7" s="1"/>
  <c r="T734" i="7" s="1"/>
  <c r="E736" i="7"/>
  <c r="H736" i="7"/>
  <c r="G737" i="7"/>
  <c r="B738" i="7"/>
  <c r="D738" i="7" s="1"/>
  <c r="F737" i="7"/>
  <c r="A736" i="7"/>
  <c r="N735" i="7" l="1"/>
  <c r="Q735" i="7" s="1"/>
  <c r="U735" i="7" s="1"/>
  <c r="C738" i="7"/>
  <c r="I736" i="7"/>
  <c r="J736" i="7" s="1"/>
  <c r="O736" i="7" s="1"/>
  <c r="R736" i="7" s="1"/>
  <c r="U734" i="7"/>
  <c r="E737" i="7"/>
  <c r="A737" i="7"/>
  <c r="G738" i="7"/>
  <c r="F738" i="7"/>
  <c r="B739" i="7"/>
  <c r="D739" i="7" s="1"/>
  <c r="H737" i="7"/>
  <c r="T735" i="7" l="1"/>
  <c r="N736" i="7"/>
  <c r="Q736" i="7" s="1"/>
  <c r="U736" i="7" s="1"/>
  <c r="C739" i="7"/>
  <c r="I737" i="7"/>
  <c r="J737" i="7" s="1"/>
  <c r="O737" i="7" s="1"/>
  <c r="R737" i="7" s="1"/>
  <c r="H738" i="7"/>
  <c r="G739" i="7"/>
  <c r="B740" i="7"/>
  <c r="D740" i="7" s="1"/>
  <c r="F739" i="7"/>
  <c r="A738" i="7"/>
  <c r="E738" i="7"/>
  <c r="T736" i="7" l="1"/>
  <c r="C740" i="7"/>
  <c r="I738" i="7"/>
  <c r="N738" i="7" s="1"/>
  <c r="Q738" i="7" s="1"/>
  <c r="N737" i="7"/>
  <c r="Q737" i="7" s="1"/>
  <c r="T737" i="7" s="1"/>
  <c r="H739" i="7"/>
  <c r="F740" i="7"/>
  <c r="G740" i="7"/>
  <c r="B741" i="7"/>
  <c r="D741" i="7" s="1"/>
  <c r="A739" i="7"/>
  <c r="E739" i="7"/>
  <c r="J738" i="7" l="1"/>
  <c r="O738" i="7" s="1"/>
  <c r="R738" i="7" s="1"/>
  <c r="U738" i="7" s="1"/>
  <c r="I739" i="7"/>
  <c r="J739" i="7" s="1"/>
  <c r="O739" i="7" s="1"/>
  <c r="R739" i="7" s="1"/>
  <c r="C741" i="7"/>
  <c r="U737" i="7"/>
  <c r="E740" i="7"/>
  <c r="H740" i="7"/>
  <c r="G741" i="7"/>
  <c r="F741" i="7"/>
  <c r="B742" i="7"/>
  <c r="D742" i="7" s="1"/>
  <c r="A740" i="7"/>
  <c r="N739" i="7" l="1"/>
  <c r="Q739" i="7" s="1"/>
  <c r="U739" i="7" s="1"/>
  <c r="T738" i="7"/>
  <c r="C742" i="7"/>
  <c r="H741" i="7"/>
  <c r="F742" i="7"/>
  <c r="B743" i="7"/>
  <c r="D743" i="7" s="1"/>
  <c r="A741" i="7"/>
  <c r="G742" i="7"/>
  <c r="E741" i="7"/>
  <c r="I740" i="7"/>
  <c r="T739" i="7" l="1"/>
  <c r="H742" i="7"/>
  <c r="C743" i="7"/>
  <c r="I741" i="7"/>
  <c r="N741" i="7" s="1"/>
  <c r="Q741" i="7" s="1"/>
  <c r="G743" i="7"/>
  <c r="F743" i="7"/>
  <c r="B744" i="7"/>
  <c r="D744" i="7" s="1"/>
  <c r="A742" i="7"/>
  <c r="N740" i="7"/>
  <c r="Q740" i="7" s="1"/>
  <c r="J740" i="7"/>
  <c r="O740" i="7" s="1"/>
  <c r="R740" i="7" s="1"/>
  <c r="E742" i="7"/>
  <c r="I742" i="7" s="1"/>
  <c r="J742" i="7" s="1"/>
  <c r="O742" i="7" s="1"/>
  <c r="R742" i="7" s="1"/>
  <c r="J741" i="7" l="1"/>
  <c r="O741" i="7" s="1"/>
  <c r="R741" i="7" s="1"/>
  <c r="T741" i="7" s="1"/>
  <c r="C744" i="7"/>
  <c r="N742" i="7"/>
  <c r="Q742" i="7" s="1"/>
  <c r="T742" i="7" s="1"/>
  <c r="E743" i="7"/>
  <c r="T740" i="7"/>
  <c r="A743" i="7"/>
  <c r="F744" i="7"/>
  <c r="G744" i="7"/>
  <c r="B745" i="7"/>
  <c r="D745" i="7" s="1"/>
  <c r="H743" i="7"/>
  <c r="U740" i="7"/>
  <c r="U741" i="7" l="1"/>
  <c r="C745" i="7"/>
  <c r="I743" i="7"/>
  <c r="N743" i="7" s="1"/>
  <c r="Q743" i="7" s="1"/>
  <c r="U742" i="7"/>
  <c r="H744" i="7"/>
  <c r="A744" i="7"/>
  <c r="B746" i="7"/>
  <c r="D746" i="7" s="1"/>
  <c r="G745" i="7"/>
  <c r="F745" i="7"/>
  <c r="E744" i="7"/>
  <c r="J743" i="7" l="1"/>
  <c r="O743" i="7" s="1"/>
  <c r="R743" i="7" s="1"/>
  <c r="U743" i="7" s="1"/>
  <c r="C746" i="7"/>
  <c r="E745" i="7"/>
  <c r="I744" i="7"/>
  <c r="N744" i="7" s="1"/>
  <c r="Q744" i="7" s="1"/>
  <c r="H745" i="7"/>
  <c r="A745" i="7"/>
  <c r="F746" i="7"/>
  <c r="G746" i="7"/>
  <c r="B747" i="7"/>
  <c r="D747" i="7" s="1"/>
  <c r="T743" i="7" l="1"/>
  <c r="C747" i="7"/>
  <c r="I745" i="7"/>
  <c r="J745" i="7" s="1"/>
  <c r="O745" i="7" s="1"/>
  <c r="R745" i="7" s="1"/>
  <c r="E746" i="7"/>
  <c r="J744" i="7"/>
  <c r="O744" i="7" s="1"/>
  <c r="R744" i="7" s="1"/>
  <c r="U744" i="7" s="1"/>
  <c r="A746" i="7"/>
  <c r="B748" i="7"/>
  <c r="D748" i="7" s="1"/>
  <c r="F747" i="7"/>
  <c r="G747" i="7"/>
  <c r="H746" i="7"/>
  <c r="C748" i="7" l="1"/>
  <c r="I746" i="7"/>
  <c r="N746" i="7" s="1"/>
  <c r="Q746" i="7" s="1"/>
  <c r="N745" i="7"/>
  <c r="Q745" i="7" s="1"/>
  <c r="U745" i="7" s="1"/>
  <c r="T744" i="7"/>
  <c r="E747" i="7"/>
  <c r="H747" i="7"/>
  <c r="J746" i="7"/>
  <c r="O746" i="7" s="1"/>
  <c r="R746" i="7" s="1"/>
  <c r="F748" i="7"/>
  <c r="A747" i="7"/>
  <c r="G748" i="7"/>
  <c r="B749" i="7"/>
  <c r="D749" i="7" s="1"/>
  <c r="C749" i="7" l="1"/>
  <c r="T745" i="7"/>
  <c r="I747" i="7"/>
  <c r="J747" i="7" s="1"/>
  <c r="O747" i="7" s="1"/>
  <c r="R747" i="7" s="1"/>
  <c r="E748" i="7"/>
  <c r="H748" i="7"/>
  <c r="T746" i="7"/>
  <c r="A748" i="7"/>
  <c r="G749" i="7"/>
  <c r="B750" i="7"/>
  <c r="D750" i="7" s="1"/>
  <c r="F749" i="7"/>
  <c r="U746" i="7"/>
  <c r="A749" i="7" l="1"/>
  <c r="C750" i="7"/>
  <c r="N747" i="7"/>
  <c r="Q747" i="7" s="1"/>
  <c r="U747" i="7" s="1"/>
  <c r="I748" i="7"/>
  <c r="N748" i="7" s="1"/>
  <c r="Q748" i="7" s="1"/>
  <c r="F750" i="7"/>
  <c r="G750" i="7"/>
  <c r="B751" i="7"/>
  <c r="D751" i="7" s="1"/>
  <c r="E749" i="7"/>
  <c r="H749" i="7"/>
  <c r="C751" i="7" l="1"/>
  <c r="T747" i="7"/>
  <c r="J748" i="7"/>
  <c r="O748" i="7" s="1"/>
  <c r="R748" i="7" s="1"/>
  <c r="U748" i="7" s="1"/>
  <c r="H750" i="7"/>
  <c r="E750" i="7"/>
  <c r="I749" i="7"/>
  <c r="J749" i="7" s="1"/>
  <c r="O749" i="7" s="1"/>
  <c r="R749" i="7" s="1"/>
  <c r="B752" i="7"/>
  <c r="D752" i="7" s="1"/>
  <c r="F751" i="7"/>
  <c r="A750" i="7"/>
  <c r="G751" i="7"/>
  <c r="I750" i="7" l="1"/>
  <c r="J750" i="7" s="1"/>
  <c r="O750" i="7" s="1"/>
  <c r="R750" i="7" s="1"/>
  <c r="C752" i="7"/>
  <c r="T748" i="7"/>
  <c r="N749" i="7"/>
  <c r="Q749" i="7" s="1"/>
  <c r="T749" i="7" s="1"/>
  <c r="E751" i="7"/>
  <c r="B753" i="7"/>
  <c r="D753" i="7" s="1"/>
  <c r="G752" i="7"/>
  <c r="F752" i="7"/>
  <c r="A751" i="7"/>
  <c r="H751" i="7"/>
  <c r="N750" i="7" l="1"/>
  <c r="Q750" i="7" s="1"/>
  <c r="U750" i="7" s="1"/>
  <c r="A752" i="7"/>
  <c r="C753" i="7"/>
  <c r="E753" i="7" s="1"/>
  <c r="U749" i="7"/>
  <c r="I751" i="7"/>
  <c r="N751" i="7" s="1"/>
  <c r="Q751" i="7" s="1"/>
  <c r="H752" i="7"/>
  <c r="E752" i="7"/>
  <c r="F753" i="7"/>
  <c r="B754" i="7"/>
  <c r="D754" i="7" s="1"/>
  <c r="G753" i="7"/>
  <c r="T750" i="7" l="1"/>
  <c r="C754" i="7"/>
  <c r="J751" i="7"/>
  <c r="O751" i="7" s="1"/>
  <c r="R751" i="7" s="1"/>
  <c r="U751" i="7" s="1"/>
  <c r="I752" i="7"/>
  <c r="J752" i="7" s="1"/>
  <c r="O752" i="7" s="1"/>
  <c r="R752" i="7" s="1"/>
  <c r="H753" i="7"/>
  <c r="I753" i="7" s="1"/>
  <c r="J753" i="7" s="1"/>
  <c r="O753" i="7" s="1"/>
  <c r="R753" i="7" s="1"/>
  <c r="F754" i="7"/>
  <c r="G754" i="7"/>
  <c r="A753" i="7"/>
  <c r="B755" i="7"/>
  <c r="D755" i="7" s="1"/>
  <c r="A754" i="7" l="1"/>
  <c r="C755" i="7"/>
  <c r="N752" i="7"/>
  <c r="Q752" i="7" s="1"/>
  <c r="U752" i="7" s="1"/>
  <c r="T751" i="7"/>
  <c r="N753" i="7"/>
  <c r="Q753" i="7" s="1"/>
  <c r="T753" i="7" s="1"/>
  <c r="H754" i="7"/>
  <c r="F755" i="7"/>
  <c r="G755" i="7"/>
  <c r="B756" i="7"/>
  <c r="D756" i="7" s="1"/>
  <c r="E754" i="7"/>
  <c r="C756" i="7" l="1"/>
  <c r="T752" i="7"/>
  <c r="I754" i="7"/>
  <c r="N754" i="7" s="1"/>
  <c r="Q754" i="7" s="1"/>
  <c r="U753" i="7"/>
  <c r="H755" i="7"/>
  <c r="E755" i="7"/>
  <c r="A755" i="7"/>
  <c r="F756" i="7"/>
  <c r="G756" i="7"/>
  <c r="B757" i="7"/>
  <c r="D757" i="7" s="1"/>
  <c r="C757" i="7" l="1"/>
  <c r="J754" i="7"/>
  <c r="O754" i="7" s="1"/>
  <c r="R754" i="7" s="1"/>
  <c r="T754" i="7" s="1"/>
  <c r="I755" i="7"/>
  <c r="J755" i="7" s="1"/>
  <c r="O755" i="7" s="1"/>
  <c r="R755" i="7" s="1"/>
  <c r="H756" i="7"/>
  <c r="E756" i="7"/>
  <c r="A756" i="7"/>
  <c r="G757" i="7"/>
  <c r="B758" i="7"/>
  <c r="D758" i="7" s="1"/>
  <c r="F757" i="7"/>
  <c r="C758" i="7" l="1"/>
  <c r="I756" i="7"/>
  <c r="J756" i="7" s="1"/>
  <c r="O756" i="7" s="1"/>
  <c r="R756" i="7" s="1"/>
  <c r="U754" i="7"/>
  <c r="N755" i="7"/>
  <c r="Q755" i="7" s="1"/>
  <c r="T755" i="7" s="1"/>
  <c r="E757" i="7"/>
  <c r="N756" i="7"/>
  <c r="Q756" i="7" s="1"/>
  <c r="A757" i="7"/>
  <c r="G758" i="7"/>
  <c r="B759" i="7"/>
  <c r="D759" i="7" s="1"/>
  <c r="F758" i="7"/>
  <c r="H757" i="7"/>
  <c r="C759" i="7" l="1"/>
  <c r="U755" i="7"/>
  <c r="I757" i="7"/>
  <c r="N757" i="7" s="1"/>
  <c r="Q757" i="7" s="1"/>
  <c r="T756" i="7"/>
  <c r="H758" i="7"/>
  <c r="E758" i="7"/>
  <c r="A758" i="7"/>
  <c r="G759" i="7"/>
  <c r="F759" i="7"/>
  <c r="B760" i="7"/>
  <c r="D760" i="7" s="1"/>
  <c r="U756" i="7"/>
  <c r="A759" i="7" l="1"/>
  <c r="C760" i="7"/>
  <c r="J757" i="7"/>
  <c r="O757" i="7" s="1"/>
  <c r="R757" i="7" s="1"/>
  <c r="T757" i="7" s="1"/>
  <c r="I758" i="7"/>
  <c r="J758" i="7" s="1"/>
  <c r="O758" i="7" s="1"/>
  <c r="R758" i="7" s="1"/>
  <c r="E759" i="7"/>
  <c r="H759" i="7"/>
  <c r="B761" i="7"/>
  <c r="D761" i="7" s="1"/>
  <c r="F760" i="7"/>
  <c r="G760" i="7"/>
  <c r="C761" i="7" l="1"/>
  <c r="U757" i="7"/>
  <c r="I759" i="7"/>
  <c r="N759" i="7" s="1"/>
  <c r="Q759" i="7" s="1"/>
  <c r="N758" i="7"/>
  <c r="Q758" i="7" s="1"/>
  <c r="T758" i="7" s="1"/>
  <c r="G761" i="7"/>
  <c r="F761" i="7"/>
  <c r="A760" i="7"/>
  <c r="B762" i="7"/>
  <c r="D762" i="7" s="1"/>
  <c r="H760" i="7"/>
  <c r="E760" i="7"/>
  <c r="C762" i="7" l="1"/>
  <c r="J759" i="7"/>
  <c r="O759" i="7" s="1"/>
  <c r="R759" i="7" s="1"/>
  <c r="U759" i="7" s="1"/>
  <c r="U758" i="7"/>
  <c r="I760" i="7"/>
  <c r="J760" i="7" s="1"/>
  <c r="O760" i="7" s="1"/>
  <c r="R760" i="7" s="1"/>
  <c r="E761" i="7"/>
  <c r="H761" i="7"/>
  <c r="F762" i="7"/>
  <c r="B763" i="7"/>
  <c r="D763" i="7" s="1"/>
  <c r="G762" i="7"/>
  <c r="A761" i="7"/>
  <c r="N760" i="7" l="1"/>
  <c r="Q760" i="7" s="1"/>
  <c r="T760" i="7" s="1"/>
  <c r="C763" i="7"/>
  <c r="T759" i="7"/>
  <c r="I761" i="7"/>
  <c r="N761" i="7" s="1"/>
  <c r="Q761" i="7" s="1"/>
  <c r="A762" i="7"/>
  <c r="F763" i="7"/>
  <c r="B764" i="7"/>
  <c r="D764" i="7" s="1"/>
  <c r="G763" i="7"/>
  <c r="H762" i="7"/>
  <c r="E762" i="7"/>
  <c r="U760" i="7" l="1"/>
  <c r="C764" i="7"/>
  <c r="J761" i="7"/>
  <c r="O761" i="7" s="1"/>
  <c r="R761" i="7" s="1"/>
  <c r="U761" i="7" s="1"/>
  <c r="E763" i="7"/>
  <c r="H763" i="7"/>
  <c r="B765" i="7"/>
  <c r="D765" i="7" s="1"/>
  <c r="G764" i="7"/>
  <c r="F764" i="7"/>
  <c r="I762" i="7"/>
  <c r="A763" i="7"/>
  <c r="C765" i="7" l="1"/>
  <c r="T761" i="7"/>
  <c r="I763" i="7"/>
  <c r="N763" i="7" s="1"/>
  <c r="Q763" i="7" s="1"/>
  <c r="E764" i="7"/>
  <c r="H764" i="7"/>
  <c r="N762" i="7"/>
  <c r="Q762" i="7" s="1"/>
  <c r="J762" i="7"/>
  <c r="O762" i="7" s="1"/>
  <c r="R762" i="7" s="1"/>
  <c r="F765" i="7"/>
  <c r="G765" i="7"/>
  <c r="B766" i="7"/>
  <c r="D766" i="7" s="1"/>
  <c r="A764" i="7"/>
  <c r="C766" i="7" l="1"/>
  <c r="J763" i="7"/>
  <c r="O763" i="7" s="1"/>
  <c r="R763" i="7" s="1"/>
  <c r="T763" i="7" s="1"/>
  <c r="I764" i="7"/>
  <c r="J764" i="7" s="1"/>
  <c r="O764" i="7" s="1"/>
  <c r="R764" i="7" s="1"/>
  <c r="H765" i="7"/>
  <c r="T762" i="7"/>
  <c r="G766" i="7"/>
  <c r="B767" i="7"/>
  <c r="D767" i="7" s="1"/>
  <c r="A765" i="7"/>
  <c r="F766" i="7"/>
  <c r="E765" i="7"/>
  <c r="U762" i="7"/>
  <c r="C767" i="7" l="1"/>
  <c r="N764" i="7"/>
  <c r="Q764" i="7" s="1"/>
  <c r="U764" i="7" s="1"/>
  <c r="U763" i="7"/>
  <c r="I765" i="7"/>
  <c r="N765" i="7" s="1"/>
  <c r="Q765" i="7" s="1"/>
  <c r="E766" i="7"/>
  <c r="B768" i="7"/>
  <c r="D768" i="7" s="1"/>
  <c r="G767" i="7"/>
  <c r="F767" i="7"/>
  <c r="H766" i="7"/>
  <c r="A766" i="7"/>
  <c r="A767" i="7" l="1"/>
  <c r="C768" i="7"/>
  <c r="T764" i="7"/>
  <c r="J765" i="7"/>
  <c r="O765" i="7" s="1"/>
  <c r="R765" i="7" s="1"/>
  <c r="T765" i="7" s="1"/>
  <c r="E767" i="7"/>
  <c r="I766" i="7"/>
  <c r="N766" i="7" s="1"/>
  <c r="Q766" i="7" s="1"/>
  <c r="H767" i="7"/>
  <c r="F768" i="7"/>
  <c r="G768" i="7"/>
  <c r="B769" i="7"/>
  <c r="D769" i="7" s="1"/>
  <c r="I767" i="7" l="1"/>
  <c r="C769" i="7"/>
  <c r="U765" i="7"/>
  <c r="H768" i="7"/>
  <c r="J766" i="7"/>
  <c r="O766" i="7" s="1"/>
  <c r="R766" i="7" s="1"/>
  <c r="U766" i="7" s="1"/>
  <c r="E768" i="7"/>
  <c r="J767" i="7"/>
  <c r="O767" i="7" s="1"/>
  <c r="R767" i="7" s="1"/>
  <c r="N767" i="7"/>
  <c r="Q767" i="7" s="1"/>
  <c r="G769" i="7"/>
  <c r="B770" i="7"/>
  <c r="D770" i="7" s="1"/>
  <c r="A768" i="7"/>
  <c r="F769" i="7"/>
  <c r="I768" i="7" l="1"/>
  <c r="C770" i="7"/>
  <c r="H769" i="7"/>
  <c r="T766" i="7"/>
  <c r="T767" i="7"/>
  <c r="U767" i="7"/>
  <c r="G770" i="7"/>
  <c r="F770" i="7"/>
  <c r="B771" i="7"/>
  <c r="D771" i="7" s="1"/>
  <c r="J768" i="7"/>
  <c r="O768" i="7" s="1"/>
  <c r="R768" i="7" s="1"/>
  <c r="N768" i="7"/>
  <c r="Q768" i="7" s="1"/>
  <c r="E769" i="7"/>
  <c r="A769" i="7"/>
  <c r="I769" i="7" l="1"/>
  <c r="C771" i="7"/>
  <c r="E770" i="7"/>
  <c r="T768" i="7"/>
  <c r="U768" i="7"/>
  <c r="J769" i="7"/>
  <c r="O769" i="7" s="1"/>
  <c r="R769" i="7" s="1"/>
  <c r="N769" i="7"/>
  <c r="Q769" i="7" s="1"/>
  <c r="H770" i="7"/>
  <c r="B772" i="7"/>
  <c r="D772" i="7" s="1"/>
  <c r="A770" i="7"/>
  <c r="G771" i="7"/>
  <c r="F771" i="7"/>
  <c r="C772" i="7" l="1"/>
  <c r="I770" i="7"/>
  <c r="J770" i="7" s="1"/>
  <c r="O770" i="7" s="1"/>
  <c r="R770" i="7" s="1"/>
  <c r="E771" i="7"/>
  <c r="T769" i="7"/>
  <c r="H771" i="7"/>
  <c r="G772" i="7"/>
  <c r="B773" i="7"/>
  <c r="D773" i="7" s="1"/>
  <c r="F772" i="7"/>
  <c r="A771" i="7"/>
  <c r="U769" i="7"/>
  <c r="C773" i="7" l="1"/>
  <c r="N770" i="7"/>
  <c r="Q770" i="7" s="1"/>
  <c r="T770" i="7" s="1"/>
  <c r="E772" i="7"/>
  <c r="I771" i="7"/>
  <c r="B774" i="7"/>
  <c r="D774" i="7" s="1"/>
  <c r="F773" i="7"/>
  <c r="G773" i="7"/>
  <c r="A772" i="7"/>
  <c r="H772" i="7"/>
  <c r="C774" i="7" l="1"/>
  <c r="I772" i="7"/>
  <c r="N772" i="7" s="1"/>
  <c r="Q772" i="7" s="1"/>
  <c r="U770" i="7"/>
  <c r="H773" i="7"/>
  <c r="E773" i="7"/>
  <c r="J771" i="7"/>
  <c r="O771" i="7" s="1"/>
  <c r="R771" i="7" s="1"/>
  <c r="N771" i="7"/>
  <c r="Q771" i="7" s="1"/>
  <c r="G774" i="7"/>
  <c r="A773" i="7"/>
  <c r="B775" i="7"/>
  <c r="D775" i="7" s="1"/>
  <c r="F774" i="7"/>
  <c r="C775" i="7" l="1"/>
  <c r="I773" i="7"/>
  <c r="J773" i="7" s="1"/>
  <c r="O773" i="7" s="1"/>
  <c r="R773" i="7" s="1"/>
  <c r="J772" i="7"/>
  <c r="O772" i="7" s="1"/>
  <c r="R772" i="7" s="1"/>
  <c r="T772" i="7" s="1"/>
  <c r="T771" i="7"/>
  <c r="E774" i="7"/>
  <c r="U771" i="7"/>
  <c r="B776" i="7"/>
  <c r="D776" i="7" s="1"/>
  <c r="F775" i="7"/>
  <c r="G775" i="7"/>
  <c r="H774" i="7"/>
  <c r="A774" i="7"/>
  <c r="N773" i="7" l="1"/>
  <c r="Q773" i="7" s="1"/>
  <c r="U773" i="7" s="1"/>
  <c r="U772" i="7"/>
  <c r="C776" i="7"/>
  <c r="I774" i="7"/>
  <c r="J774" i="7" s="1"/>
  <c r="O774" i="7" s="1"/>
  <c r="R774" i="7" s="1"/>
  <c r="H775" i="7"/>
  <c r="E775" i="7"/>
  <c r="F776" i="7"/>
  <c r="B777" i="7"/>
  <c r="D777" i="7" s="1"/>
  <c r="G776" i="7"/>
  <c r="A775" i="7"/>
  <c r="T773" i="7" l="1"/>
  <c r="C777" i="7"/>
  <c r="N774" i="7"/>
  <c r="Q774" i="7" s="1"/>
  <c r="T774" i="7" s="1"/>
  <c r="H776" i="7"/>
  <c r="I775" i="7"/>
  <c r="N775" i="7" s="1"/>
  <c r="Q775" i="7" s="1"/>
  <c r="A776" i="7"/>
  <c r="G777" i="7"/>
  <c r="B778" i="7"/>
  <c r="D778" i="7" s="1"/>
  <c r="F777" i="7"/>
  <c r="E776" i="7"/>
  <c r="A777" i="7" l="1"/>
  <c r="C778" i="7"/>
  <c r="I776" i="7"/>
  <c r="J776" i="7" s="1"/>
  <c r="O776" i="7" s="1"/>
  <c r="R776" i="7" s="1"/>
  <c r="U774" i="7"/>
  <c r="J775" i="7"/>
  <c r="O775" i="7" s="1"/>
  <c r="R775" i="7" s="1"/>
  <c r="U775" i="7" s="1"/>
  <c r="E777" i="7"/>
  <c r="G778" i="7"/>
  <c r="B779" i="7"/>
  <c r="D779" i="7" s="1"/>
  <c r="F778" i="7"/>
  <c r="H777" i="7"/>
  <c r="N776" i="7" l="1"/>
  <c r="Q776" i="7" s="1"/>
  <c r="T776" i="7" s="1"/>
  <c r="C779" i="7"/>
  <c r="H778" i="7"/>
  <c r="T775" i="7"/>
  <c r="I777" i="7"/>
  <c r="J777" i="7" s="1"/>
  <c r="O777" i="7" s="1"/>
  <c r="R777" i="7" s="1"/>
  <c r="E778" i="7"/>
  <c r="B780" i="7"/>
  <c r="D780" i="7" s="1"/>
  <c r="F779" i="7"/>
  <c r="A778" i="7"/>
  <c r="G779" i="7"/>
  <c r="I778" i="7" l="1"/>
  <c r="J778" i="7" s="1"/>
  <c r="O778" i="7" s="1"/>
  <c r="R778" i="7" s="1"/>
  <c r="U776" i="7"/>
  <c r="C780" i="7"/>
  <c r="N777" i="7"/>
  <c r="Q777" i="7" s="1"/>
  <c r="T777" i="7" s="1"/>
  <c r="E779" i="7"/>
  <c r="B781" i="7"/>
  <c r="D781" i="7" s="1"/>
  <c r="G780" i="7"/>
  <c r="F780" i="7"/>
  <c r="N778" i="7"/>
  <c r="Q778" i="7" s="1"/>
  <c r="H779" i="7"/>
  <c r="A779" i="7"/>
  <c r="A780" i="7" l="1"/>
  <c r="C781" i="7"/>
  <c r="I779" i="7"/>
  <c r="N779" i="7" s="1"/>
  <c r="Q779" i="7" s="1"/>
  <c r="U777" i="7"/>
  <c r="E780" i="7"/>
  <c r="U778" i="7"/>
  <c r="H780" i="7"/>
  <c r="T778" i="7"/>
  <c r="G781" i="7"/>
  <c r="B782" i="7"/>
  <c r="D782" i="7" s="1"/>
  <c r="F781" i="7"/>
  <c r="C782" i="7" l="1"/>
  <c r="J779" i="7"/>
  <c r="O779" i="7" s="1"/>
  <c r="R779" i="7" s="1"/>
  <c r="U779" i="7" s="1"/>
  <c r="I780" i="7"/>
  <c r="J780" i="7" s="1"/>
  <c r="O780" i="7" s="1"/>
  <c r="R780" i="7" s="1"/>
  <c r="E781" i="7"/>
  <c r="H781" i="7"/>
  <c r="G782" i="7"/>
  <c r="B783" i="7"/>
  <c r="D783" i="7" s="1"/>
  <c r="A781" i="7"/>
  <c r="F782" i="7"/>
  <c r="T779" i="7" l="1"/>
  <c r="A782" i="7"/>
  <c r="C783" i="7"/>
  <c r="N780" i="7"/>
  <c r="Q780" i="7" s="1"/>
  <c r="T780" i="7" s="1"/>
  <c r="I781" i="7"/>
  <c r="J781" i="7" s="1"/>
  <c r="O781" i="7" s="1"/>
  <c r="R781" i="7" s="1"/>
  <c r="E782" i="7"/>
  <c r="H782" i="7"/>
  <c r="F783" i="7"/>
  <c r="G783" i="7"/>
  <c r="B784" i="7"/>
  <c r="D784" i="7" s="1"/>
  <c r="N781" i="7" l="1"/>
  <c r="Q781" i="7" s="1"/>
  <c r="T781" i="7" s="1"/>
  <c r="C784" i="7"/>
  <c r="U780" i="7"/>
  <c r="H783" i="7"/>
  <c r="I782" i="7"/>
  <c r="J782" i="7" s="1"/>
  <c r="O782" i="7" s="1"/>
  <c r="R782" i="7" s="1"/>
  <c r="A783" i="7"/>
  <c r="G784" i="7"/>
  <c r="B785" i="7"/>
  <c r="D785" i="7" s="1"/>
  <c r="F784" i="7"/>
  <c r="E783" i="7"/>
  <c r="U781" i="7" l="1"/>
  <c r="I783" i="7"/>
  <c r="N783" i="7" s="1"/>
  <c r="Q783" i="7" s="1"/>
  <c r="C785" i="7"/>
  <c r="E784" i="7"/>
  <c r="H784" i="7"/>
  <c r="N782" i="7"/>
  <c r="Q782" i="7" s="1"/>
  <c r="U782" i="7" s="1"/>
  <c r="F785" i="7"/>
  <c r="G785" i="7"/>
  <c r="B786" i="7"/>
  <c r="D786" i="7" s="1"/>
  <c r="A784" i="7"/>
  <c r="J783" i="7" l="1"/>
  <c r="O783" i="7" s="1"/>
  <c r="R783" i="7" s="1"/>
  <c r="T783" i="7" s="1"/>
  <c r="A785" i="7"/>
  <c r="C786" i="7"/>
  <c r="I784" i="7"/>
  <c r="N784" i="7" s="1"/>
  <c r="Q784" i="7" s="1"/>
  <c r="H785" i="7"/>
  <c r="T782" i="7"/>
  <c r="B787" i="7"/>
  <c r="D787" i="7" s="1"/>
  <c r="G786" i="7"/>
  <c r="F786" i="7"/>
  <c r="E785" i="7"/>
  <c r="U783" i="7" l="1"/>
  <c r="C787" i="7"/>
  <c r="I785" i="7"/>
  <c r="N785" i="7" s="1"/>
  <c r="Q785" i="7" s="1"/>
  <c r="J784" i="7"/>
  <c r="O784" i="7" s="1"/>
  <c r="R784" i="7" s="1"/>
  <c r="U784" i="7" s="1"/>
  <c r="E786" i="7"/>
  <c r="H786" i="7"/>
  <c r="F787" i="7"/>
  <c r="G787" i="7"/>
  <c r="B788" i="7"/>
  <c r="D788" i="7" s="1"/>
  <c r="A786" i="7"/>
  <c r="J785" i="7" l="1"/>
  <c r="O785" i="7" s="1"/>
  <c r="R785" i="7" s="1"/>
  <c r="U785" i="7" s="1"/>
  <c r="C788" i="7"/>
  <c r="T784" i="7"/>
  <c r="I786" i="7"/>
  <c r="J786" i="7" s="1"/>
  <c r="O786" i="7" s="1"/>
  <c r="R786" i="7" s="1"/>
  <c r="E787" i="7"/>
  <c r="H787" i="7"/>
  <c r="B789" i="7"/>
  <c r="D789" i="7" s="1"/>
  <c r="F788" i="7"/>
  <c r="A787" i="7"/>
  <c r="G788" i="7"/>
  <c r="T785" i="7" l="1"/>
  <c r="N786" i="7"/>
  <c r="Q786" i="7" s="1"/>
  <c r="U786" i="7" s="1"/>
  <c r="C789" i="7"/>
  <c r="I787" i="7"/>
  <c r="J787" i="7" s="1"/>
  <c r="O787" i="7" s="1"/>
  <c r="R787" i="7" s="1"/>
  <c r="H788" i="7"/>
  <c r="B790" i="7"/>
  <c r="D790" i="7" s="1"/>
  <c r="F789" i="7"/>
  <c r="G789" i="7"/>
  <c r="A788" i="7"/>
  <c r="E788" i="7"/>
  <c r="T786" i="7" l="1"/>
  <c r="A789" i="7"/>
  <c r="C790" i="7"/>
  <c r="N787" i="7"/>
  <c r="Q787" i="7" s="1"/>
  <c r="T787" i="7" s="1"/>
  <c r="I788" i="7"/>
  <c r="N788" i="7" s="1"/>
  <c r="Q788" i="7" s="1"/>
  <c r="H789" i="7"/>
  <c r="E789" i="7"/>
  <c r="B791" i="7"/>
  <c r="D791" i="7" s="1"/>
  <c r="G790" i="7"/>
  <c r="F790" i="7"/>
  <c r="C791" i="7" l="1"/>
  <c r="J788" i="7"/>
  <c r="O788" i="7" s="1"/>
  <c r="R788" i="7" s="1"/>
  <c r="U788" i="7" s="1"/>
  <c r="U787" i="7"/>
  <c r="I789" i="7"/>
  <c r="J789" i="7" s="1"/>
  <c r="O789" i="7" s="1"/>
  <c r="R789" i="7" s="1"/>
  <c r="H790" i="7"/>
  <c r="E790" i="7"/>
  <c r="B792" i="7"/>
  <c r="D792" i="7" s="1"/>
  <c r="A790" i="7"/>
  <c r="F791" i="7"/>
  <c r="G791" i="7"/>
  <c r="C792" i="7" l="1"/>
  <c r="T788" i="7"/>
  <c r="N789" i="7"/>
  <c r="Q789" i="7" s="1"/>
  <c r="T789" i="7" s="1"/>
  <c r="I790" i="7"/>
  <c r="N790" i="7" s="1"/>
  <c r="Q790" i="7" s="1"/>
  <c r="H791" i="7"/>
  <c r="E791" i="7"/>
  <c r="A791" i="7"/>
  <c r="F792" i="7"/>
  <c r="G792" i="7"/>
  <c r="B793" i="7"/>
  <c r="D793" i="7" s="1"/>
  <c r="C793" i="7" l="1"/>
  <c r="U789" i="7"/>
  <c r="J790" i="7"/>
  <c r="O790" i="7" s="1"/>
  <c r="R790" i="7" s="1"/>
  <c r="T790" i="7" s="1"/>
  <c r="I791" i="7"/>
  <c r="N791" i="7" s="1"/>
  <c r="Q791" i="7" s="1"/>
  <c r="H792" i="7"/>
  <c r="A792" i="7"/>
  <c r="G793" i="7"/>
  <c r="B794" i="7"/>
  <c r="D794" i="7" s="1"/>
  <c r="F793" i="7"/>
  <c r="E792" i="7"/>
  <c r="C794" i="7" l="1"/>
  <c r="J791" i="7"/>
  <c r="O791" i="7" s="1"/>
  <c r="R791" i="7" s="1"/>
  <c r="U791" i="7" s="1"/>
  <c r="U790" i="7"/>
  <c r="I792" i="7"/>
  <c r="N792" i="7" s="1"/>
  <c r="Q792" i="7" s="1"/>
  <c r="E793" i="7"/>
  <c r="B795" i="7"/>
  <c r="D795" i="7" s="1"/>
  <c r="F794" i="7"/>
  <c r="G794" i="7"/>
  <c r="H793" i="7"/>
  <c r="A793" i="7"/>
  <c r="C795" i="7" l="1"/>
  <c r="T791" i="7"/>
  <c r="J792" i="7"/>
  <c r="O792" i="7" s="1"/>
  <c r="R792" i="7" s="1"/>
  <c r="T792" i="7" s="1"/>
  <c r="I793" i="7"/>
  <c r="J793" i="7" s="1"/>
  <c r="O793" i="7" s="1"/>
  <c r="R793" i="7" s="1"/>
  <c r="F795" i="7"/>
  <c r="A794" i="7"/>
  <c r="G795" i="7"/>
  <c r="B796" i="7"/>
  <c r="D796" i="7" s="1"/>
  <c r="E794" i="7"/>
  <c r="H794" i="7"/>
  <c r="C796" i="7" l="1"/>
  <c r="N793" i="7"/>
  <c r="Q793" i="7" s="1"/>
  <c r="U793" i="7" s="1"/>
  <c r="U792" i="7"/>
  <c r="H795" i="7"/>
  <c r="E795" i="7"/>
  <c r="A795" i="7"/>
  <c r="G796" i="7"/>
  <c r="F796" i="7"/>
  <c r="B797" i="7"/>
  <c r="D797" i="7" s="1"/>
  <c r="I794" i="7"/>
  <c r="C797" i="7" l="1"/>
  <c r="T793" i="7"/>
  <c r="I795" i="7"/>
  <c r="N795" i="7" s="1"/>
  <c r="Q795" i="7" s="1"/>
  <c r="E796" i="7"/>
  <c r="N794" i="7"/>
  <c r="Q794" i="7" s="1"/>
  <c r="J794" i="7"/>
  <c r="O794" i="7" s="1"/>
  <c r="R794" i="7" s="1"/>
  <c r="A796" i="7"/>
  <c r="B798" i="7"/>
  <c r="D798" i="7" s="1"/>
  <c r="G797" i="7"/>
  <c r="F797" i="7"/>
  <c r="H796" i="7"/>
  <c r="C798" i="7" l="1"/>
  <c r="I796" i="7"/>
  <c r="N796" i="7" s="1"/>
  <c r="Q796" i="7" s="1"/>
  <c r="J795" i="7"/>
  <c r="O795" i="7" s="1"/>
  <c r="R795" i="7" s="1"/>
  <c r="U795" i="7" s="1"/>
  <c r="H797" i="7"/>
  <c r="E797" i="7"/>
  <c r="U794" i="7"/>
  <c r="A797" i="7"/>
  <c r="B799" i="7"/>
  <c r="D799" i="7" s="1"/>
  <c r="F798" i="7"/>
  <c r="G798" i="7"/>
  <c r="T794" i="7"/>
  <c r="C799" i="7" l="1"/>
  <c r="H798" i="7"/>
  <c r="J796" i="7"/>
  <c r="O796" i="7" s="1"/>
  <c r="R796" i="7" s="1"/>
  <c r="U796" i="7" s="1"/>
  <c r="T795" i="7"/>
  <c r="I797" i="7"/>
  <c r="N797" i="7" s="1"/>
  <c r="Q797" i="7" s="1"/>
  <c r="E798" i="7"/>
  <c r="I798" i="7" s="1"/>
  <c r="J798" i="7" s="1"/>
  <c r="O798" i="7" s="1"/>
  <c r="R798" i="7" s="1"/>
  <c r="A798" i="7"/>
  <c r="B800" i="7"/>
  <c r="D800" i="7" s="1"/>
  <c r="G799" i="7"/>
  <c r="F799" i="7"/>
  <c r="A799" i="7" l="1"/>
  <c r="C800" i="7"/>
  <c r="T796" i="7"/>
  <c r="J797" i="7"/>
  <c r="O797" i="7" s="1"/>
  <c r="R797" i="7" s="1"/>
  <c r="U797" i="7" s="1"/>
  <c r="E799" i="7"/>
  <c r="N798" i="7"/>
  <c r="Q798" i="7" s="1"/>
  <c r="U798" i="7" s="1"/>
  <c r="H799" i="7"/>
  <c r="F800" i="7"/>
  <c r="B801" i="7"/>
  <c r="D801" i="7" s="1"/>
  <c r="G800" i="7"/>
  <c r="C801" i="7" l="1"/>
  <c r="T797" i="7"/>
  <c r="I799" i="7"/>
  <c r="N799" i="7" s="1"/>
  <c r="Q799" i="7" s="1"/>
  <c r="H800" i="7"/>
  <c r="T798" i="7"/>
  <c r="E800" i="7"/>
  <c r="I800" i="7" s="1"/>
  <c r="A800" i="7"/>
  <c r="F801" i="7"/>
  <c r="B802" i="7"/>
  <c r="D802" i="7" s="1"/>
  <c r="G801" i="7"/>
  <c r="A801" i="7" l="1"/>
  <c r="C802" i="7"/>
  <c r="H801" i="7"/>
  <c r="J799" i="7"/>
  <c r="O799" i="7" s="1"/>
  <c r="R799" i="7" s="1"/>
  <c r="U799" i="7" s="1"/>
  <c r="G802" i="7"/>
  <c r="F802" i="7"/>
  <c r="B803" i="7"/>
  <c r="D803" i="7" s="1"/>
  <c r="N800" i="7"/>
  <c r="Q800" i="7" s="1"/>
  <c r="J800" i="7"/>
  <c r="O800" i="7" s="1"/>
  <c r="R800" i="7" s="1"/>
  <c r="E801" i="7"/>
  <c r="I801" i="7" l="1"/>
  <c r="N801" i="7" s="1"/>
  <c r="Q801" i="7" s="1"/>
  <c r="A802" i="7"/>
  <c r="C803" i="7"/>
  <c r="T799" i="7"/>
  <c r="U800" i="7"/>
  <c r="T800" i="7"/>
  <c r="H802" i="7"/>
  <c r="G803" i="7"/>
  <c r="B804" i="7"/>
  <c r="D804" i="7" s="1"/>
  <c r="F803" i="7"/>
  <c r="E802" i="7"/>
  <c r="J801" i="7" l="1"/>
  <c r="O801" i="7" s="1"/>
  <c r="R801" i="7" s="1"/>
  <c r="U801" i="7" s="1"/>
  <c r="C804" i="7"/>
  <c r="I802" i="7"/>
  <c r="J802" i="7" s="1"/>
  <c r="O802" i="7" s="1"/>
  <c r="R802" i="7" s="1"/>
  <c r="A803" i="7"/>
  <c r="F804" i="7"/>
  <c r="B805" i="7"/>
  <c r="D805" i="7" s="1"/>
  <c r="G804" i="7"/>
  <c r="H803" i="7"/>
  <c r="E803" i="7"/>
  <c r="T801" i="7" l="1"/>
  <c r="H804" i="7"/>
  <c r="N802" i="7"/>
  <c r="Q802" i="7" s="1"/>
  <c r="T802" i="7" s="1"/>
  <c r="C805" i="7"/>
  <c r="E804" i="7"/>
  <c r="I804" i="7" s="1"/>
  <c r="J804" i="7" s="1"/>
  <c r="O804" i="7" s="1"/>
  <c r="R804" i="7" s="1"/>
  <c r="F805" i="7"/>
  <c r="G805" i="7"/>
  <c r="H805" i="7" s="1"/>
  <c r="B806" i="7"/>
  <c r="D806" i="7" s="1"/>
  <c r="I803" i="7"/>
  <c r="A804" i="7"/>
  <c r="U802" i="7" l="1"/>
  <c r="C806" i="7"/>
  <c r="N804" i="7"/>
  <c r="Q804" i="7" s="1"/>
  <c r="T804" i="7" s="1"/>
  <c r="E805" i="7"/>
  <c r="I805" i="7" s="1"/>
  <c r="F806" i="7"/>
  <c r="B807" i="7"/>
  <c r="D807" i="7" s="1"/>
  <c r="A805" i="7"/>
  <c r="G806" i="7"/>
  <c r="N803" i="7"/>
  <c r="Q803" i="7" s="1"/>
  <c r="J803" i="7"/>
  <c r="O803" i="7" s="1"/>
  <c r="R803" i="7" s="1"/>
  <c r="C807" i="7" l="1"/>
  <c r="U804" i="7"/>
  <c r="H806" i="7"/>
  <c r="U803" i="7"/>
  <c r="J805" i="7"/>
  <c r="O805" i="7" s="1"/>
  <c r="R805" i="7" s="1"/>
  <c r="N805" i="7"/>
  <c r="Q805" i="7" s="1"/>
  <c r="B808" i="7"/>
  <c r="D808" i="7" s="1"/>
  <c r="F807" i="7"/>
  <c r="G807" i="7"/>
  <c r="E806" i="7"/>
  <c r="T803" i="7"/>
  <c r="A806" i="7"/>
  <c r="A807" i="7" l="1"/>
  <c r="C808" i="7"/>
  <c r="I806" i="7"/>
  <c r="N806" i="7" s="1"/>
  <c r="Q806" i="7" s="1"/>
  <c r="H807" i="7"/>
  <c r="U805" i="7"/>
  <c r="E807" i="7"/>
  <c r="G808" i="7"/>
  <c r="F808" i="7"/>
  <c r="B809" i="7"/>
  <c r="D809" i="7" s="1"/>
  <c r="T805" i="7"/>
  <c r="I807" i="7" l="1"/>
  <c r="J806" i="7"/>
  <c r="O806" i="7" s="1"/>
  <c r="R806" i="7" s="1"/>
  <c r="U806" i="7" s="1"/>
  <c r="C809" i="7"/>
  <c r="F809" i="7"/>
  <c r="G809" i="7"/>
  <c r="B810" i="7"/>
  <c r="D810" i="7" s="1"/>
  <c r="A808" i="7"/>
  <c r="E808" i="7"/>
  <c r="H808" i="7"/>
  <c r="J807" i="7"/>
  <c r="O807" i="7" s="1"/>
  <c r="R807" i="7" s="1"/>
  <c r="N807" i="7"/>
  <c r="Q807" i="7" s="1"/>
  <c r="T806" i="7" l="1"/>
  <c r="C810" i="7"/>
  <c r="T807" i="7"/>
  <c r="I808" i="7"/>
  <c r="J808" i="7" s="1"/>
  <c r="O808" i="7" s="1"/>
  <c r="R808" i="7" s="1"/>
  <c r="H809" i="7"/>
  <c r="A809" i="7"/>
  <c r="G810" i="7"/>
  <c r="F810" i="7"/>
  <c r="B811" i="7"/>
  <c r="D811" i="7" s="1"/>
  <c r="E809" i="7"/>
  <c r="U807" i="7"/>
  <c r="C811" i="7" l="1"/>
  <c r="I809" i="7"/>
  <c r="J809" i="7" s="1"/>
  <c r="O809" i="7" s="1"/>
  <c r="R809" i="7" s="1"/>
  <c r="N808" i="7"/>
  <c r="Q808" i="7" s="1"/>
  <c r="U808" i="7" s="1"/>
  <c r="A810" i="7"/>
  <c r="F811" i="7"/>
  <c r="G811" i="7"/>
  <c r="B812" i="7"/>
  <c r="D812" i="7" s="1"/>
  <c r="H810" i="7"/>
  <c r="E810" i="7"/>
  <c r="H811" i="7" l="1"/>
  <c r="C812" i="7"/>
  <c r="N809" i="7"/>
  <c r="Q809" i="7" s="1"/>
  <c r="T809" i="7" s="1"/>
  <c r="E811" i="7"/>
  <c r="I811" i="7" s="1"/>
  <c r="T808" i="7"/>
  <c r="A811" i="7"/>
  <c r="B813" i="7"/>
  <c r="D813" i="7" s="1"/>
  <c r="G812" i="7"/>
  <c r="F812" i="7"/>
  <c r="I810" i="7"/>
  <c r="U809" i="7" l="1"/>
  <c r="C813" i="7"/>
  <c r="E812" i="7"/>
  <c r="N810" i="7"/>
  <c r="Q810" i="7" s="1"/>
  <c r="J810" i="7"/>
  <c r="O810" i="7" s="1"/>
  <c r="R810" i="7" s="1"/>
  <c r="J811" i="7"/>
  <c r="O811" i="7" s="1"/>
  <c r="R811" i="7" s="1"/>
  <c r="N811" i="7"/>
  <c r="Q811" i="7" s="1"/>
  <c r="H812" i="7"/>
  <c r="A812" i="7"/>
  <c r="G813" i="7"/>
  <c r="F813" i="7"/>
  <c r="B814" i="7"/>
  <c r="D814" i="7" s="1"/>
  <c r="I812" i="7" l="1"/>
  <c r="C814" i="7"/>
  <c r="H813" i="7"/>
  <c r="T811" i="7"/>
  <c r="T810" i="7"/>
  <c r="J812" i="7"/>
  <c r="O812" i="7" s="1"/>
  <c r="R812" i="7" s="1"/>
  <c r="N812" i="7"/>
  <c r="Q812" i="7" s="1"/>
  <c r="F814" i="7"/>
  <c r="G814" i="7"/>
  <c r="B815" i="7"/>
  <c r="D815" i="7" s="1"/>
  <c r="E813" i="7"/>
  <c r="U811" i="7"/>
  <c r="U810" i="7"/>
  <c r="A813" i="7"/>
  <c r="I813" i="7" l="1"/>
  <c r="N813" i="7" s="1"/>
  <c r="Q813" i="7" s="1"/>
  <c r="C815" i="7"/>
  <c r="T812" i="7"/>
  <c r="E814" i="7"/>
  <c r="H814" i="7"/>
  <c r="B816" i="7"/>
  <c r="D816" i="7" s="1"/>
  <c r="F815" i="7"/>
  <c r="G815" i="7"/>
  <c r="A814" i="7"/>
  <c r="U812" i="7"/>
  <c r="J813" i="7" l="1"/>
  <c r="O813" i="7" s="1"/>
  <c r="R813" i="7" s="1"/>
  <c r="U813" i="7" s="1"/>
  <c r="C816" i="7"/>
  <c r="H815" i="7"/>
  <c r="I814" i="7"/>
  <c r="J814" i="7" s="1"/>
  <c r="O814" i="7" s="1"/>
  <c r="R814" i="7" s="1"/>
  <c r="E815" i="7"/>
  <c r="I815" i="7" s="1"/>
  <c r="A815" i="7"/>
  <c r="G816" i="7"/>
  <c r="B817" i="7"/>
  <c r="D817" i="7" s="1"/>
  <c r="F816" i="7"/>
  <c r="T813" i="7" l="1"/>
  <c r="C817" i="7"/>
  <c r="N814" i="7"/>
  <c r="Q814" i="7" s="1"/>
  <c r="T814" i="7" s="1"/>
  <c r="E816" i="7"/>
  <c r="J815" i="7"/>
  <c r="O815" i="7" s="1"/>
  <c r="R815" i="7" s="1"/>
  <c r="N815" i="7"/>
  <c r="Q815" i="7" s="1"/>
  <c r="B818" i="7"/>
  <c r="D818" i="7" s="1"/>
  <c r="G817" i="7"/>
  <c r="F817" i="7"/>
  <c r="H816" i="7"/>
  <c r="A816" i="7"/>
  <c r="C818" i="7" l="1"/>
  <c r="U814" i="7"/>
  <c r="E817" i="7"/>
  <c r="I816" i="7"/>
  <c r="J816" i="7" s="1"/>
  <c r="O816" i="7" s="1"/>
  <c r="R816" i="7" s="1"/>
  <c r="U815" i="7"/>
  <c r="H817" i="7"/>
  <c r="A817" i="7"/>
  <c r="G818" i="7"/>
  <c r="B819" i="7"/>
  <c r="D819" i="7" s="1"/>
  <c r="F818" i="7"/>
  <c r="T815" i="7"/>
  <c r="C819" i="7" l="1"/>
  <c r="N816" i="7"/>
  <c r="Q816" i="7" s="1"/>
  <c r="T816" i="7" s="1"/>
  <c r="I817" i="7"/>
  <c r="N817" i="7" s="1"/>
  <c r="Q817" i="7" s="1"/>
  <c r="G819" i="7"/>
  <c r="A818" i="7"/>
  <c r="F819" i="7"/>
  <c r="B820" i="7"/>
  <c r="D820" i="7" s="1"/>
  <c r="H818" i="7"/>
  <c r="E818" i="7"/>
  <c r="C820" i="7" l="1"/>
  <c r="U816" i="7"/>
  <c r="E819" i="7"/>
  <c r="J817" i="7"/>
  <c r="O817" i="7" s="1"/>
  <c r="R817" i="7" s="1"/>
  <c r="T817" i="7" s="1"/>
  <c r="I818" i="7"/>
  <c r="J818" i="7" s="1"/>
  <c r="O818" i="7" s="1"/>
  <c r="R818" i="7" s="1"/>
  <c r="A819" i="7"/>
  <c r="G820" i="7"/>
  <c r="B821" i="7"/>
  <c r="D821" i="7" s="1"/>
  <c r="F820" i="7"/>
  <c r="H819" i="7"/>
  <c r="C821" i="7" l="1"/>
  <c r="I819" i="7"/>
  <c r="N819" i="7" s="1"/>
  <c r="Q819" i="7" s="1"/>
  <c r="N818" i="7"/>
  <c r="Q818" i="7" s="1"/>
  <c r="T818" i="7" s="1"/>
  <c r="E820" i="7"/>
  <c r="U817" i="7"/>
  <c r="A820" i="7"/>
  <c r="F821" i="7"/>
  <c r="G821" i="7"/>
  <c r="B822" i="7"/>
  <c r="D822" i="7" s="1"/>
  <c r="H820" i="7"/>
  <c r="C822" i="7" l="1"/>
  <c r="J819" i="7"/>
  <c r="O819" i="7" s="1"/>
  <c r="R819" i="7" s="1"/>
  <c r="U819" i="7" s="1"/>
  <c r="I820" i="7"/>
  <c r="N820" i="7" s="1"/>
  <c r="Q820" i="7" s="1"/>
  <c r="U818" i="7"/>
  <c r="E821" i="7"/>
  <c r="H821" i="7"/>
  <c r="A821" i="7"/>
  <c r="F822" i="7"/>
  <c r="G822" i="7"/>
  <c r="B823" i="7"/>
  <c r="D823" i="7" s="1"/>
  <c r="A822" i="7" l="1"/>
  <c r="C823" i="7"/>
  <c r="J820" i="7"/>
  <c r="O820" i="7" s="1"/>
  <c r="R820" i="7" s="1"/>
  <c r="U820" i="7" s="1"/>
  <c r="T819" i="7"/>
  <c r="I821" i="7"/>
  <c r="J821" i="7" s="1"/>
  <c r="O821" i="7" s="1"/>
  <c r="R821" i="7" s="1"/>
  <c r="H822" i="7"/>
  <c r="E822" i="7"/>
  <c r="F823" i="7"/>
  <c r="G823" i="7"/>
  <c r="B824" i="7"/>
  <c r="D824" i="7" s="1"/>
  <c r="C824" i="7" l="1"/>
  <c r="N821" i="7"/>
  <c r="Q821" i="7" s="1"/>
  <c r="T821" i="7" s="1"/>
  <c r="T820" i="7"/>
  <c r="I822" i="7"/>
  <c r="J822" i="7" s="1"/>
  <c r="O822" i="7" s="1"/>
  <c r="R822" i="7" s="1"/>
  <c r="H823" i="7"/>
  <c r="E823" i="7"/>
  <c r="G824" i="7"/>
  <c r="A823" i="7"/>
  <c r="F824" i="7"/>
  <c r="B825" i="7"/>
  <c r="D825" i="7" s="1"/>
  <c r="U821" i="7" l="1"/>
  <c r="C825" i="7"/>
  <c r="N822" i="7"/>
  <c r="Q822" i="7" s="1"/>
  <c r="T822" i="7" s="1"/>
  <c r="I823" i="7"/>
  <c r="N823" i="7" s="1"/>
  <c r="Q823" i="7" s="1"/>
  <c r="A824" i="7"/>
  <c r="G825" i="7"/>
  <c r="B826" i="7"/>
  <c r="D826" i="7" s="1"/>
  <c r="F825" i="7"/>
  <c r="H824" i="7"/>
  <c r="E824" i="7"/>
  <c r="A825" i="7" l="1"/>
  <c r="C826" i="7"/>
  <c r="U822" i="7"/>
  <c r="J823" i="7"/>
  <c r="O823" i="7" s="1"/>
  <c r="R823" i="7" s="1"/>
  <c r="T823" i="7" s="1"/>
  <c r="E825" i="7"/>
  <c r="H825" i="7"/>
  <c r="B827" i="7"/>
  <c r="D827" i="7" s="1"/>
  <c r="F826" i="7"/>
  <c r="G826" i="7"/>
  <c r="I824" i="7"/>
  <c r="C827" i="7" l="1"/>
  <c r="I825" i="7"/>
  <c r="J825" i="7" s="1"/>
  <c r="O825" i="7" s="1"/>
  <c r="R825" i="7" s="1"/>
  <c r="U823" i="7"/>
  <c r="J824" i="7"/>
  <c r="O824" i="7" s="1"/>
  <c r="R824" i="7" s="1"/>
  <c r="N824" i="7"/>
  <c r="Q824" i="7" s="1"/>
  <c r="H826" i="7"/>
  <c r="E826" i="7"/>
  <c r="A826" i="7"/>
  <c r="F827" i="7"/>
  <c r="B828" i="7"/>
  <c r="D828" i="7" s="1"/>
  <c r="G827" i="7"/>
  <c r="C828" i="7" l="1"/>
  <c r="N825" i="7"/>
  <c r="Q825" i="7" s="1"/>
  <c r="T825" i="7" s="1"/>
  <c r="E827" i="7"/>
  <c r="T824" i="7"/>
  <c r="I826" i="7"/>
  <c r="J826" i="7" s="1"/>
  <c r="O826" i="7" s="1"/>
  <c r="R826" i="7" s="1"/>
  <c r="H827" i="7"/>
  <c r="U824" i="7"/>
  <c r="F828" i="7"/>
  <c r="G828" i="7"/>
  <c r="A827" i="7"/>
  <c r="B829" i="7"/>
  <c r="D829" i="7" s="1"/>
  <c r="C829" i="7" l="1"/>
  <c r="U825" i="7"/>
  <c r="I827" i="7"/>
  <c r="J827" i="7" s="1"/>
  <c r="O827" i="7" s="1"/>
  <c r="R827" i="7" s="1"/>
  <c r="N826" i="7"/>
  <c r="Q826" i="7" s="1"/>
  <c r="T826" i="7" s="1"/>
  <c r="E828" i="7"/>
  <c r="H828" i="7"/>
  <c r="B830" i="7"/>
  <c r="D830" i="7" s="1"/>
  <c r="G829" i="7"/>
  <c r="F829" i="7"/>
  <c r="A828" i="7"/>
  <c r="N827" i="7" l="1"/>
  <c r="Q827" i="7" s="1"/>
  <c r="U827" i="7" s="1"/>
  <c r="C830" i="7"/>
  <c r="I828" i="7"/>
  <c r="J828" i="7" s="1"/>
  <c r="O828" i="7" s="1"/>
  <c r="R828" i="7" s="1"/>
  <c r="U826" i="7"/>
  <c r="H829" i="7"/>
  <c r="E829" i="7"/>
  <c r="F830" i="7"/>
  <c r="G830" i="7"/>
  <c r="A829" i="7"/>
  <c r="B831" i="7"/>
  <c r="D831" i="7" s="1"/>
  <c r="T827" i="7" l="1"/>
  <c r="I829" i="7"/>
  <c r="N829" i="7" s="1"/>
  <c r="Q829" i="7" s="1"/>
  <c r="C831" i="7"/>
  <c r="N828" i="7"/>
  <c r="Q828" i="7" s="1"/>
  <c r="T828" i="7" s="1"/>
  <c r="H830" i="7"/>
  <c r="G831" i="7"/>
  <c r="B832" i="7"/>
  <c r="D832" i="7" s="1"/>
  <c r="F831" i="7"/>
  <c r="A830" i="7"/>
  <c r="E830" i="7"/>
  <c r="J829" i="7" l="1"/>
  <c r="O829" i="7" s="1"/>
  <c r="R829" i="7" s="1"/>
  <c r="T829" i="7" s="1"/>
  <c r="C832" i="7"/>
  <c r="I830" i="7"/>
  <c r="U828" i="7"/>
  <c r="E831" i="7"/>
  <c r="J830" i="7"/>
  <c r="O830" i="7" s="1"/>
  <c r="R830" i="7" s="1"/>
  <c r="N830" i="7"/>
  <c r="Q830" i="7" s="1"/>
  <c r="A831" i="7"/>
  <c r="F832" i="7"/>
  <c r="B833" i="7"/>
  <c r="D833" i="7" s="1"/>
  <c r="G832" i="7"/>
  <c r="H831" i="7"/>
  <c r="U829" i="7" l="1"/>
  <c r="C833" i="7"/>
  <c r="I831" i="7"/>
  <c r="N831" i="7" s="1"/>
  <c r="Q831" i="7" s="1"/>
  <c r="E832" i="7"/>
  <c r="T830" i="7"/>
  <c r="F833" i="7"/>
  <c r="B834" i="7"/>
  <c r="D834" i="7" s="1"/>
  <c r="G833" i="7"/>
  <c r="A832" i="7"/>
  <c r="U830" i="7"/>
  <c r="H832" i="7"/>
  <c r="J831" i="7" l="1"/>
  <c r="O831" i="7" s="1"/>
  <c r="R831" i="7" s="1"/>
  <c r="T831" i="7" s="1"/>
  <c r="C834" i="7"/>
  <c r="I832" i="7"/>
  <c r="J832" i="7" s="1"/>
  <c r="O832" i="7" s="1"/>
  <c r="R832" i="7" s="1"/>
  <c r="E833" i="7"/>
  <c r="H833" i="7"/>
  <c r="A833" i="7"/>
  <c r="B835" i="7"/>
  <c r="D835" i="7" s="1"/>
  <c r="F834" i="7"/>
  <c r="G834" i="7"/>
  <c r="U831" i="7" l="1"/>
  <c r="N832" i="7"/>
  <c r="Q832" i="7" s="1"/>
  <c r="T832" i="7" s="1"/>
  <c r="C835" i="7"/>
  <c r="I833" i="7"/>
  <c r="N833" i="7" s="1"/>
  <c r="Q833" i="7" s="1"/>
  <c r="E834" i="7"/>
  <c r="H834" i="7"/>
  <c r="A834" i="7"/>
  <c r="F835" i="7"/>
  <c r="B836" i="7"/>
  <c r="D836" i="7" s="1"/>
  <c r="G835" i="7"/>
  <c r="U832" i="7" l="1"/>
  <c r="A835" i="7"/>
  <c r="C836" i="7"/>
  <c r="J833" i="7"/>
  <c r="O833" i="7" s="1"/>
  <c r="R833" i="7" s="1"/>
  <c r="U833" i="7" s="1"/>
  <c r="I834" i="7"/>
  <c r="J834" i="7" s="1"/>
  <c r="O834" i="7" s="1"/>
  <c r="R834" i="7" s="1"/>
  <c r="H835" i="7"/>
  <c r="B837" i="7"/>
  <c r="D837" i="7" s="1"/>
  <c r="G836" i="7"/>
  <c r="F836" i="7"/>
  <c r="E835" i="7"/>
  <c r="C837" i="7" l="1"/>
  <c r="I835" i="7"/>
  <c r="T833" i="7"/>
  <c r="N834" i="7"/>
  <c r="Q834" i="7" s="1"/>
  <c r="U834" i="7" s="1"/>
  <c r="E836" i="7"/>
  <c r="N835" i="7"/>
  <c r="Q835" i="7" s="1"/>
  <c r="J835" i="7"/>
  <c r="O835" i="7" s="1"/>
  <c r="R835" i="7" s="1"/>
  <c r="G837" i="7"/>
  <c r="A836" i="7"/>
  <c r="B838" i="7"/>
  <c r="D838" i="7" s="1"/>
  <c r="F837" i="7"/>
  <c r="H836" i="7"/>
  <c r="C838" i="7" l="1"/>
  <c r="I836" i="7"/>
  <c r="J836" i="7" s="1"/>
  <c r="O836" i="7" s="1"/>
  <c r="R836" i="7" s="1"/>
  <c r="T834" i="7"/>
  <c r="E837" i="7"/>
  <c r="U835" i="7"/>
  <c r="H837" i="7"/>
  <c r="A837" i="7"/>
  <c r="G838" i="7"/>
  <c r="B839" i="7"/>
  <c r="D839" i="7" s="1"/>
  <c r="F838" i="7"/>
  <c r="T835" i="7"/>
  <c r="C839" i="7" l="1"/>
  <c r="I837" i="7"/>
  <c r="J837" i="7" s="1"/>
  <c r="O837" i="7" s="1"/>
  <c r="R837" i="7" s="1"/>
  <c r="N836" i="7"/>
  <c r="Q836" i="7" s="1"/>
  <c r="U836" i="7" s="1"/>
  <c r="E838" i="7"/>
  <c r="B840" i="7"/>
  <c r="D840" i="7" s="1"/>
  <c r="G839" i="7"/>
  <c r="F839" i="7"/>
  <c r="H838" i="7"/>
  <c r="A838" i="7"/>
  <c r="C840" i="7" l="1"/>
  <c r="N837" i="7"/>
  <c r="Q837" i="7" s="1"/>
  <c r="U837" i="7" s="1"/>
  <c r="T836" i="7"/>
  <c r="I838" i="7"/>
  <c r="N838" i="7" s="1"/>
  <c r="Q838" i="7" s="1"/>
  <c r="H839" i="7"/>
  <c r="F840" i="7"/>
  <c r="G840" i="7"/>
  <c r="B841" i="7"/>
  <c r="D841" i="7" s="1"/>
  <c r="A839" i="7"/>
  <c r="E839" i="7"/>
  <c r="T837" i="7" l="1"/>
  <c r="C841" i="7"/>
  <c r="J838" i="7"/>
  <c r="O838" i="7" s="1"/>
  <c r="R838" i="7" s="1"/>
  <c r="U838" i="7" s="1"/>
  <c r="H840" i="7"/>
  <c r="I839" i="7"/>
  <c r="J839" i="7" s="1"/>
  <c r="O839" i="7" s="1"/>
  <c r="R839" i="7" s="1"/>
  <c r="B842" i="7"/>
  <c r="D842" i="7" s="1"/>
  <c r="F841" i="7"/>
  <c r="G841" i="7"/>
  <c r="A840" i="7"/>
  <c r="E840" i="7"/>
  <c r="C842" i="7" l="1"/>
  <c r="I840" i="7"/>
  <c r="N840" i="7" s="1"/>
  <c r="Q840" i="7" s="1"/>
  <c r="T838" i="7"/>
  <c r="H841" i="7"/>
  <c r="N839" i="7"/>
  <c r="Q839" i="7" s="1"/>
  <c r="T839" i="7" s="1"/>
  <c r="E841" i="7"/>
  <c r="A841" i="7"/>
  <c r="G842" i="7"/>
  <c r="B843" i="7"/>
  <c r="D843" i="7" s="1"/>
  <c r="F842" i="7"/>
  <c r="I841" i="7" l="1"/>
  <c r="N841" i="7" s="1"/>
  <c r="Q841" i="7" s="1"/>
  <c r="J840" i="7"/>
  <c r="O840" i="7" s="1"/>
  <c r="R840" i="7" s="1"/>
  <c r="U840" i="7" s="1"/>
  <c r="C843" i="7"/>
  <c r="U839" i="7"/>
  <c r="J841" i="7"/>
  <c r="O841" i="7" s="1"/>
  <c r="R841" i="7" s="1"/>
  <c r="E842" i="7"/>
  <c r="B844" i="7"/>
  <c r="D844" i="7" s="1"/>
  <c r="G843" i="7"/>
  <c r="F843" i="7"/>
  <c r="A842" i="7"/>
  <c r="H842" i="7"/>
  <c r="U841" i="7" l="1"/>
  <c r="T840" i="7"/>
  <c r="C844" i="7"/>
  <c r="I842" i="7"/>
  <c r="J842" i="7" s="1"/>
  <c r="O842" i="7" s="1"/>
  <c r="R842" i="7" s="1"/>
  <c r="T841" i="7"/>
  <c r="E843" i="7"/>
  <c r="H843" i="7"/>
  <c r="F844" i="7"/>
  <c r="B845" i="7"/>
  <c r="D845" i="7" s="1"/>
  <c r="G844" i="7"/>
  <c r="A843" i="7"/>
  <c r="A844" i="7" l="1"/>
  <c r="C845" i="7"/>
  <c r="I843" i="7"/>
  <c r="N843" i="7" s="1"/>
  <c r="Q843" i="7" s="1"/>
  <c r="N842" i="7"/>
  <c r="Q842" i="7" s="1"/>
  <c r="T842" i="7" s="1"/>
  <c r="H844" i="7"/>
  <c r="F845" i="7"/>
  <c r="B846" i="7"/>
  <c r="D846" i="7" s="1"/>
  <c r="G845" i="7"/>
  <c r="E844" i="7"/>
  <c r="C846" i="7" l="1"/>
  <c r="I844" i="7"/>
  <c r="J844" i="7" s="1"/>
  <c r="O844" i="7" s="1"/>
  <c r="R844" i="7" s="1"/>
  <c r="J843" i="7"/>
  <c r="O843" i="7" s="1"/>
  <c r="R843" i="7" s="1"/>
  <c r="U843" i="7" s="1"/>
  <c r="U842" i="7"/>
  <c r="E845" i="7"/>
  <c r="A845" i="7"/>
  <c r="G846" i="7"/>
  <c r="B847" i="7"/>
  <c r="D847" i="7" s="1"/>
  <c r="F846" i="7"/>
  <c r="H845" i="7"/>
  <c r="N844" i="7" l="1"/>
  <c r="Q844" i="7" s="1"/>
  <c r="U844" i="7" s="1"/>
  <c r="C847" i="7"/>
  <c r="I845" i="7"/>
  <c r="N845" i="7" s="1"/>
  <c r="Q845" i="7" s="1"/>
  <c r="T843" i="7"/>
  <c r="E846" i="7"/>
  <c r="A846" i="7"/>
  <c r="F847" i="7"/>
  <c r="B848" i="7"/>
  <c r="D848" i="7" s="1"/>
  <c r="G847" i="7"/>
  <c r="H846" i="7"/>
  <c r="J845" i="7" l="1"/>
  <c r="O845" i="7" s="1"/>
  <c r="R845" i="7" s="1"/>
  <c r="U845" i="7" s="1"/>
  <c r="T844" i="7"/>
  <c r="C848" i="7"/>
  <c r="I846" i="7"/>
  <c r="N846" i="7" s="1"/>
  <c r="Q846" i="7" s="1"/>
  <c r="E847" i="7"/>
  <c r="H847" i="7"/>
  <c r="F848" i="7"/>
  <c r="G848" i="7"/>
  <c r="B849" i="7"/>
  <c r="D849" i="7" s="1"/>
  <c r="A847" i="7"/>
  <c r="T845" i="7" l="1"/>
  <c r="J846" i="7"/>
  <c r="O846" i="7" s="1"/>
  <c r="R846" i="7" s="1"/>
  <c r="T846" i="7" s="1"/>
  <c r="I847" i="7"/>
  <c r="N847" i="7" s="1"/>
  <c r="Q847" i="7" s="1"/>
  <c r="C849" i="7"/>
  <c r="H848" i="7"/>
  <c r="E848" i="7"/>
  <c r="J847" i="7"/>
  <c r="O847" i="7" s="1"/>
  <c r="R847" i="7" s="1"/>
  <c r="G849" i="7"/>
  <c r="F849" i="7"/>
  <c r="A848" i="7"/>
  <c r="B850" i="7"/>
  <c r="D850" i="7" s="1"/>
  <c r="U846" i="7" l="1"/>
  <c r="C850" i="7"/>
  <c r="I848" i="7"/>
  <c r="N848" i="7" s="1"/>
  <c r="Q848" i="7" s="1"/>
  <c r="E849" i="7"/>
  <c r="T847" i="7"/>
  <c r="H849" i="7"/>
  <c r="A849" i="7"/>
  <c r="F850" i="7"/>
  <c r="B851" i="7"/>
  <c r="D851" i="7" s="1"/>
  <c r="G850" i="7"/>
  <c r="U847" i="7"/>
  <c r="C851" i="7" l="1"/>
  <c r="J848" i="7"/>
  <c r="O848" i="7" s="1"/>
  <c r="R848" i="7" s="1"/>
  <c r="T848" i="7" s="1"/>
  <c r="I849" i="7"/>
  <c r="N849" i="7" s="1"/>
  <c r="Q849" i="7" s="1"/>
  <c r="E850" i="7"/>
  <c r="H850" i="7"/>
  <c r="A850" i="7"/>
  <c r="B852" i="7"/>
  <c r="D852" i="7" s="1"/>
  <c r="G851" i="7"/>
  <c r="F851" i="7"/>
  <c r="C852" i="7" l="1"/>
  <c r="J849" i="7"/>
  <c r="O849" i="7" s="1"/>
  <c r="R849" i="7" s="1"/>
  <c r="U849" i="7" s="1"/>
  <c r="U848" i="7"/>
  <c r="I850" i="7"/>
  <c r="J850" i="7" s="1"/>
  <c r="O850" i="7" s="1"/>
  <c r="R850" i="7" s="1"/>
  <c r="E851" i="7"/>
  <c r="H851" i="7"/>
  <c r="B853" i="7"/>
  <c r="D853" i="7" s="1"/>
  <c r="F852" i="7"/>
  <c r="G852" i="7"/>
  <c r="A851" i="7"/>
  <c r="C853" i="7" l="1"/>
  <c r="T849" i="7"/>
  <c r="N850" i="7"/>
  <c r="Q850" i="7" s="1"/>
  <c r="T850" i="7" s="1"/>
  <c r="E852" i="7"/>
  <c r="H852" i="7"/>
  <c r="B854" i="7"/>
  <c r="D854" i="7" s="1"/>
  <c r="F853" i="7"/>
  <c r="G853" i="7"/>
  <c r="A852" i="7"/>
  <c r="I851" i="7"/>
  <c r="A853" i="7" l="1"/>
  <c r="C854" i="7"/>
  <c r="U850" i="7"/>
  <c r="I852" i="7"/>
  <c r="N852" i="7" s="1"/>
  <c r="Q852" i="7" s="1"/>
  <c r="H853" i="7"/>
  <c r="E853" i="7"/>
  <c r="J851" i="7"/>
  <c r="O851" i="7" s="1"/>
  <c r="R851" i="7" s="1"/>
  <c r="N851" i="7"/>
  <c r="Q851" i="7" s="1"/>
  <c r="G854" i="7"/>
  <c r="B855" i="7"/>
  <c r="D855" i="7" s="1"/>
  <c r="F854" i="7"/>
  <c r="C855" i="7" l="1"/>
  <c r="I853" i="7"/>
  <c r="J853" i="7" s="1"/>
  <c r="O853" i="7" s="1"/>
  <c r="R853" i="7" s="1"/>
  <c r="J852" i="7"/>
  <c r="O852" i="7" s="1"/>
  <c r="R852" i="7" s="1"/>
  <c r="T852" i="7" s="1"/>
  <c r="H854" i="7"/>
  <c r="T851" i="7"/>
  <c r="E854" i="7"/>
  <c r="F855" i="7"/>
  <c r="G855" i="7"/>
  <c r="A854" i="7"/>
  <c r="B856" i="7"/>
  <c r="D856" i="7" s="1"/>
  <c r="U851" i="7"/>
  <c r="I854" i="7" l="1"/>
  <c r="J854" i="7" s="1"/>
  <c r="O854" i="7" s="1"/>
  <c r="R854" i="7" s="1"/>
  <c r="C856" i="7"/>
  <c r="N853" i="7"/>
  <c r="Q853" i="7" s="1"/>
  <c r="U853" i="7" s="1"/>
  <c r="U852" i="7"/>
  <c r="H855" i="7"/>
  <c r="E855" i="7"/>
  <c r="N854" i="7"/>
  <c r="Q854" i="7" s="1"/>
  <c r="B857" i="7"/>
  <c r="D857" i="7" s="1"/>
  <c r="F856" i="7"/>
  <c r="G856" i="7"/>
  <c r="A855" i="7"/>
  <c r="U854" i="7" l="1"/>
  <c r="A856" i="7"/>
  <c r="C857" i="7"/>
  <c r="T853" i="7"/>
  <c r="I855" i="7"/>
  <c r="J855" i="7" s="1"/>
  <c r="O855" i="7" s="1"/>
  <c r="R855" i="7" s="1"/>
  <c r="H856" i="7"/>
  <c r="E856" i="7"/>
  <c r="T854" i="7"/>
  <c r="G857" i="7"/>
  <c r="B858" i="7"/>
  <c r="D858" i="7" s="1"/>
  <c r="F857" i="7"/>
  <c r="I856" i="7" l="1"/>
  <c r="C858" i="7"/>
  <c r="N855" i="7"/>
  <c r="Q855" i="7" s="1"/>
  <c r="U855" i="7" s="1"/>
  <c r="E857" i="7"/>
  <c r="A857" i="7"/>
  <c r="G858" i="7"/>
  <c r="B859" i="7"/>
  <c r="D859" i="7" s="1"/>
  <c r="F858" i="7"/>
  <c r="H857" i="7"/>
  <c r="N856" i="7"/>
  <c r="Q856" i="7" s="1"/>
  <c r="J856" i="7"/>
  <c r="O856" i="7" s="1"/>
  <c r="R856" i="7" s="1"/>
  <c r="C859" i="7" l="1"/>
  <c r="T855" i="7"/>
  <c r="A858" i="7"/>
  <c r="G859" i="7"/>
  <c r="F859" i="7"/>
  <c r="B860" i="7"/>
  <c r="D860" i="7" s="1"/>
  <c r="H858" i="7"/>
  <c r="E858" i="7"/>
  <c r="T856" i="7"/>
  <c r="U856" i="7"/>
  <c r="I857" i="7"/>
  <c r="C860" i="7" l="1"/>
  <c r="E859" i="7"/>
  <c r="I858" i="7"/>
  <c r="N858" i="7" s="1"/>
  <c r="Q858" i="7" s="1"/>
  <c r="J857" i="7"/>
  <c r="O857" i="7" s="1"/>
  <c r="R857" i="7" s="1"/>
  <c r="N857" i="7"/>
  <c r="Q857" i="7" s="1"/>
  <c r="H859" i="7"/>
  <c r="I859" i="7" s="1"/>
  <c r="A859" i="7"/>
  <c r="G860" i="7"/>
  <c r="B861" i="7"/>
  <c r="D861" i="7" s="1"/>
  <c r="F860" i="7"/>
  <c r="C861" i="7" l="1"/>
  <c r="H860" i="7"/>
  <c r="J858" i="7"/>
  <c r="O858" i="7" s="1"/>
  <c r="R858" i="7" s="1"/>
  <c r="T858" i="7" s="1"/>
  <c r="E860" i="7"/>
  <c r="I860" i="7" s="1"/>
  <c r="T857" i="7"/>
  <c r="N859" i="7"/>
  <c r="Q859" i="7" s="1"/>
  <c r="J859" i="7"/>
  <c r="O859" i="7" s="1"/>
  <c r="R859" i="7" s="1"/>
  <c r="U857" i="7"/>
  <c r="B862" i="7"/>
  <c r="D862" i="7" s="1"/>
  <c r="G861" i="7"/>
  <c r="F861" i="7"/>
  <c r="A860" i="7"/>
  <c r="C862" i="7" l="1"/>
  <c r="E861" i="7"/>
  <c r="U858" i="7"/>
  <c r="U859" i="7"/>
  <c r="H861" i="7"/>
  <c r="A861" i="7"/>
  <c r="F862" i="7"/>
  <c r="G862" i="7"/>
  <c r="B863" i="7"/>
  <c r="D863" i="7" s="1"/>
  <c r="J860" i="7"/>
  <c r="O860" i="7" s="1"/>
  <c r="R860" i="7" s="1"/>
  <c r="N860" i="7"/>
  <c r="Q860" i="7" s="1"/>
  <c r="T859" i="7"/>
  <c r="C863" i="7" l="1"/>
  <c r="I861" i="7"/>
  <c r="H862" i="7"/>
  <c r="E862" i="7"/>
  <c r="N861" i="7"/>
  <c r="Q861" i="7" s="1"/>
  <c r="J861" i="7"/>
  <c r="O861" i="7" s="1"/>
  <c r="R861" i="7" s="1"/>
  <c r="B864" i="7"/>
  <c r="D864" i="7" s="1"/>
  <c r="G863" i="7"/>
  <c r="F863" i="7"/>
  <c r="U860" i="7"/>
  <c r="T860" i="7"/>
  <c r="A862" i="7"/>
  <c r="I862" i="7" l="1"/>
  <c r="C864" i="7"/>
  <c r="U861" i="7"/>
  <c r="N862" i="7"/>
  <c r="Q862" i="7" s="1"/>
  <c r="J862" i="7"/>
  <c r="O862" i="7" s="1"/>
  <c r="R862" i="7" s="1"/>
  <c r="E863" i="7"/>
  <c r="T861" i="7"/>
  <c r="A863" i="7"/>
  <c r="G864" i="7"/>
  <c r="B865" i="7"/>
  <c r="D865" i="7" s="1"/>
  <c r="F864" i="7"/>
  <c r="H863" i="7"/>
  <c r="C865" i="7" l="1"/>
  <c r="I863" i="7"/>
  <c r="N863" i="7" s="1"/>
  <c r="Q863" i="7" s="1"/>
  <c r="U862" i="7"/>
  <c r="T862" i="7"/>
  <c r="E864" i="7"/>
  <c r="H864" i="7"/>
  <c r="F865" i="7"/>
  <c r="B866" i="7"/>
  <c r="D866" i="7" s="1"/>
  <c r="A864" i="7"/>
  <c r="G865" i="7"/>
  <c r="C866" i="7" l="1"/>
  <c r="I864" i="7"/>
  <c r="J864" i="7" s="1"/>
  <c r="O864" i="7" s="1"/>
  <c r="R864" i="7" s="1"/>
  <c r="J863" i="7"/>
  <c r="O863" i="7" s="1"/>
  <c r="R863" i="7" s="1"/>
  <c r="T863" i="7" s="1"/>
  <c r="E865" i="7"/>
  <c r="F866" i="7"/>
  <c r="B867" i="7"/>
  <c r="D867" i="7" s="1"/>
  <c r="G866" i="7"/>
  <c r="A865" i="7"/>
  <c r="H865" i="7"/>
  <c r="C867" i="7" l="1"/>
  <c r="N864" i="7"/>
  <c r="Q864" i="7" s="1"/>
  <c r="T864" i="7" s="1"/>
  <c r="U863" i="7"/>
  <c r="E866" i="7"/>
  <c r="H866" i="7"/>
  <c r="A866" i="7"/>
  <c r="F867" i="7"/>
  <c r="G867" i="7"/>
  <c r="B868" i="7"/>
  <c r="D868" i="7" s="1"/>
  <c r="I865" i="7"/>
  <c r="U864" i="7" l="1"/>
  <c r="C868" i="7"/>
  <c r="I866" i="7"/>
  <c r="J866" i="7" s="1"/>
  <c r="O866" i="7" s="1"/>
  <c r="R866" i="7" s="1"/>
  <c r="H867" i="7"/>
  <c r="E867" i="7"/>
  <c r="J865" i="7"/>
  <c r="O865" i="7" s="1"/>
  <c r="R865" i="7" s="1"/>
  <c r="N865" i="7"/>
  <c r="Q865" i="7" s="1"/>
  <c r="B869" i="7"/>
  <c r="D869" i="7" s="1"/>
  <c r="A867" i="7"/>
  <c r="F868" i="7"/>
  <c r="G868" i="7"/>
  <c r="I867" i="7" l="1"/>
  <c r="N867" i="7" s="1"/>
  <c r="Q867" i="7" s="1"/>
  <c r="C869" i="7"/>
  <c r="N866" i="7"/>
  <c r="Q866" i="7" s="1"/>
  <c r="U866" i="7" s="1"/>
  <c r="J867" i="7"/>
  <c r="O867" i="7" s="1"/>
  <c r="R867" i="7" s="1"/>
  <c r="E868" i="7"/>
  <c r="T865" i="7"/>
  <c r="G869" i="7"/>
  <c r="B870" i="7"/>
  <c r="D870" i="7" s="1"/>
  <c r="F869" i="7"/>
  <c r="U865" i="7"/>
  <c r="A868" i="7"/>
  <c r="H868" i="7"/>
  <c r="U867" i="7" l="1"/>
  <c r="C870" i="7"/>
  <c r="T866" i="7"/>
  <c r="I868" i="7"/>
  <c r="N868" i="7" s="1"/>
  <c r="Q868" i="7" s="1"/>
  <c r="T867" i="7"/>
  <c r="E869" i="7"/>
  <c r="A869" i="7"/>
  <c r="B871" i="7"/>
  <c r="D871" i="7" s="1"/>
  <c r="G870" i="7"/>
  <c r="F870" i="7"/>
  <c r="H869" i="7"/>
  <c r="A870" i="7" l="1"/>
  <c r="C871" i="7"/>
  <c r="J868" i="7"/>
  <c r="O868" i="7" s="1"/>
  <c r="R868" i="7" s="1"/>
  <c r="U868" i="7" s="1"/>
  <c r="E870" i="7"/>
  <c r="B872" i="7"/>
  <c r="D872" i="7" s="1"/>
  <c r="F871" i="7"/>
  <c r="G871" i="7"/>
  <c r="I869" i="7"/>
  <c r="H870" i="7"/>
  <c r="C872" i="7" l="1"/>
  <c r="T868" i="7"/>
  <c r="I870" i="7"/>
  <c r="N870" i="7" s="1"/>
  <c r="Q870" i="7" s="1"/>
  <c r="H871" i="7"/>
  <c r="A871" i="7"/>
  <c r="B873" i="7"/>
  <c r="D873" i="7" s="1"/>
  <c r="G872" i="7"/>
  <c r="F872" i="7"/>
  <c r="N869" i="7"/>
  <c r="Q869" i="7" s="1"/>
  <c r="J869" i="7"/>
  <c r="O869" i="7" s="1"/>
  <c r="R869" i="7" s="1"/>
  <c r="E871" i="7"/>
  <c r="C873" i="7" l="1"/>
  <c r="J870" i="7"/>
  <c r="O870" i="7" s="1"/>
  <c r="R870" i="7" s="1"/>
  <c r="T870" i="7" s="1"/>
  <c r="H872" i="7"/>
  <c r="E872" i="7"/>
  <c r="I871" i="7"/>
  <c r="J871" i="7" s="1"/>
  <c r="O871" i="7" s="1"/>
  <c r="R871" i="7" s="1"/>
  <c r="T869" i="7"/>
  <c r="G873" i="7"/>
  <c r="B874" i="7"/>
  <c r="D874" i="7" s="1"/>
  <c r="A872" i="7"/>
  <c r="F873" i="7"/>
  <c r="U869" i="7"/>
  <c r="I872" i="7" l="1"/>
  <c r="C874" i="7"/>
  <c r="U870" i="7"/>
  <c r="J872" i="7"/>
  <c r="O872" i="7" s="1"/>
  <c r="R872" i="7" s="1"/>
  <c r="N872" i="7"/>
  <c r="Q872" i="7" s="1"/>
  <c r="N871" i="7"/>
  <c r="Q871" i="7" s="1"/>
  <c r="T871" i="7" s="1"/>
  <c r="E873" i="7"/>
  <c r="A873" i="7"/>
  <c r="B875" i="7"/>
  <c r="D875" i="7" s="1"/>
  <c r="G874" i="7"/>
  <c r="F874" i="7"/>
  <c r="H873" i="7"/>
  <c r="C875" i="7" l="1"/>
  <c r="T872" i="7"/>
  <c r="U872" i="7"/>
  <c r="U871" i="7"/>
  <c r="E874" i="7"/>
  <c r="H874" i="7"/>
  <c r="A874" i="7"/>
  <c r="B876" i="7"/>
  <c r="D876" i="7" s="1"/>
  <c r="G875" i="7"/>
  <c r="F875" i="7"/>
  <c r="I873" i="7"/>
  <c r="C876" i="7" l="1"/>
  <c r="I874" i="7"/>
  <c r="J874" i="7" s="1"/>
  <c r="O874" i="7" s="1"/>
  <c r="R874" i="7" s="1"/>
  <c r="N873" i="7"/>
  <c r="Q873" i="7" s="1"/>
  <c r="J873" i="7"/>
  <c r="O873" i="7" s="1"/>
  <c r="R873" i="7" s="1"/>
  <c r="F876" i="7"/>
  <c r="B877" i="7"/>
  <c r="D877" i="7" s="1"/>
  <c r="G876" i="7"/>
  <c r="E875" i="7"/>
  <c r="H875" i="7"/>
  <c r="A875" i="7"/>
  <c r="C877" i="7" l="1"/>
  <c r="N874" i="7"/>
  <c r="Q874" i="7" s="1"/>
  <c r="U874" i="7" s="1"/>
  <c r="H876" i="7"/>
  <c r="E876" i="7"/>
  <c r="U873" i="7"/>
  <c r="F877" i="7"/>
  <c r="B878" i="7"/>
  <c r="D878" i="7" s="1"/>
  <c r="A876" i="7"/>
  <c r="G877" i="7"/>
  <c r="I875" i="7"/>
  <c r="T873" i="7"/>
  <c r="I876" i="7" l="1"/>
  <c r="N876" i="7" s="1"/>
  <c r="Q876" i="7" s="1"/>
  <c r="A877" i="7"/>
  <c r="C878" i="7"/>
  <c r="T874" i="7"/>
  <c r="E877" i="7"/>
  <c r="J876" i="7"/>
  <c r="O876" i="7" s="1"/>
  <c r="R876" i="7" s="1"/>
  <c r="H877" i="7"/>
  <c r="F878" i="7"/>
  <c r="G878" i="7"/>
  <c r="B879" i="7"/>
  <c r="D879" i="7" s="1"/>
  <c r="J875" i="7"/>
  <c r="O875" i="7" s="1"/>
  <c r="R875" i="7" s="1"/>
  <c r="N875" i="7"/>
  <c r="Q875" i="7" s="1"/>
  <c r="T876" i="7" l="1"/>
  <c r="A878" i="7"/>
  <c r="C879" i="7"/>
  <c r="I877" i="7"/>
  <c r="N877" i="7" s="1"/>
  <c r="Q877" i="7" s="1"/>
  <c r="E878" i="7"/>
  <c r="H878" i="7"/>
  <c r="U876" i="7"/>
  <c r="U875" i="7"/>
  <c r="F879" i="7"/>
  <c r="G879" i="7"/>
  <c r="B880" i="7"/>
  <c r="D880" i="7" s="1"/>
  <c r="T875" i="7"/>
  <c r="C880" i="7" l="1"/>
  <c r="I878" i="7"/>
  <c r="N878" i="7" s="1"/>
  <c r="Q878" i="7" s="1"/>
  <c r="J877" i="7"/>
  <c r="O877" i="7" s="1"/>
  <c r="R877" i="7" s="1"/>
  <c r="T877" i="7" s="1"/>
  <c r="H879" i="7"/>
  <c r="E879" i="7"/>
  <c r="A879" i="7"/>
  <c r="G880" i="7"/>
  <c r="B881" i="7"/>
  <c r="D881" i="7" s="1"/>
  <c r="F880" i="7"/>
  <c r="J878" i="7" l="1"/>
  <c r="O878" i="7" s="1"/>
  <c r="R878" i="7" s="1"/>
  <c r="U878" i="7" s="1"/>
  <c r="U877" i="7"/>
  <c r="C881" i="7"/>
  <c r="I879" i="7"/>
  <c r="N879" i="7" s="1"/>
  <c r="Q879" i="7" s="1"/>
  <c r="E880" i="7"/>
  <c r="A880" i="7"/>
  <c r="F881" i="7"/>
  <c r="G881" i="7"/>
  <c r="B882" i="7"/>
  <c r="D882" i="7" s="1"/>
  <c r="H880" i="7"/>
  <c r="T878" i="7" l="1"/>
  <c r="I880" i="7"/>
  <c r="J880" i="7" s="1"/>
  <c r="O880" i="7" s="1"/>
  <c r="R880" i="7" s="1"/>
  <c r="C882" i="7"/>
  <c r="J879" i="7"/>
  <c r="O879" i="7" s="1"/>
  <c r="R879" i="7" s="1"/>
  <c r="T879" i="7" s="1"/>
  <c r="H881" i="7"/>
  <c r="A881" i="7"/>
  <c r="G882" i="7"/>
  <c r="F882" i="7"/>
  <c r="B883" i="7"/>
  <c r="D883" i="7" s="1"/>
  <c r="E881" i="7"/>
  <c r="N880" i="7" l="1"/>
  <c r="Q880" i="7" s="1"/>
  <c r="U880" i="7" s="1"/>
  <c r="I881" i="7"/>
  <c r="J881" i="7" s="1"/>
  <c r="O881" i="7" s="1"/>
  <c r="R881" i="7" s="1"/>
  <c r="C883" i="7"/>
  <c r="U879" i="7"/>
  <c r="E882" i="7"/>
  <c r="A882" i="7"/>
  <c r="G883" i="7"/>
  <c r="F883" i="7"/>
  <c r="B884" i="7"/>
  <c r="D884" i="7" s="1"/>
  <c r="H882" i="7"/>
  <c r="N881" i="7"/>
  <c r="Q881" i="7" s="1"/>
  <c r="T880" i="7"/>
  <c r="U881" i="7" l="1"/>
  <c r="C884" i="7"/>
  <c r="A883" i="7"/>
  <c r="F884" i="7"/>
  <c r="B885" i="7"/>
  <c r="D885" i="7" s="1"/>
  <c r="G884" i="7"/>
  <c r="E883" i="7"/>
  <c r="H883" i="7"/>
  <c r="T881" i="7"/>
  <c r="I882" i="7"/>
  <c r="H884" i="7" l="1"/>
  <c r="C885" i="7"/>
  <c r="I883" i="7"/>
  <c r="N883" i="7" s="1"/>
  <c r="Q883" i="7" s="1"/>
  <c r="G885" i="7"/>
  <c r="B886" i="7"/>
  <c r="D886" i="7" s="1"/>
  <c r="F885" i="7"/>
  <c r="E884" i="7"/>
  <c r="N882" i="7"/>
  <c r="Q882" i="7" s="1"/>
  <c r="J882" i="7"/>
  <c r="O882" i="7" s="1"/>
  <c r="R882" i="7" s="1"/>
  <c r="A884" i="7"/>
  <c r="I884" i="7" l="1"/>
  <c r="C886" i="7"/>
  <c r="J883" i="7"/>
  <c r="O883" i="7" s="1"/>
  <c r="R883" i="7" s="1"/>
  <c r="T883" i="7" s="1"/>
  <c r="E885" i="7"/>
  <c r="T882" i="7"/>
  <c r="J884" i="7"/>
  <c r="O884" i="7" s="1"/>
  <c r="R884" i="7" s="1"/>
  <c r="N884" i="7"/>
  <c r="Q884" i="7" s="1"/>
  <c r="F886" i="7"/>
  <c r="G886" i="7"/>
  <c r="B887" i="7"/>
  <c r="D887" i="7" s="1"/>
  <c r="A885" i="7"/>
  <c r="H885" i="7"/>
  <c r="U882" i="7"/>
  <c r="I885" i="7" l="1"/>
  <c r="C887" i="7"/>
  <c r="U883" i="7"/>
  <c r="H886" i="7"/>
  <c r="E886" i="7"/>
  <c r="T884" i="7"/>
  <c r="G887" i="7"/>
  <c r="F887" i="7"/>
  <c r="B888" i="7"/>
  <c r="D888" i="7" s="1"/>
  <c r="A886" i="7"/>
  <c r="N885" i="7"/>
  <c r="Q885" i="7" s="1"/>
  <c r="J885" i="7"/>
  <c r="O885" i="7" s="1"/>
  <c r="R885" i="7" s="1"/>
  <c r="U884" i="7"/>
  <c r="I886" i="7" l="1"/>
  <c r="J886" i="7" s="1"/>
  <c r="O886" i="7" s="1"/>
  <c r="R886" i="7" s="1"/>
  <c r="C888" i="7"/>
  <c r="N886" i="7"/>
  <c r="Q886" i="7" s="1"/>
  <c r="E887" i="7"/>
  <c r="T885" i="7"/>
  <c r="G888" i="7"/>
  <c r="B889" i="7"/>
  <c r="D889" i="7" s="1"/>
  <c r="F888" i="7"/>
  <c r="A887" i="7"/>
  <c r="U885" i="7"/>
  <c r="H887" i="7"/>
  <c r="T886" i="7" l="1"/>
  <c r="C889" i="7"/>
  <c r="I887" i="7"/>
  <c r="J887" i="7" s="1"/>
  <c r="O887" i="7" s="1"/>
  <c r="R887" i="7" s="1"/>
  <c r="U886" i="7"/>
  <c r="E888" i="7"/>
  <c r="A888" i="7"/>
  <c r="B890" i="7"/>
  <c r="D890" i="7" s="1"/>
  <c r="F889" i="7"/>
  <c r="G889" i="7"/>
  <c r="H888" i="7"/>
  <c r="C890" i="7" l="1"/>
  <c r="N887" i="7"/>
  <c r="Q887" i="7" s="1"/>
  <c r="U887" i="7" s="1"/>
  <c r="E889" i="7"/>
  <c r="G890" i="7"/>
  <c r="A889" i="7"/>
  <c r="F890" i="7"/>
  <c r="B891" i="7"/>
  <c r="D891" i="7" s="1"/>
  <c r="I888" i="7"/>
  <c r="H889" i="7"/>
  <c r="C891" i="7" l="1"/>
  <c r="T887" i="7"/>
  <c r="I889" i="7"/>
  <c r="N889" i="7" s="1"/>
  <c r="Q889" i="7" s="1"/>
  <c r="J888" i="7"/>
  <c r="O888" i="7" s="1"/>
  <c r="R888" i="7" s="1"/>
  <c r="N888" i="7"/>
  <c r="Q888" i="7" s="1"/>
  <c r="A890" i="7"/>
  <c r="B892" i="7"/>
  <c r="D892" i="7" s="1"/>
  <c r="F891" i="7"/>
  <c r="G891" i="7"/>
  <c r="E890" i="7"/>
  <c r="H890" i="7"/>
  <c r="C892" i="7" l="1"/>
  <c r="J889" i="7"/>
  <c r="O889" i="7" s="1"/>
  <c r="R889" i="7" s="1"/>
  <c r="T889" i="7" s="1"/>
  <c r="H891" i="7"/>
  <c r="E891" i="7"/>
  <c r="A891" i="7"/>
  <c r="G892" i="7"/>
  <c r="F892" i="7"/>
  <c r="B893" i="7"/>
  <c r="D893" i="7" s="1"/>
  <c r="U888" i="7"/>
  <c r="T888" i="7"/>
  <c r="I890" i="7"/>
  <c r="A892" i="7" l="1"/>
  <c r="C893" i="7"/>
  <c r="U889" i="7"/>
  <c r="I891" i="7"/>
  <c r="J891" i="7" s="1"/>
  <c r="O891" i="7" s="1"/>
  <c r="R891" i="7" s="1"/>
  <c r="E892" i="7"/>
  <c r="J890" i="7"/>
  <c r="O890" i="7" s="1"/>
  <c r="R890" i="7" s="1"/>
  <c r="N890" i="7"/>
  <c r="Q890" i="7" s="1"/>
  <c r="G893" i="7"/>
  <c r="B894" i="7"/>
  <c r="D894" i="7" s="1"/>
  <c r="F893" i="7"/>
  <c r="H892" i="7"/>
  <c r="C894" i="7" l="1"/>
  <c r="I892" i="7"/>
  <c r="N892" i="7" s="1"/>
  <c r="Q892" i="7" s="1"/>
  <c r="N891" i="7"/>
  <c r="Q891" i="7" s="1"/>
  <c r="T891" i="7" s="1"/>
  <c r="E893" i="7"/>
  <c r="T890" i="7"/>
  <c r="H893" i="7"/>
  <c r="J892" i="7"/>
  <c r="O892" i="7" s="1"/>
  <c r="R892" i="7" s="1"/>
  <c r="A893" i="7"/>
  <c r="F894" i="7"/>
  <c r="G894" i="7"/>
  <c r="B895" i="7"/>
  <c r="D895" i="7" s="1"/>
  <c r="U890" i="7"/>
  <c r="C895" i="7" l="1"/>
  <c r="U891" i="7"/>
  <c r="I893" i="7"/>
  <c r="J893" i="7" s="1"/>
  <c r="O893" i="7" s="1"/>
  <c r="R893" i="7" s="1"/>
  <c r="E894" i="7"/>
  <c r="H894" i="7"/>
  <c r="U892" i="7"/>
  <c r="A894" i="7"/>
  <c r="B896" i="7"/>
  <c r="D896" i="7" s="1"/>
  <c r="G895" i="7"/>
  <c r="F895" i="7"/>
  <c r="T892" i="7"/>
  <c r="C896" i="7" l="1"/>
  <c r="N893" i="7"/>
  <c r="Q893" i="7" s="1"/>
  <c r="U893" i="7" s="1"/>
  <c r="I894" i="7"/>
  <c r="J894" i="7" s="1"/>
  <c r="O894" i="7" s="1"/>
  <c r="R894" i="7" s="1"/>
  <c r="H895" i="7"/>
  <c r="E895" i="7"/>
  <c r="A895" i="7"/>
  <c r="B897" i="7"/>
  <c r="D897" i="7" s="1"/>
  <c r="F896" i="7"/>
  <c r="G896" i="7"/>
  <c r="A896" i="7" l="1"/>
  <c r="C897" i="7"/>
  <c r="N894" i="7"/>
  <c r="Q894" i="7" s="1"/>
  <c r="U894" i="7" s="1"/>
  <c r="I895" i="7"/>
  <c r="N895" i="7" s="1"/>
  <c r="Q895" i="7" s="1"/>
  <c r="T893" i="7"/>
  <c r="H896" i="7"/>
  <c r="G897" i="7"/>
  <c r="B898" i="7"/>
  <c r="D898" i="7" s="1"/>
  <c r="F897" i="7"/>
  <c r="E896" i="7"/>
  <c r="C898" i="7" l="1"/>
  <c r="J895" i="7"/>
  <c r="O895" i="7" s="1"/>
  <c r="R895" i="7" s="1"/>
  <c r="T895" i="7" s="1"/>
  <c r="T894" i="7"/>
  <c r="I896" i="7"/>
  <c r="N896" i="7" s="1"/>
  <c r="Q896" i="7" s="1"/>
  <c r="E897" i="7"/>
  <c r="G898" i="7"/>
  <c r="A897" i="7"/>
  <c r="B899" i="7"/>
  <c r="D899" i="7" s="1"/>
  <c r="F898" i="7"/>
  <c r="H897" i="7"/>
  <c r="C899" i="7" l="1"/>
  <c r="U895" i="7"/>
  <c r="I897" i="7"/>
  <c r="N897" i="7" s="1"/>
  <c r="Q897" i="7" s="1"/>
  <c r="J896" i="7"/>
  <c r="O896" i="7" s="1"/>
  <c r="R896" i="7" s="1"/>
  <c r="U896" i="7" s="1"/>
  <c r="E898" i="7"/>
  <c r="H898" i="7"/>
  <c r="G899" i="7"/>
  <c r="B900" i="7"/>
  <c r="D900" i="7" s="1"/>
  <c r="F899" i="7"/>
  <c r="A898" i="7"/>
  <c r="C900" i="7" l="1"/>
  <c r="J897" i="7"/>
  <c r="O897" i="7" s="1"/>
  <c r="R897" i="7" s="1"/>
  <c r="U897" i="7" s="1"/>
  <c r="T896" i="7"/>
  <c r="H899" i="7"/>
  <c r="F900" i="7"/>
  <c r="B901" i="7"/>
  <c r="D901" i="7" s="1"/>
  <c r="A899" i="7"/>
  <c r="G900" i="7"/>
  <c r="I898" i="7"/>
  <c r="E899" i="7"/>
  <c r="T897" i="7" l="1"/>
  <c r="C901" i="7"/>
  <c r="H900" i="7"/>
  <c r="I899" i="7"/>
  <c r="J899" i="7" s="1"/>
  <c r="O899" i="7" s="1"/>
  <c r="R899" i="7" s="1"/>
  <c r="F901" i="7"/>
  <c r="B902" i="7"/>
  <c r="D902" i="7" s="1"/>
  <c r="G901" i="7"/>
  <c r="A900" i="7"/>
  <c r="E900" i="7"/>
  <c r="J898" i="7"/>
  <c r="O898" i="7" s="1"/>
  <c r="R898" i="7" s="1"/>
  <c r="N898" i="7"/>
  <c r="Q898" i="7" s="1"/>
  <c r="C902" i="7" l="1"/>
  <c r="I900" i="7"/>
  <c r="N900" i="7" s="1"/>
  <c r="Q900" i="7" s="1"/>
  <c r="H901" i="7"/>
  <c r="N899" i="7"/>
  <c r="Q899" i="7" s="1"/>
  <c r="U899" i="7" s="1"/>
  <c r="U898" i="7"/>
  <c r="J900" i="7"/>
  <c r="O900" i="7" s="1"/>
  <c r="R900" i="7" s="1"/>
  <c r="A901" i="7"/>
  <c r="G902" i="7"/>
  <c r="B903" i="7"/>
  <c r="D903" i="7" s="1"/>
  <c r="F902" i="7"/>
  <c r="T898" i="7"/>
  <c r="E901" i="7"/>
  <c r="T900" i="7" l="1"/>
  <c r="I901" i="7"/>
  <c r="C903" i="7"/>
  <c r="T899" i="7"/>
  <c r="E902" i="7"/>
  <c r="H902" i="7"/>
  <c r="U900" i="7"/>
  <c r="F903" i="7"/>
  <c r="G903" i="7"/>
  <c r="B904" i="7"/>
  <c r="D904" i="7" s="1"/>
  <c r="A902" i="7"/>
  <c r="J901" i="7"/>
  <c r="O901" i="7" s="1"/>
  <c r="R901" i="7" s="1"/>
  <c r="N901" i="7"/>
  <c r="Q901" i="7" s="1"/>
  <c r="C904" i="7" l="1"/>
  <c r="H903" i="7"/>
  <c r="I902" i="7"/>
  <c r="N902" i="7" s="1"/>
  <c r="Q902" i="7" s="1"/>
  <c r="T901" i="7"/>
  <c r="U901" i="7"/>
  <c r="A903" i="7"/>
  <c r="G904" i="7"/>
  <c r="F904" i="7"/>
  <c r="B905" i="7"/>
  <c r="D905" i="7" s="1"/>
  <c r="E903" i="7"/>
  <c r="I903" i="7" s="1"/>
  <c r="J903" i="7" s="1"/>
  <c r="O903" i="7" s="1"/>
  <c r="R903" i="7" s="1"/>
  <c r="C905" i="7" l="1"/>
  <c r="J902" i="7"/>
  <c r="O902" i="7" s="1"/>
  <c r="R902" i="7" s="1"/>
  <c r="U902" i="7" s="1"/>
  <c r="E904" i="7"/>
  <c r="A904" i="7"/>
  <c r="F905" i="7"/>
  <c r="G905" i="7"/>
  <c r="B906" i="7"/>
  <c r="D906" i="7" s="1"/>
  <c r="H904" i="7"/>
  <c r="N903" i="7"/>
  <c r="Q903" i="7" s="1"/>
  <c r="T903" i="7" s="1"/>
  <c r="C906" i="7" l="1"/>
  <c r="T902" i="7"/>
  <c r="I904" i="7"/>
  <c r="J904" i="7" s="1"/>
  <c r="O904" i="7" s="1"/>
  <c r="R904" i="7" s="1"/>
  <c r="E905" i="7"/>
  <c r="U903" i="7"/>
  <c r="H905" i="7"/>
  <c r="A905" i="7"/>
  <c r="F906" i="7"/>
  <c r="G906" i="7"/>
  <c r="B907" i="7"/>
  <c r="D907" i="7" s="1"/>
  <c r="N904" i="7" l="1"/>
  <c r="Q904" i="7" s="1"/>
  <c r="T904" i="7" s="1"/>
  <c r="A906" i="7"/>
  <c r="C907" i="7"/>
  <c r="I905" i="7"/>
  <c r="N905" i="7" s="1"/>
  <c r="Q905" i="7" s="1"/>
  <c r="E906" i="7"/>
  <c r="F907" i="7"/>
  <c r="G907" i="7"/>
  <c r="B908" i="7"/>
  <c r="D908" i="7" s="1"/>
  <c r="H906" i="7"/>
  <c r="I906" i="7" l="1"/>
  <c r="J906" i="7" s="1"/>
  <c r="O906" i="7" s="1"/>
  <c r="R906" i="7" s="1"/>
  <c r="U904" i="7"/>
  <c r="C908" i="7"/>
  <c r="J905" i="7"/>
  <c r="O905" i="7" s="1"/>
  <c r="R905" i="7" s="1"/>
  <c r="T905" i="7" s="1"/>
  <c r="H907" i="7"/>
  <c r="E907" i="7"/>
  <c r="N906" i="7"/>
  <c r="Q906" i="7" s="1"/>
  <c r="T906" i="7" s="1"/>
  <c r="B909" i="7"/>
  <c r="D909" i="7" s="1"/>
  <c r="G908" i="7"/>
  <c r="F908" i="7"/>
  <c r="A907" i="7"/>
  <c r="C909" i="7" l="1"/>
  <c r="I907" i="7"/>
  <c r="J907" i="7" s="1"/>
  <c r="O907" i="7" s="1"/>
  <c r="R907" i="7" s="1"/>
  <c r="U905" i="7"/>
  <c r="E908" i="7"/>
  <c r="A908" i="7"/>
  <c r="B910" i="7"/>
  <c r="D910" i="7" s="1"/>
  <c r="G909" i="7"/>
  <c r="F909" i="7"/>
  <c r="U906" i="7"/>
  <c r="H908" i="7"/>
  <c r="N907" i="7" l="1"/>
  <c r="Q907" i="7" s="1"/>
  <c r="T907" i="7" s="1"/>
  <c r="C910" i="7"/>
  <c r="I908" i="7"/>
  <c r="N908" i="7" s="1"/>
  <c r="Q908" i="7" s="1"/>
  <c r="E909" i="7"/>
  <c r="H909" i="7"/>
  <c r="F910" i="7"/>
  <c r="G910" i="7"/>
  <c r="B911" i="7"/>
  <c r="D911" i="7" s="1"/>
  <c r="A909" i="7"/>
  <c r="U907" i="7" l="1"/>
  <c r="C911" i="7"/>
  <c r="I909" i="7"/>
  <c r="N909" i="7" s="1"/>
  <c r="Q909" i="7" s="1"/>
  <c r="J908" i="7"/>
  <c r="O908" i="7" s="1"/>
  <c r="R908" i="7" s="1"/>
  <c r="T908" i="7" s="1"/>
  <c r="H910" i="7"/>
  <c r="E910" i="7"/>
  <c r="A910" i="7"/>
  <c r="F911" i="7"/>
  <c r="G911" i="7"/>
  <c r="B912" i="7"/>
  <c r="D912" i="7" s="1"/>
  <c r="C912" i="7" l="1"/>
  <c r="J909" i="7"/>
  <c r="O909" i="7" s="1"/>
  <c r="R909" i="7" s="1"/>
  <c r="T909" i="7" s="1"/>
  <c r="I910" i="7"/>
  <c r="N910" i="7" s="1"/>
  <c r="Q910" i="7" s="1"/>
  <c r="U908" i="7"/>
  <c r="E911" i="7"/>
  <c r="A911" i="7"/>
  <c r="F912" i="7"/>
  <c r="G912" i="7"/>
  <c r="B913" i="7"/>
  <c r="D913" i="7" s="1"/>
  <c r="H911" i="7"/>
  <c r="C913" i="7" l="1"/>
  <c r="U909" i="7"/>
  <c r="J910" i="7"/>
  <c r="O910" i="7" s="1"/>
  <c r="R910" i="7" s="1"/>
  <c r="U910" i="7" s="1"/>
  <c r="I911" i="7"/>
  <c r="J911" i="7" s="1"/>
  <c r="O911" i="7" s="1"/>
  <c r="R911" i="7" s="1"/>
  <c r="H912" i="7"/>
  <c r="E912" i="7"/>
  <c r="A912" i="7"/>
  <c r="F913" i="7"/>
  <c r="G913" i="7"/>
  <c r="B914" i="7"/>
  <c r="D914" i="7" s="1"/>
  <c r="C914" i="7" l="1"/>
  <c r="T910" i="7"/>
  <c r="I912" i="7"/>
  <c r="N912" i="7" s="1"/>
  <c r="Q912" i="7" s="1"/>
  <c r="N911" i="7"/>
  <c r="Q911" i="7" s="1"/>
  <c r="U911" i="7" s="1"/>
  <c r="H913" i="7"/>
  <c r="E913" i="7"/>
  <c r="A913" i="7"/>
  <c r="G914" i="7"/>
  <c r="B915" i="7"/>
  <c r="D915" i="7" s="1"/>
  <c r="F914" i="7"/>
  <c r="C915" i="7" l="1"/>
  <c r="J912" i="7"/>
  <c r="O912" i="7" s="1"/>
  <c r="R912" i="7" s="1"/>
  <c r="T912" i="7" s="1"/>
  <c r="T911" i="7"/>
  <c r="I913" i="7"/>
  <c r="J913" i="7" s="1"/>
  <c r="O913" i="7" s="1"/>
  <c r="R913" i="7" s="1"/>
  <c r="B916" i="7"/>
  <c r="D916" i="7" s="1"/>
  <c r="A914" i="7"/>
  <c r="F915" i="7"/>
  <c r="G915" i="7"/>
  <c r="H914" i="7"/>
  <c r="E914" i="7"/>
  <c r="C916" i="7" l="1"/>
  <c r="U912" i="7"/>
  <c r="N913" i="7"/>
  <c r="Q913" i="7" s="1"/>
  <c r="T913" i="7" s="1"/>
  <c r="E915" i="7"/>
  <c r="H915" i="7"/>
  <c r="B917" i="7"/>
  <c r="D917" i="7" s="1"/>
  <c r="F916" i="7"/>
  <c r="G916" i="7"/>
  <c r="I914" i="7"/>
  <c r="A915" i="7"/>
  <c r="C917" i="7" l="1"/>
  <c r="H916" i="7"/>
  <c r="U913" i="7"/>
  <c r="I915" i="7"/>
  <c r="N915" i="7" s="1"/>
  <c r="Q915" i="7" s="1"/>
  <c r="J914" i="7"/>
  <c r="O914" i="7" s="1"/>
  <c r="R914" i="7" s="1"/>
  <c r="N914" i="7"/>
  <c r="Q914" i="7" s="1"/>
  <c r="E916" i="7"/>
  <c r="I916" i="7" s="1"/>
  <c r="N916" i="7" s="1"/>
  <c r="Q916" i="7" s="1"/>
  <c r="B918" i="7"/>
  <c r="D918" i="7" s="1"/>
  <c r="G917" i="7"/>
  <c r="F917" i="7"/>
  <c r="A916" i="7"/>
  <c r="C918" i="7" l="1"/>
  <c r="J915" i="7"/>
  <c r="O915" i="7" s="1"/>
  <c r="R915" i="7" s="1"/>
  <c r="U915" i="7" s="1"/>
  <c r="E917" i="7"/>
  <c r="J916" i="7"/>
  <c r="O916" i="7" s="1"/>
  <c r="R916" i="7" s="1"/>
  <c r="U916" i="7" s="1"/>
  <c r="U914" i="7"/>
  <c r="H917" i="7"/>
  <c r="G918" i="7"/>
  <c r="B919" i="7"/>
  <c r="D919" i="7" s="1"/>
  <c r="F918" i="7"/>
  <c r="A917" i="7"/>
  <c r="T914" i="7"/>
  <c r="C919" i="7" l="1"/>
  <c r="T915" i="7"/>
  <c r="I917" i="7"/>
  <c r="J917" i="7" s="1"/>
  <c r="O917" i="7" s="1"/>
  <c r="R917" i="7" s="1"/>
  <c r="E918" i="7"/>
  <c r="T916" i="7"/>
  <c r="B920" i="7"/>
  <c r="D920" i="7" s="1"/>
  <c r="F919" i="7"/>
  <c r="A918" i="7"/>
  <c r="G919" i="7"/>
  <c r="H918" i="7"/>
  <c r="C920" i="7" l="1"/>
  <c r="N917" i="7"/>
  <c r="Q917" i="7" s="1"/>
  <c r="T917" i="7" s="1"/>
  <c r="I918" i="7"/>
  <c r="J918" i="7" s="1"/>
  <c r="O918" i="7" s="1"/>
  <c r="R918" i="7" s="1"/>
  <c r="E919" i="7"/>
  <c r="G920" i="7"/>
  <c r="B921" i="7"/>
  <c r="D921" i="7" s="1"/>
  <c r="F920" i="7"/>
  <c r="H919" i="7"/>
  <c r="A919" i="7"/>
  <c r="C921" i="7" l="1"/>
  <c r="N918" i="7"/>
  <c r="Q918" i="7" s="1"/>
  <c r="T918" i="7" s="1"/>
  <c r="I919" i="7"/>
  <c r="J919" i="7" s="1"/>
  <c r="O919" i="7" s="1"/>
  <c r="R919" i="7" s="1"/>
  <c r="U917" i="7"/>
  <c r="G921" i="7"/>
  <c r="B922" i="7"/>
  <c r="D922" i="7" s="1"/>
  <c r="F921" i="7"/>
  <c r="A920" i="7"/>
  <c r="H920" i="7"/>
  <c r="E920" i="7"/>
  <c r="C922" i="7" l="1"/>
  <c r="U918" i="7"/>
  <c r="N919" i="7"/>
  <c r="Q919" i="7" s="1"/>
  <c r="T919" i="7" s="1"/>
  <c r="E921" i="7"/>
  <c r="F922" i="7"/>
  <c r="G922" i="7"/>
  <c r="B923" i="7"/>
  <c r="D923" i="7" s="1"/>
  <c r="I920" i="7"/>
  <c r="H921" i="7"/>
  <c r="A921" i="7"/>
  <c r="C923" i="7" l="1"/>
  <c r="H922" i="7"/>
  <c r="U919" i="7"/>
  <c r="E922" i="7"/>
  <c r="J920" i="7"/>
  <c r="O920" i="7" s="1"/>
  <c r="R920" i="7" s="1"/>
  <c r="N920" i="7"/>
  <c r="Q920" i="7" s="1"/>
  <c r="F923" i="7"/>
  <c r="A922" i="7"/>
  <c r="B924" i="7"/>
  <c r="D924" i="7" s="1"/>
  <c r="G923" i="7"/>
  <c r="I921" i="7"/>
  <c r="I922" i="7" l="1"/>
  <c r="J922" i="7" s="1"/>
  <c r="O922" i="7" s="1"/>
  <c r="R922" i="7" s="1"/>
  <c r="A923" i="7"/>
  <c r="C924" i="7"/>
  <c r="N922" i="7"/>
  <c r="Q922" i="7" s="1"/>
  <c r="E923" i="7"/>
  <c r="T920" i="7"/>
  <c r="F924" i="7"/>
  <c r="G924" i="7"/>
  <c r="B925" i="7"/>
  <c r="D925" i="7" s="1"/>
  <c r="J921" i="7"/>
  <c r="O921" i="7" s="1"/>
  <c r="R921" i="7" s="1"/>
  <c r="N921" i="7"/>
  <c r="Q921" i="7" s="1"/>
  <c r="H923" i="7"/>
  <c r="U920" i="7"/>
  <c r="T922" i="7" l="1"/>
  <c r="H924" i="7"/>
  <c r="C925" i="7"/>
  <c r="U922" i="7"/>
  <c r="I923" i="7"/>
  <c r="J923" i="7" s="1"/>
  <c r="O923" i="7" s="1"/>
  <c r="R923" i="7" s="1"/>
  <c r="U921" i="7"/>
  <c r="E924" i="7"/>
  <c r="I924" i="7" s="1"/>
  <c r="T921" i="7"/>
  <c r="A924" i="7"/>
  <c r="F925" i="7"/>
  <c r="G925" i="7"/>
  <c r="B926" i="7"/>
  <c r="D926" i="7" s="1"/>
  <c r="C926" i="7" l="1"/>
  <c r="N923" i="7"/>
  <c r="Q923" i="7" s="1"/>
  <c r="T923" i="7" s="1"/>
  <c r="H925" i="7"/>
  <c r="E925" i="7"/>
  <c r="A925" i="7"/>
  <c r="G926" i="7"/>
  <c r="B927" i="7"/>
  <c r="D927" i="7" s="1"/>
  <c r="F926" i="7"/>
  <c r="N924" i="7"/>
  <c r="Q924" i="7" s="1"/>
  <c r="J924" i="7"/>
  <c r="O924" i="7" s="1"/>
  <c r="R924" i="7" s="1"/>
  <c r="C927" i="7" l="1"/>
  <c r="U923" i="7"/>
  <c r="I925" i="7"/>
  <c r="J925" i="7" s="1"/>
  <c r="O925" i="7" s="1"/>
  <c r="R925" i="7" s="1"/>
  <c r="U924" i="7"/>
  <c r="E926" i="7"/>
  <c r="B928" i="7"/>
  <c r="D928" i="7" s="1"/>
  <c r="F927" i="7"/>
  <c r="G927" i="7"/>
  <c r="H926" i="7"/>
  <c r="T924" i="7"/>
  <c r="A926" i="7"/>
  <c r="C928" i="7" l="1"/>
  <c r="N925" i="7"/>
  <c r="Q925" i="7" s="1"/>
  <c r="U925" i="7" s="1"/>
  <c r="H927" i="7"/>
  <c r="E927" i="7"/>
  <c r="B929" i="7"/>
  <c r="D929" i="7" s="1"/>
  <c r="G928" i="7"/>
  <c r="F928" i="7"/>
  <c r="A927" i="7"/>
  <c r="I926" i="7"/>
  <c r="C929" i="7" l="1"/>
  <c r="T925" i="7"/>
  <c r="I927" i="7"/>
  <c r="N927" i="7" s="1"/>
  <c r="Q927" i="7" s="1"/>
  <c r="E928" i="7"/>
  <c r="J926" i="7"/>
  <c r="O926" i="7" s="1"/>
  <c r="R926" i="7" s="1"/>
  <c r="N926" i="7"/>
  <c r="Q926" i="7" s="1"/>
  <c r="H928" i="7"/>
  <c r="B930" i="7"/>
  <c r="D930" i="7" s="1"/>
  <c r="F929" i="7"/>
  <c r="A928" i="7"/>
  <c r="G929" i="7"/>
  <c r="C930" i="7" l="1"/>
  <c r="I928" i="7"/>
  <c r="J928" i="7" s="1"/>
  <c r="O928" i="7" s="1"/>
  <c r="R928" i="7" s="1"/>
  <c r="J927" i="7"/>
  <c r="O927" i="7" s="1"/>
  <c r="R927" i="7" s="1"/>
  <c r="U927" i="7" s="1"/>
  <c r="E929" i="7"/>
  <c r="A929" i="7"/>
  <c r="G930" i="7"/>
  <c r="B931" i="7"/>
  <c r="D931" i="7" s="1"/>
  <c r="F930" i="7"/>
  <c r="U926" i="7"/>
  <c r="T926" i="7"/>
  <c r="H929" i="7"/>
  <c r="C931" i="7" l="1"/>
  <c r="N928" i="7"/>
  <c r="Q928" i="7" s="1"/>
  <c r="T928" i="7" s="1"/>
  <c r="T927" i="7"/>
  <c r="I929" i="7"/>
  <c r="N929" i="7" s="1"/>
  <c r="Q929" i="7" s="1"/>
  <c r="G931" i="7"/>
  <c r="B932" i="7"/>
  <c r="D932" i="7" s="1"/>
  <c r="A930" i="7"/>
  <c r="F931" i="7"/>
  <c r="E930" i="7"/>
  <c r="H930" i="7"/>
  <c r="C932" i="7" l="1"/>
  <c r="U928" i="7"/>
  <c r="J929" i="7"/>
  <c r="O929" i="7" s="1"/>
  <c r="R929" i="7" s="1"/>
  <c r="U929" i="7" s="1"/>
  <c r="E931" i="7"/>
  <c r="I930" i="7"/>
  <c r="N930" i="7" s="1"/>
  <c r="Q930" i="7" s="1"/>
  <c r="F932" i="7"/>
  <c r="B933" i="7"/>
  <c r="D933" i="7" s="1"/>
  <c r="G932" i="7"/>
  <c r="H931" i="7"/>
  <c r="A931" i="7"/>
  <c r="C933" i="7" l="1"/>
  <c r="H932" i="7"/>
  <c r="T929" i="7"/>
  <c r="I931" i="7"/>
  <c r="J931" i="7" s="1"/>
  <c r="O931" i="7" s="1"/>
  <c r="R931" i="7" s="1"/>
  <c r="J930" i="7"/>
  <c r="O930" i="7" s="1"/>
  <c r="R930" i="7" s="1"/>
  <c r="T930" i="7" s="1"/>
  <c r="E932" i="7"/>
  <c r="I932" i="7" s="1"/>
  <c r="F933" i="7"/>
  <c r="G933" i="7"/>
  <c r="B934" i="7"/>
  <c r="D934" i="7" s="1"/>
  <c r="A932" i="7"/>
  <c r="C934" i="7" l="1"/>
  <c r="N931" i="7"/>
  <c r="Q931" i="7" s="1"/>
  <c r="T931" i="7" s="1"/>
  <c r="U930" i="7"/>
  <c r="H933" i="7"/>
  <c r="E933" i="7"/>
  <c r="J932" i="7"/>
  <c r="O932" i="7" s="1"/>
  <c r="R932" i="7" s="1"/>
  <c r="N932" i="7"/>
  <c r="Q932" i="7" s="1"/>
  <c r="G934" i="7"/>
  <c r="F934" i="7"/>
  <c r="A933" i="7"/>
  <c r="B935" i="7"/>
  <c r="D935" i="7" s="1"/>
  <c r="C935" i="7" l="1"/>
  <c r="U931" i="7"/>
  <c r="I933" i="7"/>
  <c r="J933" i="7" s="1"/>
  <c r="O933" i="7" s="1"/>
  <c r="R933" i="7" s="1"/>
  <c r="E934" i="7"/>
  <c r="U932" i="7"/>
  <c r="H934" i="7"/>
  <c r="T932" i="7"/>
  <c r="F935" i="7"/>
  <c r="G935" i="7"/>
  <c r="B936" i="7"/>
  <c r="D936" i="7" s="1"/>
  <c r="A934" i="7"/>
  <c r="C936" i="7" l="1"/>
  <c r="N933" i="7"/>
  <c r="Q933" i="7" s="1"/>
  <c r="T933" i="7" s="1"/>
  <c r="I934" i="7"/>
  <c r="N934" i="7" s="1"/>
  <c r="Q934" i="7" s="1"/>
  <c r="E935" i="7"/>
  <c r="H935" i="7"/>
  <c r="A935" i="7"/>
  <c r="G936" i="7"/>
  <c r="B937" i="7"/>
  <c r="D937" i="7" s="1"/>
  <c r="F936" i="7"/>
  <c r="C937" i="7" l="1"/>
  <c r="I935" i="7"/>
  <c r="J935" i="7" s="1"/>
  <c r="O935" i="7" s="1"/>
  <c r="R935" i="7" s="1"/>
  <c r="J934" i="7"/>
  <c r="O934" i="7" s="1"/>
  <c r="R934" i="7" s="1"/>
  <c r="U934" i="7" s="1"/>
  <c r="U933" i="7"/>
  <c r="E936" i="7"/>
  <c r="A936" i="7"/>
  <c r="F937" i="7"/>
  <c r="G937" i="7"/>
  <c r="B938" i="7"/>
  <c r="D938" i="7" s="1"/>
  <c r="H936" i="7"/>
  <c r="C938" i="7" l="1"/>
  <c r="T934" i="7"/>
  <c r="N935" i="7"/>
  <c r="Q935" i="7" s="1"/>
  <c r="U935" i="7" s="1"/>
  <c r="I936" i="7"/>
  <c r="N936" i="7" s="1"/>
  <c r="Q936" i="7" s="1"/>
  <c r="E937" i="7"/>
  <c r="A937" i="7"/>
  <c r="F938" i="7"/>
  <c r="G938" i="7"/>
  <c r="B939" i="7"/>
  <c r="D939" i="7" s="1"/>
  <c r="H937" i="7"/>
  <c r="C939" i="7" l="1"/>
  <c r="J936" i="7"/>
  <c r="O936" i="7" s="1"/>
  <c r="R936" i="7" s="1"/>
  <c r="U936" i="7" s="1"/>
  <c r="T935" i="7"/>
  <c r="I937" i="7"/>
  <c r="N937" i="7" s="1"/>
  <c r="Q937" i="7" s="1"/>
  <c r="H938" i="7"/>
  <c r="E938" i="7"/>
  <c r="B940" i="7"/>
  <c r="D940" i="7" s="1"/>
  <c r="F939" i="7"/>
  <c r="G939" i="7"/>
  <c r="A938" i="7"/>
  <c r="C940" i="7" l="1"/>
  <c r="T936" i="7"/>
  <c r="J937" i="7"/>
  <c r="O937" i="7" s="1"/>
  <c r="R937" i="7" s="1"/>
  <c r="U937" i="7" s="1"/>
  <c r="I938" i="7"/>
  <c r="N938" i="7" s="1"/>
  <c r="Q938" i="7" s="1"/>
  <c r="H939" i="7"/>
  <c r="E939" i="7"/>
  <c r="A939" i="7"/>
  <c r="F940" i="7"/>
  <c r="G940" i="7"/>
  <c r="B941" i="7"/>
  <c r="D941" i="7" s="1"/>
  <c r="A940" i="7" l="1"/>
  <c r="C941" i="7"/>
  <c r="T937" i="7"/>
  <c r="J938" i="7"/>
  <c r="O938" i="7" s="1"/>
  <c r="R938" i="7" s="1"/>
  <c r="U938" i="7" s="1"/>
  <c r="I939" i="7"/>
  <c r="N939" i="7" s="1"/>
  <c r="Q939" i="7" s="1"/>
  <c r="H940" i="7"/>
  <c r="G941" i="7"/>
  <c r="B942" i="7"/>
  <c r="D942" i="7" s="1"/>
  <c r="F941" i="7"/>
  <c r="E940" i="7"/>
  <c r="A941" i="7" l="1"/>
  <c r="C942" i="7"/>
  <c r="J939" i="7"/>
  <c r="O939" i="7" s="1"/>
  <c r="R939" i="7" s="1"/>
  <c r="U939" i="7" s="1"/>
  <c r="T938" i="7"/>
  <c r="I940" i="7"/>
  <c r="N940" i="7" s="1"/>
  <c r="Q940" i="7" s="1"/>
  <c r="E941" i="7"/>
  <c r="G942" i="7"/>
  <c r="B943" i="7"/>
  <c r="D943" i="7" s="1"/>
  <c r="F942" i="7"/>
  <c r="H941" i="7"/>
  <c r="C943" i="7" l="1"/>
  <c r="J940" i="7"/>
  <c r="O940" i="7" s="1"/>
  <c r="R940" i="7" s="1"/>
  <c r="U940" i="7" s="1"/>
  <c r="I941" i="7"/>
  <c r="N941" i="7" s="1"/>
  <c r="Q941" i="7" s="1"/>
  <c r="T939" i="7"/>
  <c r="E942" i="7"/>
  <c r="H942" i="7"/>
  <c r="F943" i="7"/>
  <c r="G943" i="7"/>
  <c r="B944" i="7"/>
  <c r="D944" i="7" s="1"/>
  <c r="A942" i="7"/>
  <c r="J941" i="7" l="1"/>
  <c r="O941" i="7" s="1"/>
  <c r="R941" i="7" s="1"/>
  <c r="U941" i="7" s="1"/>
  <c r="C944" i="7"/>
  <c r="T940" i="7"/>
  <c r="I942" i="7"/>
  <c r="J942" i="7" s="1"/>
  <c r="O942" i="7" s="1"/>
  <c r="R942" i="7" s="1"/>
  <c r="E943" i="7"/>
  <c r="H943" i="7"/>
  <c r="A943" i="7"/>
  <c r="G944" i="7"/>
  <c r="B945" i="7"/>
  <c r="D945" i="7" s="1"/>
  <c r="F944" i="7"/>
  <c r="T941" i="7" l="1"/>
  <c r="C945" i="7"/>
  <c r="N942" i="7"/>
  <c r="Q942" i="7" s="1"/>
  <c r="U942" i="7" s="1"/>
  <c r="E944" i="7"/>
  <c r="H944" i="7"/>
  <c r="I943" i="7"/>
  <c r="A944" i="7"/>
  <c r="B946" i="7"/>
  <c r="D946" i="7" s="1"/>
  <c r="G945" i="7"/>
  <c r="F945" i="7"/>
  <c r="A945" i="7" l="1"/>
  <c r="C946" i="7"/>
  <c r="T942" i="7"/>
  <c r="I944" i="7"/>
  <c r="J944" i="7" s="1"/>
  <c r="O944" i="7" s="1"/>
  <c r="R944" i="7" s="1"/>
  <c r="J943" i="7"/>
  <c r="O943" i="7" s="1"/>
  <c r="R943" i="7" s="1"/>
  <c r="N943" i="7"/>
  <c r="Q943" i="7" s="1"/>
  <c r="H945" i="7"/>
  <c r="E945" i="7"/>
  <c r="G946" i="7"/>
  <c r="B947" i="7"/>
  <c r="D947" i="7" s="1"/>
  <c r="F946" i="7"/>
  <c r="C947" i="7" l="1"/>
  <c r="N944" i="7"/>
  <c r="Q944" i="7" s="1"/>
  <c r="U944" i="7" s="1"/>
  <c r="I945" i="7"/>
  <c r="N945" i="7" s="1"/>
  <c r="Q945" i="7" s="1"/>
  <c r="U943" i="7"/>
  <c r="T943" i="7"/>
  <c r="H946" i="7"/>
  <c r="B948" i="7"/>
  <c r="D948" i="7" s="1"/>
  <c r="F947" i="7"/>
  <c r="A946" i="7"/>
  <c r="G947" i="7"/>
  <c r="E946" i="7"/>
  <c r="A947" i="7" l="1"/>
  <c r="C948" i="7"/>
  <c r="J945" i="7"/>
  <c r="O945" i="7" s="1"/>
  <c r="R945" i="7" s="1"/>
  <c r="U945" i="7" s="1"/>
  <c r="T944" i="7"/>
  <c r="I946" i="7"/>
  <c r="J946" i="7" s="1"/>
  <c r="O946" i="7" s="1"/>
  <c r="R946" i="7" s="1"/>
  <c r="H947" i="7"/>
  <c r="E947" i="7"/>
  <c r="F948" i="7"/>
  <c r="G948" i="7"/>
  <c r="B949" i="7"/>
  <c r="D949" i="7" s="1"/>
  <c r="C949" i="7" l="1"/>
  <c r="T945" i="7"/>
  <c r="I947" i="7"/>
  <c r="N947" i="7" s="1"/>
  <c r="Q947" i="7" s="1"/>
  <c r="N946" i="7"/>
  <c r="Q946" i="7" s="1"/>
  <c r="T946" i="7" s="1"/>
  <c r="E948" i="7"/>
  <c r="A948" i="7"/>
  <c r="B950" i="7"/>
  <c r="D950" i="7" s="1"/>
  <c r="F949" i="7"/>
  <c r="G949" i="7"/>
  <c r="H948" i="7"/>
  <c r="C950" i="7" l="1"/>
  <c r="I948" i="7"/>
  <c r="J948" i="7" s="1"/>
  <c r="O948" i="7" s="1"/>
  <c r="R948" i="7" s="1"/>
  <c r="J947" i="7"/>
  <c r="O947" i="7" s="1"/>
  <c r="R947" i="7" s="1"/>
  <c r="T947" i="7" s="1"/>
  <c r="U946" i="7"/>
  <c r="H949" i="7"/>
  <c r="E949" i="7"/>
  <c r="N948" i="7"/>
  <c r="Q948" i="7" s="1"/>
  <c r="F950" i="7"/>
  <c r="G950" i="7"/>
  <c r="B951" i="7"/>
  <c r="D951" i="7" s="1"/>
  <c r="A949" i="7"/>
  <c r="I949" i="7" l="1"/>
  <c r="C951" i="7"/>
  <c r="U947" i="7"/>
  <c r="J949" i="7"/>
  <c r="O949" i="7" s="1"/>
  <c r="R949" i="7" s="1"/>
  <c r="N949" i="7"/>
  <c r="Q949" i="7" s="1"/>
  <c r="T948" i="7"/>
  <c r="U948" i="7"/>
  <c r="A950" i="7"/>
  <c r="G951" i="7"/>
  <c r="B952" i="7"/>
  <c r="D952" i="7" s="1"/>
  <c r="F951" i="7"/>
  <c r="H950" i="7"/>
  <c r="E950" i="7"/>
  <c r="C952" i="7" l="1"/>
  <c r="U949" i="7"/>
  <c r="T949" i="7"/>
  <c r="E951" i="7"/>
  <c r="G952" i="7"/>
  <c r="B953" i="7"/>
  <c r="D953" i="7" s="1"/>
  <c r="F952" i="7"/>
  <c r="H951" i="7"/>
  <c r="A951" i="7"/>
  <c r="I950" i="7"/>
  <c r="C953" i="7" l="1"/>
  <c r="I951" i="7"/>
  <c r="N951" i="7" s="1"/>
  <c r="Q951" i="7" s="1"/>
  <c r="A952" i="7"/>
  <c r="B954" i="7"/>
  <c r="D954" i="7" s="1"/>
  <c r="G953" i="7"/>
  <c r="F953" i="7"/>
  <c r="H952" i="7"/>
  <c r="E952" i="7"/>
  <c r="N950" i="7"/>
  <c r="Q950" i="7" s="1"/>
  <c r="J950" i="7"/>
  <c r="O950" i="7" s="1"/>
  <c r="R950" i="7" s="1"/>
  <c r="C954" i="7" l="1"/>
  <c r="J951" i="7"/>
  <c r="O951" i="7" s="1"/>
  <c r="R951" i="7" s="1"/>
  <c r="T951" i="7" s="1"/>
  <c r="E953" i="7"/>
  <c r="H953" i="7"/>
  <c r="T950" i="7"/>
  <c r="U950" i="7"/>
  <c r="G954" i="7"/>
  <c r="B955" i="7"/>
  <c r="D955" i="7" s="1"/>
  <c r="F954" i="7"/>
  <c r="I952" i="7"/>
  <c r="A953" i="7"/>
  <c r="C955" i="7" l="1"/>
  <c r="I953" i="7"/>
  <c r="N953" i="7" s="1"/>
  <c r="Q953" i="7" s="1"/>
  <c r="U951" i="7"/>
  <c r="E954" i="7"/>
  <c r="H954" i="7"/>
  <c r="G955" i="7"/>
  <c r="A954" i="7"/>
  <c r="B956" i="7"/>
  <c r="D956" i="7" s="1"/>
  <c r="F955" i="7"/>
  <c r="J952" i="7"/>
  <c r="O952" i="7" s="1"/>
  <c r="R952" i="7" s="1"/>
  <c r="N952" i="7"/>
  <c r="Q952" i="7" s="1"/>
  <c r="C956" i="7" l="1"/>
  <c r="J953" i="7"/>
  <c r="O953" i="7" s="1"/>
  <c r="R953" i="7" s="1"/>
  <c r="T953" i="7" s="1"/>
  <c r="I954" i="7"/>
  <c r="J954" i="7" s="1"/>
  <c r="O954" i="7" s="1"/>
  <c r="R954" i="7" s="1"/>
  <c r="T952" i="7"/>
  <c r="A955" i="7"/>
  <c r="B957" i="7"/>
  <c r="D957" i="7" s="1"/>
  <c r="F956" i="7"/>
  <c r="G956" i="7"/>
  <c r="E955" i="7"/>
  <c r="H955" i="7"/>
  <c r="U952" i="7"/>
  <c r="C957" i="7" l="1"/>
  <c r="U953" i="7"/>
  <c r="N954" i="7"/>
  <c r="Q954" i="7" s="1"/>
  <c r="U954" i="7" s="1"/>
  <c r="H956" i="7"/>
  <c r="E956" i="7"/>
  <c r="A956" i="7"/>
  <c r="F957" i="7"/>
  <c r="G957" i="7"/>
  <c r="B958" i="7"/>
  <c r="D958" i="7" s="1"/>
  <c r="I955" i="7"/>
  <c r="C958" i="7" l="1"/>
  <c r="I956" i="7"/>
  <c r="J956" i="7" s="1"/>
  <c r="O956" i="7" s="1"/>
  <c r="R956" i="7" s="1"/>
  <c r="T954" i="7"/>
  <c r="H957" i="7"/>
  <c r="F958" i="7"/>
  <c r="G958" i="7"/>
  <c r="B959" i="7"/>
  <c r="D959" i="7" s="1"/>
  <c r="E957" i="7"/>
  <c r="A957" i="7"/>
  <c r="J955" i="7"/>
  <c r="O955" i="7" s="1"/>
  <c r="R955" i="7" s="1"/>
  <c r="N955" i="7"/>
  <c r="Q955" i="7" s="1"/>
  <c r="A958" i="7" l="1"/>
  <c r="C959" i="7"/>
  <c r="N956" i="7"/>
  <c r="Q956" i="7" s="1"/>
  <c r="U956" i="7" s="1"/>
  <c r="E958" i="7"/>
  <c r="H958" i="7"/>
  <c r="I957" i="7"/>
  <c r="N957" i="7" s="1"/>
  <c r="Q957" i="7" s="1"/>
  <c r="U955" i="7"/>
  <c r="B960" i="7"/>
  <c r="D960" i="7" s="1"/>
  <c r="F959" i="7"/>
  <c r="G959" i="7"/>
  <c r="T955" i="7"/>
  <c r="C960" i="7" l="1"/>
  <c r="T956" i="7"/>
  <c r="I958" i="7"/>
  <c r="J958" i="7" s="1"/>
  <c r="O958" i="7" s="1"/>
  <c r="R958" i="7" s="1"/>
  <c r="J957" i="7"/>
  <c r="O957" i="7" s="1"/>
  <c r="R957" i="7" s="1"/>
  <c r="U957" i="7" s="1"/>
  <c r="H959" i="7"/>
  <c r="E959" i="7"/>
  <c r="A959" i="7"/>
  <c r="F960" i="7"/>
  <c r="G960" i="7"/>
  <c r="B961" i="7"/>
  <c r="D961" i="7" s="1"/>
  <c r="A960" i="7" l="1"/>
  <c r="C961" i="7"/>
  <c r="N958" i="7"/>
  <c r="Q958" i="7" s="1"/>
  <c r="U958" i="7" s="1"/>
  <c r="I959" i="7"/>
  <c r="J959" i="7" s="1"/>
  <c r="O959" i="7" s="1"/>
  <c r="R959" i="7" s="1"/>
  <c r="T957" i="7"/>
  <c r="E960" i="7"/>
  <c r="H960" i="7"/>
  <c r="G961" i="7"/>
  <c r="B962" i="7"/>
  <c r="D962" i="7" s="1"/>
  <c r="F961" i="7"/>
  <c r="C962" i="7" l="1"/>
  <c r="T958" i="7"/>
  <c r="N959" i="7"/>
  <c r="Q959" i="7" s="1"/>
  <c r="U959" i="7" s="1"/>
  <c r="I960" i="7"/>
  <c r="F962" i="7"/>
  <c r="B963" i="7"/>
  <c r="D963" i="7" s="1"/>
  <c r="G962" i="7"/>
  <c r="A961" i="7"/>
  <c r="E961" i="7"/>
  <c r="H961" i="7"/>
  <c r="A962" i="7" l="1"/>
  <c r="C963" i="7"/>
  <c r="H962" i="7"/>
  <c r="T959" i="7"/>
  <c r="I961" i="7"/>
  <c r="N961" i="7" s="1"/>
  <c r="Q961" i="7" s="1"/>
  <c r="J960" i="7"/>
  <c r="O960" i="7" s="1"/>
  <c r="R960" i="7" s="1"/>
  <c r="N960" i="7"/>
  <c r="Q960" i="7" s="1"/>
  <c r="B964" i="7"/>
  <c r="D964" i="7" s="1"/>
  <c r="F963" i="7"/>
  <c r="G963" i="7"/>
  <c r="E962" i="7"/>
  <c r="I962" i="7" l="1"/>
  <c r="C964" i="7"/>
  <c r="J961" i="7"/>
  <c r="O961" i="7" s="1"/>
  <c r="R961" i="7" s="1"/>
  <c r="T961" i="7" s="1"/>
  <c r="T960" i="7"/>
  <c r="H963" i="7"/>
  <c r="U960" i="7"/>
  <c r="J962" i="7"/>
  <c r="O962" i="7" s="1"/>
  <c r="R962" i="7" s="1"/>
  <c r="N962" i="7"/>
  <c r="Q962" i="7" s="1"/>
  <c r="B965" i="7"/>
  <c r="D965" i="7" s="1"/>
  <c r="A963" i="7"/>
  <c r="F964" i="7"/>
  <c r="G964" i="7"/>
  <c r="E963" i="7"/>
  <c r="C965" i="7" l="1"/>
  <c r="I963" i="7"/>
  <c r="J963" i="7" s="1"/>
  <c r="O963" i="7" s="1"/>
  <c r="R963" i="7" s="1"/>
  <c r="U961" i="7"/>
  <c r="H964" i="7"/>
  <c r="E964" i="7"/>
  <c r="U962" i="7"/>
  <c r="A964" i="7"/>
  <c r="B966" i="7"/>
  <c r="D966" i="7" s="1"/>
  <c r="F965" i="7"/>
  <c r="G965" i="7"/>
  <c r="T962" i="7"/>
  <c r="C966" i="7" l="1"/>
  <c r="I964" i="7"/>
  <c r="N964" i="7" s="1"/>
  <c r="Q964" i="7" s="1"/>
  <c r="N963" i="7"/>
  <c r="Q963" i="7" s="1"/>
  <c r="U963" i="7" s="1"/>
  <c r="E965" i="7"/>
  <c r="H965" i="7"/>
  <c r="A965" i="7"/>
  <c r="B967" i="7"/>
  <c r="D967" i="7" s="1"/>
  <c r="F966" i="7"/>
  <c r="G966" i="7"/>
  <c r="C967" i="7" l="1"/>
  <c r="J964" i="7"/>
  <c r="O964" i="7" s="1"/>
  <c r="R964" i="7" s="1"/>
  <c r="T964" i="7" s="1"/>
  <c r="T963" i="7"/>
  <c r="I965" i="7"/>
  <c r="J965" i="7" s="1"/>
  <c r="O965" i="7" s="1"/>
  <c r="R965" i="7" s="1"/>
  <c r="E966" i="7"/>
  <c r="F967" i="7"/>
  <c r="G967" i="7"/>
  <c r="B968" i="7"/>
  <c r="D968" i="7" s="1"/>
  <c r="H966" i="7"/>
  <c r="A966" i="7"/>
  <c r="C968" i="7" l="1"/>
  <c r="U964" i="7"/>
  <c r="N965" i="7"/>
  <c r="Q965" i="7" s="1"/>
  <c r="T965" i="7" s="1"/>
  <c r="E967" i="7"/>
  <c r="H967" i="7"/>
  <c r="G968" i="7"/>
  <c r="B969" i="7"/>
  <c r="D969" i="7" s="1"/>
  <c r="F968" i="7"/>
  <c r="A967" i="7"/>
  <c r="I966" i="7"/>
  <c r="C969" i="7" l="1"/>
  <c r="U965" i="7"/>
  <c r="I967" i="7"/>
  <c r="J967" i="7" s="1"/>
  <c r="O967" i="7" s="1"/>
  <c r="R967" i="7" s="1"/>
  <c r="E968" i="7"/>
  <c r="A968" i="7"/>
  <c r="F969" i="7"/>
  <c r="G969" i="7"/>
  <c r="B970" i="7"/>
  <c r="D970" i="7" s="1"/>
  <c r="H968" i="7"/>
  <c r="N966" i="7"/>
  <c r="Q966" i="7" s="1"/>
  <c r="J966" i="7"/>
  <c r="O966" i="7" s="1"/>
  <c r="R966" i="7" s="1"/>
  <c r="A969" i="7" l="1"/>
  <c r="N967" i="7"/>
  <c r="Q967" i="7" s="1"/>
  <c r="T967" i="7" s="1"/>
  <c r="C970" i="7"/>
  <c r="I968" i="7"/>
  <c r="J968" i="7" s="1"/>
  <c r="O968" i="7" s="1"/>
  <c r="R968" i="7" s="1"/>
  <c r="H969" i="7"/>
  <c r="E969" i="7"/>
  <c r="T966" i="7"/>
  <c r="U966" i="7"/>
  <c r="G970" i="7"/>
  <c r="F970" i="7"/>
  <c r="B971" i="7"/>
  <c r="D971" i="7" s="1"/>
  <c r="U967" i="7" l="1"/>
  <c r="C971" i="7"/>
  <c r="N968" i="7"/>
  <c r="Q968" i="7" s="1"/>
  <c r="U968" i="7" s="1"/>
  <c r="I969" i="7"/>
  <c r="E970" i="7"/>
  <c r="B972" i="7"/>
  <c r="D972" i="7" s="1"/>
  <c r="G971" i="7"/>
  <c r="F971" i="7"/>
  <c r="A970" i="7"/>
  <c r="H970" i="7"/>
  <c r="C972" i="7" l="1"/>
  <c r="T968" i="7"/>
  <c r="N969" i="7"/>
  <c r="Q969" i="7" s="1"/>
  <c r="J969" i="7"/>
  <c r="O969" i="7" s="1"/>
  <c r="R969" i="7" s="1"/>
  <c r="I970" i="7"/>
  <c r="J970" i="7" s="1"/>
  <c r="O970" i="7" s="1"/>
  <c r="R970" i="7" s="1"/>
  <c r="E971" i="7"/>
  <c r="H971" i="7"/>
  <c r="A971" i="7"/>
  <c r="F972" i="7"/>
  <c r="G972" i="7"/>
  <c r="B973" i="7"/>
  <c r="D973" i="7" s="1"/>
  <c r="C973" i="7" l="1"/>
  <c r="I971" i="7"/>
  <c r="J971" i="7" s="1"/>
  <c r="O971" i="7" s="1"/>
  <c r="R971" i="7" s="1"/>
  <c r="N970" i="7"/>
  <c r="Q970" i="7" s="1"/>
  <c r="T970" i="7" s="1"/>
  <c r="E972" i="7"/>
  <c r="T969" i="7"/>
  <c r="U969" i="7"/>
  <c r="H972" i="7"/>
  <c r="B974" i="7"/>
  <c r="D974" i="7" s="1"/>
  <c r="F973" i="7"/>
  <c r="A972" i="7"/>
  <c r="G973" i="7"/>
  <c r="C974" i="7" l="1"/>
  <c r="N971" i="7"/>
  <c r="Q971" i="7" s="1"/>
  <c r="T971" i="7" s="1"/>
  <c r="I972" i="7"/>
  <c r="J972" i="7" s="1"/>
  <c r="O972" i="7" s="1"/>
  <c r="R972" i="7" s="1"/>
  <c r="U970" i="7"/>
  <c r="A973" i="7"/>
  <c r="G974" i="7"/>
  <c r="B975" i="7"/>
  <c r="D975" i="7" s="1"/>
  <c r="F974" i="7"/>
  <c r="H973" i="7"/>
  <c r="E973" i="7"/>
  <c r="U971" i="7" l="1"/>
  <c r="C975" i="7"/>
  <c r="N972" i="7"/>
  <c r="Q972" i="7" s="1"/>
  <c r="U972" i="7" s="1"/>
  <c r="E974" i="7"/>
  <c r="H974" i="7"/>
  <c r="I973" i="7"/>
  <c r="F975" i="7"/>
  <c r="G975" i="7"/>
  <c r="B976" i="7"/>
  <c r="D976" i="7" s="1"/>
  <c r="A974" i="7"/>
  <c r="A975" i="7" l="1"/>
  <c r="C976" i="7"/>
  <c r="T972" i="7"/>
  <c r="I974" i="7"/>
  <c r="N974" i="7" s="1"/>
  <c r="Q974" i="7" s="1"/>
  <c r="H975" i="7"/>
  <c r="E975" i="7"/>
  <c r="J973" i="7"/>
  <c r="O973" i="7" s="1"/>
  <c r="R973" i="7" s="1"/>
  <c r="N973" i="7"/>
  <c r="Q973" i="7" s="1"/>
  <c r="B977" i="7"/>
  <c r="D977" i="7" s="1"/>
  <c r="F976" i="7"/>
  <c r="G976" i="7"/>
  <c r="I975" i="7" l="1"/>
  <c r="N975" i="7" s="1"/>
  <c r="Q975" i="7" s="1"/>
  <c r="C977" i="7"/>
  <c r="J974" i="7"/>
  <c r="O974" i="7" s="1"/>
  <c r="R974" i="7" s="1"/>
  <c r="U974" i="7" s="1"/>
  <c r="H976" i="7"/>
  <c r="E976" i="7"/>
  <c r="T973" i="7"/>
  <c r="U973" i="7"/>
  <c r="A976" i="7"/>
  <c r="F977" i="7"/>
  <c r="G977" i="7"/>
  <c r="B978" i="7"/>
  <c r="D978" i="7" s="1"/>
  <c r="J975" i="7"/>
  <c r="O975" i="7" s="1"/>
  <c r="R975" i="7" s="1"/>
  <c r="T975" i="7" l="1"/>
  <c r="I976" i="7"/>
  <c r="N976" i="7" s="1"/>
  <c r="Q976" i="7" s="1"/>
  <c r="A977" i="7"/>
  <c r="C978" i="7"/>
  <c r="T974" i="7"/>
  <c r="E977" i="7"/>
  <c r="J976" i="7"/>
  <c r="O976" i="7" s="1"/>
  <c r="R976" i="7" s="1"/>
  <c r="H977" i="7"/>
  <c r="U975" i="7"/>
  <c r="G978" i="7"/>
  <c r="B979" i="7"/>
  <c r="D979" i="7" s="1"/>
  <c r="F978" i="7"/>
  <c r="T976" i="7" l="1"/>
  <c r="C979" i="7"/>
  <c r="I977" i="7"/>
  <c r="N977" i="7" s="1"/>
  <c r="Q977" i="7" s="1"/>
  <c r="U976" i="7"/>
  <c r="E978" i="7"/>
  <c r="H978" i="7"/>
  <c r="G979" i="7"/>
  <c r="F979" i="7"/>
  <c r="B980" i="7"/>
  <c r="D980" i="7" s="1"/>
  <c r="A978" i="7"/>
  <c r="C980" i="7" l="1"/>
  <c r="J977" i="7"/>
  <c r="O977" i="7" s="1"/>
  <c r="R977" i="7" s="1"/>
  <c r="T977" i="7" s="1"/>
  <c r="E979" i="7"/>
  <c r="H979" i="7"/>
  <c r="G980" i="7"/>
  <c r="B981" i="7"/>
  <c r="D981" i="7" s="1"/>
  <c r="F980" i="7"/>
  <c r="A979" i="7"/>
  <c r="I978" i="7"/>
  <c r="A980" i="7" l="1"/>
  <c r="C981" i="7"/>
  <c r="U977" i="7"/>
  <c r="E980" i="7"/>
  <c r="I979" i="7"/>
  <c r="H980" i="7"/>
  <c r="F981" i="7"/>
  <c r="B982" i="7"/>
  <c r="D982" i="7" s="1"/>
  <c r="G981" i="7"/>
  <c r="J978" i="7"/>
  <c r="O978" i="7" s="1"/>
  <c r="R978" i="7" s="1"/>
  <c r="N978" i="7"/>
  <c r="Q978" i="7" s="1"/>
  <c r="C982" i="7" l="1"/>
  <c r="I980" i="7"/>
  <c r="J980" i="7" s="1"/>
  <c r="O980" i="7" s="1"/>
  <c r="R980" i="7" s="1"/>
  <c r="H981" i="7"/>
  <c r="J979" i="7"/>
  <c r="O979" i="7" s="1"/>
  <c r="R979" i="7" s="1"/>
  <c r="N979" i="7"/>
  <c r="Q979" i="7" s="1"/>
  <c r="U978" i="7"/>
  <c r="E981" i="7"/>
  <c r="I981" i="7" s="1"/>
  <c r="A981" i="7"/>
  <c r="F982" i="7"/>
  <c r="G982" i="7"/>
  <c r="B983" i="7"/>
  <c r="D983" i="7" s="1"/>
  <c r="T978" i="7"/>
  <c r="C983" i="7" l="1"/>
  <c r="N980" i="7"/>
  <c r="Q980" i="7" s="1"/>
  <c r="U980" i="7" s="1"/>
  <c r="U979" i="7"/>
  <c r="T979" i="7"/>
  <c r="E982" i="7"/>
  <c r="N981" i="7"/>
  <c r="Q981" i="7" s="1"/>
  <c r="J981" i="7"/>
  <c r="O981" i="7" s="1"/>
  <c r="R981" i="7" s="1"/>
  <c r="F983" i="7"/>
  <c r="G983" i="7"/>
  <c r="B984" i="7"/>
  <c r="D984" i="7" s="1"/>
  <c r="H982" i="7"/>
  <c r="A982" i="7"/>
  <c r="C984" i="7" l="1"/>
  <c r="T980" i="7"/>
  <c r="I982" i="7"/>
  <c r="N982" i="7" s="1"/>
  <c r="Q982" i="7" s="1"/>
  <c r="U981" i="7"/>
  <c r="H983" i="7"/>
  <c r="E983" i="7"/>
  <c r="A983" i="7"/>
  <c r="F984" i="7"/>
  <c r="G984" i="7"/>
  <c r="B985" i="7"/>
  <c r="D985" i="7" s="1"/>
  <c r="T981" i="7"/>
  <c r="C985" i="7" l="1"/>
  <c r="J982" i="7"/>
  <c r="O982" i="7" s="1"/>
  <c r="R982" i="7" s="1"/>
  <c r="U982" i="7" s="1"/>
  <c r="I983" i="7"/>
  <c r="H984" i="7"/>
  <c r="E984" i="7"/>
  <c r="A984" i="7"/>
  <c r="F985" i="7"/>
  <c r="B986" i="7"/>
  <c r="D986" i="7" s="1"/>
  <c r="G985" i="7"/>
  <c r="C986" i="7" l="1"/>
  <c r="T982" i="7"/>
  <c r="I984" i="7"/>
  <c r="N984" i="7" s="1"/>
  <c r="Q984" i="7" s="1"/>
  <c r="J983" i="7"/>
  <c r="O983" i="7" s="1"/>
  <c r="R983" i="7" s="1"/>
  <c r="N983" i="7"/>
  <c r="Q983" i="7" s="1"/>
  <c r="E985" i="7"/>
  <c r="H985" i="7"/>
  <c r="G986" i="7"/>
  <c r="F986" i="7"/>
  <c r="B987" i="7"/>
  <c r="D987" i="7" s="1"/>
  <c r="A985" i="7"/>
  <c r="C987" i="7" l="1"/>
  <c r="J984" i="7"/>
  <c r="O984" i="7" s="1"/>
  <c r="R984" i="7" s="1"/>
  <c r="U984" i="7" s="1"/>
  <c r="I985" i="7"/>
  <c r="N985" i="7" s="1"/>
  <c r="Q985" i="7" s="1"/>
  <c r="T983" i="7"/>
  <c r="U983" i="7"/>
  <c r="A986" i="7"/>
  <c r="B988" i="7"/>
  <c r="D988" i="7" s="1"/>
  <c r="F987" i="7"/>
  <c r="G987" i="7"/>
  <c r="H986" i="7"/>
  <c r="E986" i="7"/>
  <c r="A987" i="7" l="1"/>
  <c r="C988" i="7"/>
  <c r="T984" i="7"/>
  <c r="J985" i="7"/>
  <c r="O985" i="7" s="1"/>
  <c r="R985" i="7" s="1"/>
  <c r="T985" i="7" s="1"/>
  <c r="H987" i="7"/>
  <c r="I986" i="7"/>
  <c r="J986" i="7" s="1"/>
  <c r="O986" i="7" s="1"/>
  <c r="R986" i="7" s="1"/>
  <c r="G988" i="7"/>
  <c r="B989" i="7"/>
  <c r="D989" i="7" s="1"/>
  <c r="F988" i="7"/>
  <c r="E987" i="7"/>
  <c r="C989" i="7" l="1"/>
  <c r="I987" i="7"/>
  <c r="U985" i="7"/>
  <c r="N986" i="7"/>
  <c r="Q986" i="7" s="1"/>
  <c r="U986" i="7" s="1"/>
  <c r="N987" i="7"/>
  <c r="Q987" i="7" s="1"/>
  <c r="J987" i="7"/>
  <c r="O987" i="7" s="1"/>
  <c r="R987" i="7" s="1"/>
  <c r="A988" i="7"/>
  <c r="G989" i="7"/>
  <c r="F989" i="7"/>
  <c r="B990" i="7"/>
  <c r="D990" i="7" s="1"/>
  <c r="E988" i="7"/>
  <c r="H988" i="7"/>
  <c r="C990" i="7" l="1"/>
  <c r="T986" i="7"/>
  <c r="T987" i="7"/>
  <c r="E989" i="7"/>
  <c r="A989" i="7"/>
  <c r="B991" i="7"/>
  <c r="D991" i="7" s="1"/>
  <c r="F990" i="7"/>
  <c r="G990" i="7"/>
  <c r="H989" i="7"/>
  <c r="U987" i="7"/>
  <c r="I988" i="7"/>
  <c r="C991" i="7" l="1"/>
  <c r="E990" i="7"/>
  <c r="H990" i="7"/>
  <c r="I989" i="7"/>
  <c r="N989" i="7" s="1"/>
  <c r="Q989" i="7" s="1"/>
  <c r="J988" i="7"/>
  <c r="O988" i="7" s="1"/>
  <c r="R988" i="7" s="1"/>
  <c r="N988" i="7"/>
  <c r="Q988" i="7" s="1"/>
  <c r="F991" i="7"/>
  <c r="G991" i="7"/>
  <c r="B992" i="7"/>
  <c r="D992" i="7" s="1"/>
  <c r="A990" i="7"/>
  <c r="C992" i="7" l="1"/>
  <c r="J989" i="7"/>
  <c r="O989" i="7" s="1"/>
  <c r="R989" i="7" s="1"/>
  <c r="U989" i="7" s="1"/>
  <c r="I990" i="7"/>
  <c r="T988" i="7"/>
  <c r="H991" i="7"/>
  <c r="E991" i="7"/>
  <c r="A991" i="7"/>
  <c r="F992" i="7"/>
  <c r="B993" i="7"/>
  <c r="D993" i="7" s="1"/>
  <c r="G992" i="7"/>
  <c r="U988" i="7"/>
  <c r="C993" i="7" l="1"/>
  <c r="I991" i="7"/>
  <c r="N991" i="7" s="1"/>
  <c r="Q991" i="7" s="1"/>
  <c r="T989" i="7"/>
  <c r="N990" i="7"/>
  <c r="Q990" i="7" s="1"/>
  <c r="J990" i="7"/>
  <c r="O990" i="7" s="1"/>
  <c r="R990" i="7" s="1"/>
  <c r="E992" i="7"/>
  <c r="H992" i="7"/>
  <c r="A992" i="7"/>
  <c r="G993" i="7"/>
  <c r="F993" i="7"/>
  <c r="B994" i="7"/>
  <c r="D994" i="7" s="1"/>
  <c r="A993" i="7" l="1"/>
  <c r="C994" i="7"/>
  <c r="J991" i="7"/>
  <c r="O991" i="7" s="1"/>
  <c r="R991" i="7" s="1"/>
  <c r="U991" i="7" s="1"/>
  <c r="I992" i="7"/>
  <c r="N992" i="7" s="1"/>
  <c r="Q992" i="7" s="1"/>
  <c r="T990" i="7"/>
  <c r="U990" i="7"/>
  <c r="E993" i="7"/>
  <c r="G994" i="7"/>
  <c r="F994" i="7"/>
  <c r="B995" i="7"/>
  <c r="D995" i="7" s="1"/>
  <c r="H993" i="7"/>
  <c r="C995" i="7" l="1"/>
  <c r="T991" i="7"/>
  <c r="J992" i="7"/>
  <c r="O992" i="7" s="1"/>
  <c r="R992" i="7" s="1"/>
  <c r="U992" i="7" s="1"/>
  <c r="E994" i="7"/>
  <c r="H994" i="7"/>
  <c r="F995" i="7"/>
  <c r="B996" i="7"/>
  <c r="D996" i="7" s="1"/>
  <c r="G995" i="7"/>
  <c r="A994" i="7"/>
  <c r="I993" i="7"/>
  <c r="C996" i="7" l="1"/>
  <c r="T992" i="7"/>
  <c r="E995" i="7"/>
  <c r="I994" i="7"/>
  <c r="N994" i="7" s="1"/>
  <c r="Q994" i="7" s="1"/>
  <c r="H995" i="7"/>
  <c r="F996" i="7"/>
  <c r="G996" i="7"/>
  <c r="B997" i="7"/>
  <c r="D997" i="7" s="1"/>
  <c r="J993" i="7"/>
  <c r="O993" i="7" s="1"/>
  <c r="R993" i="7" s="1"/>
  <c r="N993" i="7"/>
  <c r="Q993" i="7" s="1"/>
  <c r="A995" i="7"/>
  <c r="C997" i="7" l="1"/>
  <c r="I995" i="7"/>
  <c r="N995" i="7" s="1"/>
  <c r="Q995" i="7" s="1"/>
  <c r="H996" i="7"/>
  <c r="J994" i="7"/>
  <c r="O994" i="7" s="1"/>
  <c r="R994" i="7" s="1"/>
  <c r="U994" i="7" s="1"/>
  <c r="E996" i="7"/>
  <c r="A996" i="7"/>
  <c r="G997" i="7"/>
  <c r="F997" i="7"/>
  <c r="B998" i="7"/>
  <c r="D998" i="7" s="1"/>
  <c r="U993" i="7"/>
  <c r="T993" i="7"/>
  <c r="I996" i="7" l="1"/>
  <c r="J995" i="7"/>
  <c r="O995" i="7" s="1"/>
  <c r="R995" i="7" s="1"/>
  <c r="T995" i="7" s="1"/>
  <c r="C998" i="7"/>
  <c r="T994" i="7"/>
  <c r="E997" i="7"/>
  <c r="G998" i="7"/>
  <c r="F998" i="7"/>
  <c r="B999" i="7"/>
  <c r="D999" i="7" s="1"/>
  <c r="N996" i="7"/>
  <c r="Q996" i="7" s="1"/>
  <c r="J996" i="7"/>
  <c r="O996" i="7" s="1"/>
  <c r="R996" i="7" s="1"/>
  <c r="H997" i="7"/>
  <c r="A997" i="7"/>
  <c r="U995" i="7" l="1"/>
  <c r="C999" i="7"/>
  <c r="I997" i="7"/>
  <c r="J997" i="7" s="1"/>
  <c r="O997" i="7" s="1"/>
  <c r="R997" i="7" s="1"/>
  <c r="E998" i="7"/>
  <c r="U996" i="7"/>
  <c r="T996" i="7"/>
  <c r="G999" i="7"/>
  <c r="B1000" i="7"/>
  <c r="D1000" i="7" s="1"/>
  <c r="F999" i="7"/>
  <c r="A998" i="7"/>
  <c r="H998" i="7"/>
  <c r="C1000" i="7" l="1"/>
  <c r="I998" i="7"/>
  <c r="N997" i="7"/>
  <c r="Q997" i="7" s="1"/>
  <c r="T997" i="7" s="1"/>
  <c r="E999" i="7"/>
  <c r="N998" i="7"/>
  <c r="Q998" i="7" s="1"/>
  <c r="J998" i="7"/>
  <c r="O998" i="7" s="1"/>
  <c r="R998" i="7" s="1"/>
  <c r="A1000" i="7"/>
  <c r="AD23" i="7" s="1"/>
  <c r="F1000" i="7"/>
  <c r="G1000" i="7"/>
  <c r="H999" i="7"/>
  <c r="A999" i="7"/>
  <c r="U997" i="7" l="1"/>
  <c r="I999" i="7"/>
  <c r="N999" i="7" s="1"/>
  <c r="Q999" i="7" s="1"/>
  <c r="E1000" i="7"/>
  <c r="H1000" i="7"/>
  <c r="T998" i="7"/>
  <c r="AD25" i="7"/>
  <c r="AB25" i="7" s="1"/>
  <c r="AD26" i="7"/>
  <c r="U998" i="7"/>
  <c r="J999" i="7" l="1"/>
  <c r="O999" i="7" s="1"/>
  <c r="R999" i="7" s="1"/>
  <c r="T999" i="7" s="1"/>
  <c r="I1000" i="7"/>
  <c r="AE28" i="7"/>
  <c r="AF28" i="7" s="1"/>
  <c r="AB26" i="7"/>
  <c r="U999" i="7" l="1"/>
  <c r="J1000" i="7"/>
  <c r="O1000" i="7" s="1"/>
  <c r="N1000" i="7"/>
  <c r="AE26" i="7"/>
  <c r="AF26" i="7"/>
  <c r="AE63" i="7"/>
  <c r="AE68" i="7"/>
  <c r="AE30" i="7"/>
  <c r="AE65" i="7"/>
  <c r="AE61" i="7"/>
  <c r="AE62" i="7"/>
  <c r="AG28" i="7"/>
  <c r="AE45" i="7"/>
  <c r="Y57" i="8" s="1"/>
  <c r="AE31" i="7"/>
  <c r="AE46" i="7"/>
  <c r="Y60" i="8" s="1"/>
  <c r="AE36" i="7"/>
  <c r="Y20" i="8" s="1"/>
  <c r="AE67" i="7"/>
  <c r="AE64" i="7"/>
  <c r="AE66" i="7"/>
  <c r="AE35" i="7"/>
  <c r="Y23" i="8" s="1"/>
  <c r="AE42" i="7"/>
  <c r="Y51" i="8" s="1"/>
  <c r="AE41" i="7"/>
  <c r="Y54" i="8" s="1"/>
  <c r="Q1000" i="7" l="1"/>
  <c r="AE25" i="7"/>
  <c r="R1000" i="7"/>
  <c r="AF25" i="7"/>
  <c r="AD41" i="7"/>
  <c r="Y43" i="8"/>
  <c r="AD65" i="7"/>
  <c r="AD57" i="7"/>
  <c r="AD62" i="7"/>
  <c r="AD61" i="7"/>
  <c r="Y17" i="8"/>
  <c r="AD53" i="7"/>
  <c r="AD49" i="7"/>
  <c r="AD67" i="7"/>
  <c r="AD45" i="7"/>
  <c r="AD63" i="7"/>
  <c r="AD58" i="7"/>
  <c r="AD54" i="7"/>
  <c r="Y40" i="8"/>
  <c r="AD46" i="7"/>
  <c r="AD66" i="7"/>
  <c r="AD68" i="7"/>
  <c r="AD42" i="7"/>
  <c r="AD64" i="7"/>
  <c r="AD50" i="7"/>
  <c r="Y14" i="8"/>
  <c r="AD30" i="7"/>
  <c r="AD31" i="7"/>
  <c r="AD35" i="7"/>
  <c r="AB35" i="7" s="1"/>
  <c r="Y11" i="8"/>
  <c r="AD36" i="7"/>
  <c r="AB36" i="7" s="1"/>
  <c r="T1000" i="7" l="1"/>
  <c r="U1000" i="7"/>
</calcChain>
</file>

<file path=xl/sharedStrings.xml><?xml version="1.0" encoding="utf-8"?>
<sst xmlns="http://schemas.openxmlformats.org/spreadsheetml/2006/main" count="383" uniqueCount="270">
  <si>
    <t>Vs+</t>
  </si>
  <si>
    <t>Vs-</t>
  </si>
  <si>
    <t>VOCM</t>
  </si>
  <si>
    <t>Input</t>
  </si>
  <si>
    <t>V</t>
  </si>
  <si>
    <t>VSAT_pos</t>
  </si>
  <si>
    <t>VSAT_neg</t>
  </si>
  <si>
    <t>VOCM_pos</t>
  </si>
  <si>
    <t>VOCM_neg</t>
  </si>
  <si>
    <t>Supply</t>
  </si>
  <si>
    <t>input common mode from positive rail</t>
  </si>
  <si>
    <t>input common mode from negative rail</t>
  </si>
  <si>
    <t>output saturation from positive rail</t>
  </si>
  <si>
    <t>output saturation from negative rail</t>
  </si>
  <si>
    <r>
      <t>min supply Vs=(Vs</t>
    </r>
    <r>
      <rPr>
        <sz val="11"/>
        <color theme="1"/>
        <rFont val="Calibri"/>
        <family val="2"/>
      </rPr>
      <t>+) - (Vs-</t>
    </r>
    <r>
      <rPr>
        <sz val="11"/>
        <color theme="1"/>
        <rFont val="Calibri"/>
        <family val="2"/>
        <scheme val="minor"/>
      </rPr>
      <t>)</t>
    </r>
  </si>
  <si>
    <r>
      <t>max supply Vs=(Vs</t>
    </r>
    <r>
      <rPr>
        <sz val="11"/>
        <color theme="1"/>
        <rFont val="Calibri"/>
        <family val="2"/>
      </rPr>
      <t>+) - (Vs-</t>
    </r>
    <r>
      <rPr>
        <sz val="11"/>
        <color theme="1"/>
        <rFont val="Calibri"/>
        <family val="2"/>
        <scheme val="minor"/>
      </rPr>
      <t>)</t>
    </r>
  </si>
  <si>
    <r>
      <t>Output, No Clamp Enabled (Vclamp</t>
    </r>
    <r>
      <rPr>
        <b/>
        <sz val="11"/>
        <color theme="3"/>
        <rFont val="Calibri"/>
        <family val="2"/>
      </rPr>
      <t>±</t>
    </r>
    <r>
      <rPr>
        <b/>
        <sz val="11"/>
        <color theme="3"/>
        <rFont val="Calibri"/>
        <family val="2"/>
        <scheme val="minor"/>
      </rPr>
      <t xml:space="preserve"> = Vs</t>
    </r>
    <r>
      <rPr>
        <b/>
        <sz val="11"/>
        <color theme="3"/>
        <rFont val="Calibri"/>
        <family val="2"/>
      </rPr>
      <t>±)</t>
    </r>
  </si>
  <si>
    <t>VOCM, No Clamp Enabled (Vclamp± = Vs±)</t>
  </si>
  <si>
    <t>VOCM pin from positive rail</t>
  </si>
  <si>
    <t>VOCM pin from negative rail</t>
  </si>
  <si>
    <t>VCLAMP+, No Clamp Enabled, (Vclamp± = Vs±)</t>
  </si>
  <si>
    <t>VCLAMP-, No Clamp Enabled, (Vclamp± = Vs±)</t>
  </si>
  <si>
    <t>ΔVCLAMP (min)</t>
  </si>
  <si>
    <t>Min Neg Clamp voltage, No Output Clamping</t>
  </si>
  <si>
    <t>Max Pos Clamp voltage, No Output Clamping</t>
  </si>
  <si>
    <t>Min Neg Clamp voltage from neg rail, Clamp Enabled</t>
  </si>
  <si>
    <t>Max Pos Clamp voltage from pos rail, Clamp enabled</t>
  </si>
  <si>
    <t xml:space="preserve">VOCM, Clamp Enabled </t>
  </si>
  <si>
    <t>VOCM_clamp_pos</t>
  </si>
  <si>
    <t>VOCM_clamp_neg</t>
  </si>
  <si>
    <t>VSAT_clamp_pos</t>
  </si>
  <si>
    <t>VSAT_clamp_neg</t>
  </si>
  <si>
    <t>output saturation (0.1V above VCLAMP+)</t>
  </si>
  <si>
    <t>output saturation (0.1V below VCLAMP-)</t>
  </si>
  <si>
    <t xml:space="preserve">Output, Clamp Enabled </t>
  </si>
  <si>
    <t>INA851 Internal nodes (no datasheet spec)</t>
  </si>
  <si>
    <t>Front-End Output Swing</t>
  </si>
  <si>
    <t>Ouput FE swing below pos Rail</t>
  </si>
  <si>
    <t>Ouput FE swing above neg Rail</t>
  </si>
  <si>
    <t>VS+</t>
  </si>
  <si>
    <t>in Volts</t>
  </si>
  <si>
    <t>VS-</t>
  </si>
  <si>
    <t>VCLAMP+</t>
  </si>
  <si>
    <t>VCLAMP-</t>
  </si>
  <si>
    <t>V/V</t>
  </si>
  <si>
    <t>in V/V</t>
  </si>
  <si>
    <t>BE GAIN</t>
  </si>
  <si>
    <t>Calculations</t>
  </si>
  <si>
    <t>supply</t>
  </si>
  <si>
    <t>min_supply</t>
  </si>
  <si>
    <t>max_supply</t>
  </si>
  <si>
    <t>FE_Gain_max</t>
  </si>
  <si>
    <t>FE_Gain_min</t>
  </si>
  <si>
    <t>Front End Gain</t>
  </si>
  <si>
    <t>Back End Gain</t>
  </si>
  <si>
    <t>FE Gain Min</t>
  </si>
  <si>
    <t>FE Gain Max</t>
  </si>
  <si>
    <t>BE Gain Min</t>
  </si>
  <si>
    <t>BE Gain Max</t>
  </si>
  <si>
    <t>BE_Gain_min</t>
  </si>
  <si>
    <t>BE_Gain_max</t>
  </si>
  <si>
    <t>VOUTP in Volts</t>
  </si>
  <si>
    <t>VOUTN in Volts</t>
  </si>
  <si>
    <t>VIN- in Volts</t>
  </si>
  <si>
    <t>VIN+ in Volts</t>
  </si>
  <si>
    <t>Front GAIN</t>
  </si>
  <si>
    <t>clamp</t>
  </si>
  <si>
    <t>min_clamp</t>
  </si>
  <si>
    <t>max_clamp</t>
  </si>
  <si>
    <t>CLAMP Enabled</t>
  </si>
  <si>
    <t>Clamp Enabled</t>
  </si>
  <si>
    <t>YES</t>
  </si>
  <si>
    <t>NO</t>
  </si>
  <si>
    <t>max_clamp_pos</t>
  </si>
  <si>
    <t>min_clamp_neg</t>
  </si>
  <si>
    <t>min_clamp_datasheet</t>
  </si>
  <si>
    <t>VOCM pin from positive VCLAMP+</t>
  </si>
  <si>
    <t>VOCM pin from negative VCLAMP-</t>
  </si>
  <si>
    <t>max_VOCM</t>
  </si>
  <si>
    <t>min_VOCM</t>
  </si>
  <si>
    <t>VIN</t>
  </si>
  <si>
    <t>VIP</t>
  </si>
  <si>
    <t>Input Topology</t>
  </si>
  <si>
    <t>Single Ended</t>
  </si>
  <si>
    <t>Fully Differential</t>
  </si>
  <si>
    <t>Input Configuration</t>
  </si>
  <si>
    <t>Vdiff in Volts</t>
  </si>
  <si>
    <t>vicm_pos</t>
  </si>
  <si>
    <t>vicm_neg</t>
  </si>
  <si>
    <t>voutp</t>
  </si>
  <si>
    <t>voutn</t>
  </si>
  <si>
    <t>Voa2_int</t>
  </si>
  <si>
    <t>Voa1_int</t>
  </si>
  <si>
    <t>initial</t>
  </si>
  <si>
    <t>Final</t>
  </si>
  <si>
    <t>supply_sat</t>
  </si>
  <si>
    <t>clamp_sat</t>
  </si>
  <si>
    <t>FE_sat_pos</t>
  </si>
  <si>
    <t>FE_sat_neg</t>
  </si>
  <si>
    <t>Supply lower than the specified minimum</t>
  </si>
  <si>
    <t>Supply higher than the specified maximum</t>
  </si>
  <si>
    <t>VOCM common mode range violation</t>
  </si>
  <si>
    <t>Input common mode spec violation on VIP</t>
  </si>
  <si>
    <t>Input common mode spec violation on VIN</t>
  </si>
  <si>
    <t>Input common mode spec violation on VIP &amp; VIN</t>
  </si>
  <si>
    <t>Multiple spec violations</t>
  </si>
  <si>
    <t>Overload_voa2_int</t>
  </si>
  <si>
    <t>Overload_voa1_int</t>
  </si>
  <si>
    <t>Error</t>
  </si>
  <si>
    <t>vclamp_pos</t>
  </si>
  <si>
    <t>vclamp_neg</t>
  </si>
  <si>
    <t>Clamp Minimum voltage violation: ΔVCLAMP = (VCLAMP+) – (VCLAMP–) &lt; 3V</t>
  </si>
  <si>
    <t>Max Pos Clamp voltage from pos rail Violation, Clamp enabled, VS+ – 1.5</t>
  </si>
  <si>
    <t>Min Neg Clamp voltage from neg rail Violation, Clamp enabled, VS– + 1.5</t>
  </si>
  <si>
    <t>Voutp to clamp violation</t>
  </si>
  <si>
    <t xml:space="preserve">Voutn to clamp range violation </t>
  </si>
  <si>
    <t>Voutp Swing to supply rail violation</t>
  </si>
  <si>
    <t>Voutn Swing to supply rail violation</t>
  </si>
  <si>
    <t>supply_high_err</t>
  </si>
  <si>
    <t>supply_low_err</t>
  </si>
  <si>
    <t>max_clamp_pos_err</t>
  </si>
  <si>
    <t>min_clamp_neg_err</t>
  </si>
  <si>
    <t>delta_clamp_err</t>
  </si>
  <si>
    <t>vicm_vip_err</t>
  </si>
  <si>
    <t>vicm_vin_err</t>
  </si>
  <si>
    <t>Select Parameter</t>
  </si>
  <si>
    <t>Single ended input</t>
  </si>
  <si>
    <t>Fully differential input</t>
  </si>
  <si>
    <t>max_input</t>
  </si>
  <si>
    <t>Range Limit</t>
  </si>
  <si>
    <t>vocm_calc</t>
  </si>
  <si>
    <t>vocm_err</t>
  </si>
  <si>
    <t>Start</t>
  </si>
  <si>
    <t>INPUTS: CELLS HIGHLIGHTED IN BLUE</t>
  </si>
  <si>
    <t>FDA BE Gain Network</t>
  </si>
  <si>
    <t>FDA (Back End STAGE)</t>
  </si>
  <si>
    <t>FE Output</t>
  </si>
  <si>
    <t>FE Input</t>
  </si>
  <si>
    <t>VICM</t>
  </si>
  <si>
    <t>ideal</t>
  </si>
  <si>
    <t>Max_Vin_Diff (output Lim)</t>
  </si>
  <si>
    <t>Max_Vin_Diff (input Lim)</t>
  </si>
  <si>
    <t>Max_Vin(Diff)</t>
  </si>
  <si>
    <t>Max_Vin(Diff Final)</t>
  </si>
  <si>
    <t>Max_Vin(input stage Diff)</t>
  </si>
  <si>
    <t>Input Stage Limited</t>
  </si>
  <si>
    <t>Ouput Stage Limited</t>
  </si>
  <si>
    <t>max_vin_vicm</t>
  </si>
  <si>
    <t>min_vin_vicm</t>
  </si>
  <si>
    <t>max_vin_fe</t>
  </si>
  <si>
    <t>min_Vin_fe</t>
  </si>
  <si>
    <t>max_vin_out</t>
  </si>
  <si>
    <t>min_vin_out_lim</t>
  </si>
  <si>
    <t>Max_vin</t>
  </si>
  <si>
    <t>Min_Vin</t>
  </si>
  <si>
    <t>Max_VOUT SE</t>
  </si>
  <si>
    <t>Min_Vout SE</t>
  </si>
  <si>
    <t>Max Vout_Diff</t>
  </si>
  <si>
    <t>Min Vout_Diff</t>
  </si>
  <si>
    <t>VICM_min</t>
  </si>
  <si>
    <t>VICM_max</t>
  </si>
  <si>
    <t>Vin_diff_min</t>
  </si>
  <si>
    <t>Vin_diff_max</t>
  </si>
  <si>
    <t>VICM (Scroll)</t>
  </si>
  <si>
    <t>VICM (Scroll Bar)</t>
  </si>
  <si>
    <t>VICM, VIN Diff Min</t>
  </si>
  <si>
    <t>VICM, VIN Diff Max</t>
  </si>
  <si>
    <t>VICM Scroll VIN</t>
  </si>
  <si>
    <t>VICM Scroll Vout Diff</t>
  </si>
  <si>
    <t>Vicm</t>
  </si>
  <si>
    <t>Vin Diff</t>
  </si>
  <si>
    <t>Vout Diff</t>
  </si>
  <si>
    <t>VOUT Differential (Max)</t>
  </si>
  <si>
    <t>VOUT Differential (Min)</t>
  </si>
  <si>
    <t>VOUT Differential in Volts</t>
  </si>
  <si>
    <t>index</t>
  </si>
  <si>
    <t>NOTE: Max input voltage for BE Stage</t>
  </si>
  <si>
    <t>Vocm_calc</t>
  </si>
  <si>
    <t>SE Plot</t>
  </si>
  <si>
    <t>VoutP</t>
  </si>
  <si>
    <t>VoutN</t>
  </si>
  <si>
    <t>Supply +VCC</t>
  </si>
  <si>
    <t>Supply -VCC</t>
  </si>
  <si>
    <t>Vocm</t>
  </si>
  <si>
    <t>Plot of Input Differential Voltage vs Output Voltage</t>
  </si>
  <si>
    <t>Boundaries</t>
  </si>
  <si>
    <t>Bottom</t>
  </si>
  <si>
    <t>Top</t>
  </si>
  <si>
    <t>Left</t>
  </si>
  <si>
    <t>Right</t>
  </si>
  <si>
    <t>Plot Parameters</t>
  </si>
  <si>
    <t xml:space="preserve"> </t>
  </si>
  <si>
    <t>vclamp_neg_plot</t>
  </si>
  <si>
    <t>vclamp_pos_plot</t>
  </si>
  <si>
    <t>min_clamp_neg_plot</t>
  </si>
  <si>
    <t>max_clamp_pos_plot</t>
  </si>
  <si>
    <t>min_clamp_plot</t>
  </si>
  <si>
    <t>max_clamp_plot</t>
  </si>
  <si>
    <t>clamp_plot</t>
  </si>
  <si>
    <t>max_VOCM_plot</t>
  </si>
  <si>
    <t>min_VOCM_plot</t>
  </si>
  <si>
    <t>vocm_calc_plot</t>
  </si>
  <si>
    <t>VCC_plot</t>
  </si>
  <si>
    <t>Clamp_pos_plot</t>
  </si>
  <si>
    <t>VEE_plot</t>
  </si>
  <si>
    <t>Clamp_neg_plot</t>
  </si>
  <si>
    <t>Clamp_enabled_plot ?</t>
  </si>
  <si>
    <t>VOCM Selected_plot</t>
  </si>
  <si>
    <t>FE_Voa_max_swing_plot</t>
  </si>
  <si>
    <t>FE_Voa_min_swing_plot</t>
  </si>
  <si>
    <t>max_vout_plot</t>
  </si>
  <si>
    <t>min_vout_plot</t>
  </si>
  <si>
    <t>VOCM_plot</t>
  </si>
  <si>
    <t>max_diff_input_plot</t>
  </si>
  <si>
    <t>max_diff_output_plot</t>
  </si>
  <si>
    <t>vouta_calc_plot</t>
  </si>
  <si>
    <t>vouta_calc_ovld_plot</t>
  </si>
  <si>
    <t>vouta_error_plot</t>
  </si>
  <si>
    <t>vouta_recal_ovld_plot</t>
  </si>
  <si>
    <t>voutb_calc_plot</t>
  </si>
  <si>
    <t>voutb_calc_ovld_plot</t>
  </si>
  <si>
    <t>vouta_plot</t>
  </si>
  <si>
    <t>voutb_plot</t>
  </si>
  <si>
    <t>vdiff_plot</t>
  </si>
  <si>
    <t>Back End Gain plot</t>
  </si>
  <si>
    <t>Front End Gain plot</t>
  </si>
  <si>
    <t>clamp Enable plot</t>
  </si>
  <si>
    <t>Vclamp_pos_plot</t>
  </si>
  <si>
    <t>Vclamp_neg_plot</t>
  </si>
  <si>
    <t>VOCM_calc_plot</t>
  </si>
  <si>
    <t>FE_Voa_min_Swing_plot</t>
  </si>
  <si>
    <t>Vin_vicm_max_plot</t>
  </si>
  <si>
    <t>Vin_vicm_min_plot</t>
  </si>
  <si>
    <t>VOUTP (Max)</t>
  </si>
  <si>
    <t>VOUTP (Min)</t>
  </si>
  <si>
    <t>VOUTN (Max)</t>
  </si>
  <si>
    <t>VOUTN (Min)</t>
  </si>
  <si>
    <t>VIN Differential Volt (Max)</t>
  </si>
  <si>
    <t>VIN Differential Volt (Min)</t>
  </si>
  <si>
    <t>max</t>
  </si>
  <si>
    <t>min</t>
  </si>
  <si>
    <t>VIP+ in Volts</t>
  </si>
  <si>
    <t>Back End GAIN</t>
  </si>
  <si>
    <t>Internal nodes:</t>
  </si>
  <si>
    <t>Required:  VS+, VS-, Front Gain, Back End Gain, Input Voltage, VOCM, VCLAMP+ and VCLAMP- (if Clamps Enabled).
Tip: The Operating Range Chart provides the valid input &amp; output ranges for this Instrumentation Amplifier. Use VICM to scroll bar to adjust the input common mode</t>
  </si>
  <si>
    <r>
      <rPr>
        <b/>
        <u/>
        <sz val="18"/>
        <color theme="3"/>
        <rFont val="Calibri"/>
        <family val="2"/>
        <scheme val="minor"/>
      </rPr>
      <t>Required</t>
    </r>
    <r>
      <rPr>
        <sz val="18"/>
        <color theme="3"/>
        <rFont val="Calibri"/>
        <family val="2"/>
        <scheme val="minor"/>
      </rPr>
      <t xml:space="preserve">:  VS+, VS-, Front Gain, Back End Gain, Input Voltage, VOCM, VCLAMP+ and VCLAMP- (if Clamps Enabled).
</t>
    </r>
    <r>
      <rPr>
        <b/>
        <u/>
        <sz val="18"/>
        <color theme="3"/>
        <rFont val="Calibri"/>
        <family val="2"/>
        <scheme val="minor"/>
      </rPr>
      <t xml:space="preserve">Tip: </t>
    </r>
    <r>
      <rPr>
        <sz val="18"/>
        <color theme="3"/>
        <rFont val="Calibri"/>
        <family val="2"/>
        <scheme val="minor"/>
      </rPr>
      <t>The Operating Range Chart (on next sheet) provides the valid input &amp; output ranges plot for this Instrumentation Amplifier.</t>
    </r>
  </si>
  <si>
    <t>INA851 Datasheet Range Limits/Specifications: Do not Change!!</t>
  </si>
  <si>
    <t>VCLAMP to supply violation</t>
  </si>
  <si>
    <t>VOCM Range Violation</t>
  </si>
  <si>
    <t>Instrumentationa Amplifier Overload violation</t>
  </si>
  <si>
    <t>Multiple violations</t>
  </si>
  <si>
    <t>Actual/limited</t>
  </si>
  <si>
    <t xml:space="preserve">(VCLAMP+) - (VCLAMP-), Min difference between VCLAMP+ and VCLAMP- </t>
  </si>
  <si>
    <t>VCLAMP+, Clamp Enabled, (Vclamp± = Vs±)</t>
  </si>
  <si>
    <t>VCLAMP-, Clamp Enabled, (Vclamp± = Vs±)</t>
  </si>
  <si>
    <t>clamp_active</t>
  </si>
  <si>
    <t>out_limit</t>
  </si>
  <si>
    <t>RG_ideal</t>
  </si>
  <si>
    <t>RG_standard</t>
  </si>
  <si>
    <t>Ω</t>
  </si>
  <si>
    <t>RG Resistor (ideal)</t>
  </si>
  <si>
    <t>Match</t>
  </si>
  <si>
    <t>match</t>
  </si>
  <si>
    <t>Note:  E196 0.1% array with resistor values Cells A1 to A1536</t>
  </si>
  <si>
    <t>RG (0.1%, E192)</t>
  </si>
  <si>
    <t>Internal Front End Output (voa1 and Voa2)</t>
  </si>
  <si>
    <t>max_vin_input_voa (see derivation bottom)</t>
  </si>
  <si>
    <t>min_vin_input_voa (see derivation bottom)</t>
  </si>
  <si>
    <t>INA851 Input and Output Range Design Calculator</t>
  </si>
  <si>
    <t>Rev A, October 19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</si>
</sst>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00"/>
  </numFmts>
  <fonts count="45" x14ac:knownFonts="1">
    <font>
      <sz val="11"/>
      <color theme="1"/>
      <name val="Calibri"/>
      <family val="2"/>
      <scheme val="minor"/>
    </font>
    <font>
      <b/>
      <sz val="15"/>
      <color theme="3"/>
      <name val="Calibri"/>
      <family val="2"/>
      <scheme val="minor"/>
    </font>
    <font>
      <b/>
      <sz val="11"/>
      <color theme="3"/>
      <name val="Calibri"/>
      <family val="2"/>
      <scheme val="minor"/>
    </font>
    <font>
      <b/>
      <sz val="11"/>
      <color theme="0"/>
      <name val="Calibri"/>
      <family val="2"/>
      <scheme val="minor"/>
    </font>
    <font>
      <b/>
      <sz val="11"/>
      <color theme="3"/>
      <name val="Calibri"/>
      <family val="2"/>
    </font>
    <font>
      <sz val="11"/>
      <color theme="1"/>
      <name val="Calibri"/>
      <family val="2"/>
    </font>
    <font>
      <b/>
      <sz val="13"/>
      <color theme="3"/>
      <name val="Calibri"/>
      <family val="2"/>
      <scheme val="minor"/>
    </font>
    <font>
      <b/>
      <sz val="11"/>
      <color rgb="FF3F3F3F"/>
      <name val="Calibri"/>
      <family val="2"/>
      <scheme val="minor"/>
    </font>
    <font>
      <sz val="11"/>
      <color theme="0"/>
      <name val="Calibri"/>
      <family val="2"/>
      <scheme val="minor"/>
    </font>
    <font>
      <b/>
      <sz val="14"/>
      <color theme="3"/>
      <name val="Calibri"/>
      <family val="2"/>
      <scheme val="minor"/>
    </font>
    <font>
      <b/>
      <sz val="14"/>
      <color theme="0"/>
      <name val="Calibri"/>
      <family val="2"/>
      <scheme val="minor"/>
    </font>
    <font>
      <sz val="11"/>
      <name val="Calibri"/>
      <family val="2"/>
      <scheme val="minor"/>
    </font>
    <font>
      <b/>
      <sz val="16"/>
      <color rgb="FF3F3F3F"/>
      <name val="Calibri"/>
      <family val="2"/>
      <scheme val="minor"/>
    </font>
    <font>
      <b/>
      <sz val="16"/>
      <color theme="0"/>
      <name val="Calibri"/>
      <family val="2"/>
      <scheme val="minor"/>
    </font>
    <font>
      <sz val="14"/>
      <color theme="1"/>
      <name val="Calibri"/>
      <family val="2"/>
      <scheme val="minor"/>
    </font>
    <font>
      <b/>
      <sz val="18"/>
      <color theme="3"/>
      <name val="Calibri"/>
      <family val="2"/>
      <scheme val="minor"/>
    </font>
    <font>
      <b/>
      <sz val="14"/>
      <color rgb="FF3F3F3F"/>
      <name val="Calibri"/>
      <family val="2"/>
      <scheme val="minor"/>
    </font>
    <font>
      <b/>
      <sz val="11"/>
      <color theme="1"/>
      <name val="Calibri"/>
      <family val="2"/>
      <scheme val="minor"/>
    </font>
    <font>
      <b/>
      <sz val="11"/>
      <name val="Calibri"/>
      <family val="2"/>
      <scheme val="minor"/>
    </font>
    <font>
      <b/>
      <u/>
      <sz val="11"/>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2" tint="-0.24994659260841701"/>
      <name val="Calibri"/>
      <family val="2"/>
      <scheme val="minor"/>
    </font>
    <font>
      <b/>
      <sz val="11"/>
      <color theme="2" tint="-0.24994659260841701"/>
      <name val="Calibri"/>
      <family val="2"/>
      <scheme val="minor"/>
    </font>
    <font>
      <b/>
      <sz val="20"/>
      <color theme="0"/>
      <name val="Calibri"/>
      <family val="2"/>
      <scheme val="minor"/>
    </font>
    <font>
      <b/>
      <sz val="16"/>
      <color theme="1"/>
      <name val="Calibri"/>
      <family val="2"/>
      <scheme val="minor"/>
    </font>
    <font>
      <b/>
      <sz val="16"/>
      <color theme="3"/>
      <name val="Calibri"/>
      <family val="2"/>
      <scheme val="minor"/>
    </font>
    <font>
      <sz val="16"/>
      <color theme="1"/>
      <name val="Calibri"/>
      <family val="2"/>
      <scheme val="minor"/>
    </font>
    <font>
      <b/>
      <sz val="16"/>
      <color rgb="FFFF0000"/>
      <name val="Calibri"/>
      <family val="2"/>
      <scheme val="minor"/>
    </font>
    <font>
      <b/>
      <sz val="16"/>
      <color rgb="FF0070C0"/>
      <name val="Calibri"/>
      <family val="2"/>
      <scheme val="minor"/>
    </font>
    <font>
      <sz val="11"/>
      <color rgb="FFFF0000"/>
      <name val="Calibri"/>
      <family val="2"/>
      <scheme val="minor"/>
    </font>
    <font>
      <b/>
      <sz val="11"/>
      <color rgb="FFFF0000"/>
      <name val="Calibri"/>
      <family val="2"/>
      <scheme val="minor"/>
    </font>
    <font>
      <b/>
      <sz val="14"/>
      <color theme="1"/>
      <name val="Calibri"/>
      <family val="2"/>
      <scheme val="minor"/>
    </font>
    <font>
      <sz val="18"/>
      <color theme="3"/>
      <name val="Calibri"/>
      <family val="2"/>
      <scheme val="minor"/>
    </font>
    <font>
      <b/>
      <u/>
      <sz val="18"/>
      <color theme="3"/>
      <name val="Calibri"/>
      <family val="2"/>
      <scheme val="minor"/>
    </font>
    <font>
      <sz val="14"/>
      <color theme="3"/>
      <name val="Calibri"/>
      <family val="2"/>
      <scheme val="minor"/>
    </font>
    <font>
      <sz val="10"/>
      <color theme="1"/>
      <name val="Calibri"/>
      <family val="2"/>
      <scheme val="minor"/>
    </font>
    <font>
      <b/>
      <sz val="26"/>
      <color theme="3"/>
      <name val="Calibri"/>
      <family val="2"/>
      <scheme val="minor"/>
    </font>
    <font>
      <b/>
      <sz val="14"/>
      <color theme="1"/>
      <name val="Arial"/>
      <family val="2"/>
    </font>
    <font>
      <sz val="10"/>
      <color rgb="FFFF0000"/>
      <name val="Calibri"/>
      <family val="2"/>
      <scheme val="minor"/>
    </font>
    <font>
      <sz val="24"/>
      <color rgb="FFFF0000"/>
      <name val="Calibri"/>
      <family val="2"/>
      <scheme val="minor"/>
    </font>
    <font>
      <b/>
      <sz val="15"/>
      <color theme="0"/>
      <name val="Calibri"/>
      <family val="2"/>
      <scheme val="minor"/>
    </font>
    <font>
      <sz val="20"/>
      <color theme="1"/>
      <name val="Calibri"/>
      <family val="2"/>
      <scheme val="minor"/>
    </font>
    <font>
      <i/>
      <sz val="11"/>
      <color theme="1"/>
      <name val="Calibri"/>
      <family val="2"/>
      <scheme val="minor"/>
    </font>
    <font>
      <b/>
      <sz val="26"/>
      <color theme="1"/>
      <name val="Calibri"/>
      <family val="2"/>
      <scheme val="minor"/>
    </font>
  </fonts>
  <fills count="9">
    <fill>
      <patternFill patternType="none"/>
    </fill>
    <fill>
      <patternFill patternType="gray125"/>
    </fill>
    <fill>
      <patternFill patternType="solid">
        <fgColor theme="4"/>
      </patternFill>
    </fill>
    <fill>
      <patternFill patternType="solid">
        <fgColor rgb="FFF2F2F2"/>
      </patternFill>
    </fill>
    <fill>
      <patternFill patternType="solid">
        <fgColor theme="4" tint="0.79998168889431442"/>
        <bgColor indexed="65"/>
      </patternFill>
    </fill>
    <fill>
      <patternFill patternType="solid">
        <fgColor theme="4"/>
        <bgColor indexed="64"/>
      </patternFill>
    </fill>
    <fill>
      <patternFill patternType="solid">
        <fgColor rgb="FF0070C0"/>
        <bgColor indexed="64"/>
      </patternFill>
    </fill>
    <fill>
      <patternFill patternType="solid">
        <fgColor theme="0"/>
        <bgColor indexed="64"/>
      </patternFill>
    </fill>
    <fill>
      <patternFill patternType="solid">
        <fgColor rgb="FFFF0000"/>
        <bgColor indexed="64"/>
      </patternFill>
    </fill>
  </fills>
  <borders count="42">
    <border>
      <left/>
      <right/>
      <top/>
      <bottom/>
      <diagonal/>
    </border>
    <border>
      <left/>
      <right/>
      <top/>
      <bottom style="thick">
        <color theme="4"/>
      </bottom>
      <diagonal/>
    </border>
    <border>
      <left/>
      <right/>
      <top/>
      <bottom style="medium">
        <color theme="4"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theme="4" tint="0.3999755851924192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theme="4" tint="0.39997558519241921"/>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top style="medium">
        <color theme="4" tint="0.39997558519241921"/>
      </top>
      <bottom/>
      <diagonal/>
    </border>
    <border>
      <left style="medium">
        <color indexed="64"/>
      </left>
      <right/>
      <top style="thick">
        <color theme="4"/>
      </top>
      <bottom/>
      <diagonal/>
    </border>
    <border>
      <left/>
      <right/>
      <top/>
      <bottom style="thin">
        <color rgb="FF7F7F7F"/>
      </bottom>
      <diagonal/>
    </border>
    <border>
      <left/>
      <right/>
      <top style="thin">
        <color rgb="FF7F7F7F"/>
      </top>
      <bottom/>
      <diagonal/>
    </border>
    <border>
      <left style="medium">
        <color indexed="64"/>
      </left>
      <right style="thin">
        <color rgb="FF3F3F3F"/>
      </right>
      <top style="medium">
        <color indexed="64"/>
      </top>
      <bottom style="thin">
        <color rgb="FF3F3F3F"/>
      </bottom>
      <diagonal/>
    </border>
    <border>
      <left style="medium">
        <color indexed="64"/>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
      <left style="medium">
        <color indexed="64"/>
      </left>
      <right style="thin">
        <color rgb="FF3F3F3F"/>
      </right>
      <top style="medium">
        <color indexed="64"/>
      </top>
      <bottom/>
      <diagonal/>
    </border>
    <border>
      <left style="medium">
        <color indexed="64"/>
      </left>
      <right style="thin">
        <color rgb="FF3F3F3F"/>
      </right>
      <top/>
      <bottom style="medium">
        <color indexed="64"/>
      </bottom>
      <diagonal/>
    </border>
    <border>
      <left style="thin">
        <color rgb="FF3F3F3F"/>
      </left>
      <right/>
      <top/>
      <bottom/>
      <diagonal/>
    </border>
    <border>
      <left/>
      <right style="medium">
        <color indexed="64"/>
      </right>
      <top/>
      <bottom style="thick">
        <color theme="4" tint="0.499984740745262"/>
      </bottom>
      <diagonal/>
    </border>
    <border>
      <left/>
      <right style="medium">
        <color indexed="64"/>
      </right>
      <top/>
      <bottom style="thin">
        <color theme="4"/>
      </bottom>
      <diagonal/>
    </border>
    <border>
      <left/>
      <right style="thin">
        <color theme="4"/>
      </right>
      <top/>
      <bottom/>
      <diagonal/>
    </border>
    <border>
      <left/>
      <right/>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theme="4" tint="0.499984740745262"/>
      </left>
      <right style="thick">
        <color theme="4" tint="0.499984740745262"/>
      </right>
      <top style="thick">
        <color theme="4" tint="0.499984740745262"/>
      </top>
      <bottom/>
      <diagonal/>
    </border>
    <border>
      <left style="thick">
        <color theme="4" tint="0.499984740745262"/>
      </left>
      <right style="thick">
        <color theme="4" tint="0.499984740745262"/>
      </right>
      <top/>
      <bottom/>
      <diagonal/>
    </border>
    <border>
      <left style="thick">
        <color theme="4" tint="0.499984740745262"/>
      </left>
      <right style="thick">
        <color theme="4" tint="0.499984740745262"/>
      </right>
      <top/>
      <bottom style="thick">
        <color theme="4" tint="0.499984740745262"/>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6" fillId="0" borderId="12" applyNumberFormat="0" applyFill="0" applyAlignment="0" applyProtection="0"/>
    <xf numFmtId="0" fontId="7" fillId="3" borderId="13" applyNumberFormat="0" applyAlignment="0" applyProtection="0"/>
    <xf numFmtId="0" fontId="8" fillId="2" borderId="0" applyNumberFormat="0" applyBorder="0" applyAlignment="0" applyProtection="0"/>
  </cellStyleXfs>
  <cellXfs count="126">
    <xf numFmtId="0" fontId="0" fillId="0" borderId="0" xfId="0"/>
    <xf numFmtId="0" fontId="3" fillId="2" borderId="5" xfId="2" applyFont="1" applyFill="1" applyBorder="1" applyAlignment="1" applyProtection="1">
      <alignment horizontal="center"/>
    </xf>
    <xf numFmtId="0" fontId="0" fillId="0" borderId="6" xfId="0" applyBorder="1"/>
    <xf numFmtId="0" fontId="0" fillId="0" borderId="8" xfId="0" applyBorder="1"/>
    <xf numFmtId="0" fontId="3" fillId="2" borderId="9" xfId="2" applyFont="1" applyFill="1" applyBorder="1" applyAlignment="1" applyProtection="1">
      <alignment horizontal="center"/>
    </xf>
    <xf numFmtId="0" fontId="0" fillId="0" borderId="10" xfId="0" applyBorder="1"/>
    <xf numFmtId="0" fontId="2" fillId="0" borderId="5" xfId="2" applyBorder="1" applyAlignment="1">
      <alignment horizontal="center" vertical="center"/>
    </xf>
    <xf numFmtId="0" fontId="0" fillId="0" borderId="0" xfId="0" applyAlignment="1">
      <alignment horizontal="center" vertical="center"/>
    </xf>
    <xf numFmtId="2" fontId="0" fillId="0" borderId="0" xfId="0" applyNumberFormat="1" applyProtection="1">
      <protection locked="0"/>
    </xf>
    <xf numFmtId="2" fontId="11" fillId="0" borderId="0" xfId="0" applyNumberFormat="1" applyFont="1"/>
    <xf numFmtId="0" fontId="14" fillId="0" borderId="0" xfId="0" applyFont="1"/>
    <xf numFmtId="0" fontId="15" fillId="0" borderId="0" xfId="0" applyFont="1"/>
    <xf numFmtId="0" fontId="13" fillId="0" borderId="0" xfId="0" applyFont="1" applyAlignment="1">
      <alignment horizontal="center" vertical="center"/>
    </xf>
    <xf numFmtId="0" fontId="11" fillId="0" borderId="0" xfId="0" applyFont="1"/>
    <xf numFmtId="11" fontId="18" fillId="0" borderId="0" xfId="0" applyNumberFormat="1" applyFont="1" applyAlignment="1">
      <alignment horizontal="center"/>
    </xf>
    <xf numFmtId="0" fontId="18" fillId="0" borderId="0" xfId="0" applyFont="1" applyAlignment="1">
      <alignment horizontal="center"/>
    </xf>
    <xf numFmtId="0" fontId="17" fillId="0" borderId="0" xfId="0" applyFont="1"/>
    <xf numFmtId="0" fontId="19" fillId="0" borderId="0" xfId="0" applyFont="1"/>
    <xf numFmtId="0" fontId="0" fillId="0" borderId="0" xfId="0" applyAlignment="1">
      <alignment horizontal="left" indent="1"/>
    </xf>
    <xf numFmtId="0" fontId="17" fillId="0" borderId="0" xfId="0" applyFont="1" applyAlignment="1">
      <alignment horizontal="center"/>
    </xf>
    <xf numFmtId="11" fontId="11" fillId="0" borderId="0" xfId="0" applyNumberFormat="1" applyFont="1"/>
    <xf numFmtId="0" fontId="21" fillId="0" borderId="0" xfId="0" applyFont="1"/>
    <xf numFmtId="0" fontId="20" fillId="0" borderId="0" xfId="0" applyFont="1" applyAlignment="1">
      <alignment horizontal="center"/>
    </xf>
    <xf numFmtId="0" fontId="20" fillId="0" borderId="0" xfId="0" applyFont="1"/>
    <xf numFmtId="0" fontId="22" fillId="0" borderId="0" xfId="0" applyFont="1"/>
    <xf numFmtId="0" fontId="23" fillId="0" borderId="0" xfId="0" applyFont="1"/>
    <xf numFmtId="165" fontId="0" fillId="0" borderId="0" xfId="0" applyNumberFormat="1"/>
    <xf numFmtId="2" fontId="0" fillId="0" borderId="0" xfId="0" applyNumberFormat="1"/>
    <xf numFmtId="166" fontId="0" fillId="0" borderId="0" xfId="0" applyNumberFormat="1"/>
    <xf numFmtId="164" fontId="0" fillId="0" borderId="0" xfId="0" applyNumberFormat="1"/>
    <xf numFmtId="0" fontId="25" fillId="0" borderId="0" xfId="0" applyFont="1"/>
    <xf numFmtId="0" fontId="27" fillId="0" borderId="0" xfId="0" applyFont="1"/>
    <xf numFmtId="0" fontId="27" fillId="0" borderId="24" xfId="0" applyFont="1" applyBorder="1" applyAlignment="1">
      <alignment horizontal="center" vertical="center"/>
    </xf>
    <xf numFmtId="0" fontId="30" fillId="0" borderId="0" xfId="0" applyFont="1"/>
    <xf numFmtId="0" fontId="31" fillId="0" borderId="0" xfId="0" applyFont="1" applyAlignment="1">
      <alignment horizontal="center"/>
    </xf>
    <xf numFmtId="0" fontId="31" fillId="0" borderId="0" xfId="0" applyFont="1"/>
    <xf numFmtId="0" fontId="32" fillId="0" borderId="0" xfId="0" applyFont="1"/>
    <xf numFmtId="0" fontId="10" fillId="5" borderId="12" xfId="3" applyFont="1" applyFill="1" applyAlignment="1">
      <alignment horizontal="center" vertical="center"/>
    </xf>
    <xf numFmtId="0" fontId="0" fillId="0" borderId="26" xfId="0" applyBorder="1"/>
    <xf numFmtId="0" fontId="0" fillId="0" borderId="27" xfId="0" applyBorder="1"/>
    <xf numFmtId="0" fontId="27" fillId="0" borderId="0" xfId="0" applyFont="1" applyAlignment="1">
      <alignment horizontal="center"/>
    </xf>
    <xf numFmtId="0" fontId="0" fillId="5" borderId="39" xfId="0" applyFill="1" applyBorder="1"/>
    <xf numFmtId="0" fontId="0" fillId="5" borderId="40" xfId="0" applyFill="1" applyBorder="1"/>
    <xf numFmtId="0" fontId="0" fillId="5" borderId="41" xfId="0" applyFill="1" applyBorder="1"/>
    <xf numFmtId="0" fontId="14" fillId="0" borderId="0" xfId="0" applyFont="1" applyAlignment="1">
      <alignment horizontal="center"/>
    </xf>
    <xf numFmtId="0" fontId="0" fillId="0" borderId="0" xfId="0" applyAlignment="1">
      <alignment horizontal="center"/>
    </xf>
    <xf numFmtId="0" fontId="0" fillId="0" borderId="8" xfId="0" applyBorder="1" applyAlignment="1">
      <alignment horizontal="center"/>
    </xf>
    <xf numFmtId="0" fontId="39" fillId="0" borderId="0" xfId="0" applyFont="1"/>
    <xf numFmtId="0" fontId="40" fillId="0" borderId="0" xfId="0" applyFont="1"/>
    <xf numFmtId="0" fontId="8" fillId="7" borderId="0" xfId="0" applyFont="1" applyFill="1"/>
    <xf numFmtId="0" fontId="3" fillId="7" borderId="0" xfId="2" applyFont="1" applyFill="1" applyBorder="1" applyAlignment="1" applyProtection="1">
      <alignment horizontal="center"/>
    </xf>
    <xf numFmtId="2" fontId="8" fillId="7" borderId="0" xfId="0" applyNumberFormat="1" applyFont="1" applyFill="1"/>
    <xf numFmtId="0" fontId="42" fillId="0" borderId="0" xfId="0" applyFont="1"/>
    <xf numFmtId="0" fontId="43" fillId="0" borderId="0" xfId="0" applyFont="1"/>
    <xf numFmtId="0" fontId="44" fillId="0" borderId="0" xfId="0" applyFont="1"/>
    <xf numFmtId="166" fontId="16" fillId="3" borderId="20" xfId="4" applyNumberFormat="1" applyFont="1" applyBorder="1" applyAlignment="1">
      <alignment horizontal="center" vertical="center"/>
    </xf>
    <xf numFmtId="166" fontId="16" fillId="3" borderId="21" xfId="4" applyNumberFormat="1" applyFont="1" applyBorder="1" applyAlignment="1">
      <alignment horizontal="center" vertical="center"/>
    </xf>
    <xf numFmtId="0" fontId="38" fillId="0" borderId="0" xfId="0" applyFont="1" applyAlignment="1">
      <alignment horizontal="center" vertical="center"/>
    </xf>
    <xf numFmtId="0" fontId="32" fillId="0" borderId="0" xfId="0" applyFont="1" applyAlignment="1">
      <alignment horizontal="center" vertical="center"/>
    </xf>
    <xf numFmtId="0" fontId="26" fillId="0" borderId="12" xfId="3" applyFont="1" applyAlignment="1">
      <alignment horizontal="center" vertical="center"/>
    </xf>
    <xf numFmtId="164" fontId="12" fillId="3" borderId="18" xfId="4" applyNumberFormat="1" applyFont="1" applyBorder="1" applyAlignment="1">
      <alignment horizontal="center" vertical="center"/>
    </xf>
    <xf numFmtId="164" fontId="12" fillId="3" borderId="19" xfId="4" applyNumberFormat="1" applyFont="1" applyBorder="1" applyAlignment="1">
      <alignment horizontal="center" vertical="center"/>
    </xf>
    <xf numFmtId="0" fontId="26" fillId="0" borderId="0" xfId="3" applyFont="1" applyBorder="1" applyAlignment="1">
      <alignment horizontal="center" vertical="center"/>
    </xf>
    <xf numFmtId="0" fontId="14" fillId="0" borderId="0" xfId="0" applyFont="1" applyAlignment="1">
      <alignment horizontal="center" vertical="center"/>
    </xf>
    <xf numFmtId="2" fontId="10" fillId="2" borderId="0" xfId="5" applyNumberFormat="1" applyFont="1" applyBorder="1" applyAlignment="1" applyProtection="1">
      <alignment horizontal="center" vertical="center"/>
      <protection locked="0"/>
    </xf>
    <xf numFmtId="2" fontId="10" fillId="2" borderId="16" xfId="5" applyNumberFormat="1" applyFont="1" applyBorder="1" applyAlignment="1" applyProtection="1">
      <alignment horizontal="center" vertical="center"/>
      <protection locked="0"/>
    </xf>
    <xf numFmtId="1" fontId="16" fillId="3" borderId="20" xfId="4" applyNumberFormat="1" applyFont="1" applyBorder="1" applyAlignment="1">
      <alignment horizontal="center" vertical="center"/>
    </xf>
    <xf numFmtId="1" fontId="16" fillId="3" borderId="21" xfId="4" applyNumberFormat="1" applyFont="1" applyBorder="1" applyAlignment="1">
      <alignment horizontal="center" vertical="center"/>
    </xf>
    <xf numFmtId="0" fontId="10" fillId="2" borderId="0" xfId="5" applyFont="1" applyBorder="1" applyAlignment="1" applyProtection="1">
      <alignment horizontal="center" vertical="center"/>
      <protection locked="0"/>
    </xf>
    <xf numFmtId="0" fontId="10" fillId="2" borderId="16" xfId="5" applyFont="1" applyBorder="1" applyAlignment="1" applyProtection="1">
      <alignment horizontal="center" vertical="center"/>
      <protection locked="0"/>
    </xf>
    <xf numFmtId="0" fontId="14" fillId="0" borderId="0" xfId="0" applyFont="1" applyAlignment="1">
      <alignment horizontal="center"/>
    </xf>
    <xf numFmtId="0" fontId="17" fillId="0" borderId="0" xfId="0" applyFont="1" applyAlignment="1">
      <alignment horizontal="center" vertical="center"/>
    </xf>
    <xf numFmtId="2" fontId="10" fillId="2" borderId="17" xfId="5" applyNumberFormat="1" applyFont="1" applyBorder="1" applyAlignment="1" applyProtection="1">
      <alignment horizontal="center" vertical="center"/>
      <protection locked="0"/>
    </xf>
    <xf numFmtId="0" fontId="36" fillId="0" borderId="0" xfId="0" applyFont="1" applyAlignment="1">
      <alignment horizontal="center"/>
    </xf>
    <xf numFmtId="0" fontId="15" fillId="0" borderId="0" xfId="0" applyFont="1" applyAlignment="1">
      <alignment horizontal="center" wrapText="1"/>
    </xf>
    <xf numFmtId="0" fontId="15" fillId="8" borderId="0" xfId="0" applyFont="1" applyFill="1" applyAlignment="1">
      <alignment horizontal="center" vertical="center"/>
    </xf>
    <xf numFmtId="0" fontId="14" fillId="0" borderId="0" xfId="0" applyFont="1" applyAlignment="1">
      <alignment horizontal="center" vertical="center" wrapText="1"/>
    </xf>
    <xf numFmtId="0" fontId="26" fillId="0" borderId="0" xfId="2" applyFont="1" applyBorder="1" applyAlignment="1">
      <alignment horizontal="center" vertical="center"/>
    </xf>
    <xf numFmtId="0" fontId="13" fillId="0" borderId="0" xfId="0" applyFont="1" applyAlignment="1" applyProtection="1">
      <alignment horizontal="center" vertical="center"/>
      <protection locked="0"/>
    </xf>
    <xf numFmtId="164" fontId="13" fillId="2" borderId="0" xfId="5" applyNumberFormat="1" applyFont="1" applyBorder="1" applyAlignment="1" applyProtection="1">
      <alignment horizontal="center" vertical="center"/>
      <protection locked="0"/>
    </xf>
    <xf numFmtId="0" fontId="0" fillId="0" borderId="0" xfId="0" applyAlignment="1">
      <alignment horizontal="center" vertical="center"/>
    </xf>
    <xf numFmtId="0" fontId="37" fillId="0" borderId="36" xfId="1" applyFont="1" applyBorder="1" applyAlignment="1">
      <alignment horizontal="center"/>
    </xf>
    <xf numFmtId="0" fontId="37" fillId="0" borderId="37" xfId="1" applyFont="1" applyBorder="1" applyAlignment="1">
      <alignment horizontal="center"/>
    </xf>
    <xf numFmtId="0" fontId="37" fillId="0" borderId="38" xfId="1" applyFont="1" applyBorder="1" applyAlignment="1">
      <alignment horizontal="center"/>
    </xf>
    <xf numFmtId="0" fontId="13" fillId="2" borderId="11" xfId="5" applyFont="1" applyBorder="1" applyAlignment="1" applyProtection="1">
      <alignment horizontal="center" vertical="center"/>
      <protection locked="0"/>
    </xf>
    <xf numFmtId="0" fontId="13" fillId="2" borderId="0" xfId="5" applyFont="1" applyBorder="1" applyAlignment="1" applyProtection="1">
      <alignment horizontal="center" vertical="center"/>
      <protection locked="0"/>
    </xf>
    <xf numFmtId="0" fontId="33" fillId="4" borderId="30" xfId="2" applyFont="1" applyFill="1" applyBorder="1" applyAlignment="1">
      <alignment horizontal="left" vertical="center" wrapText="1"/>
    </xf>
    <xf numFmtId="0" fontId="33" fillId="4" borderId="31" xfId="2" applyFont="1" applyFill="1" applyBorder="1" applyAlignment="1">
      <alignment horizontal="left" vertical="center" wrapText="1"/>
    </xf>
    <xf numFmtId="0" fontId="33" fillId="4" borderId="32" xfId="2" applyFont="1" applyFill="1" applyBorder="1" applyAlignment="1">
      <alignment horizontal="left" vertical="center" wrapText="1"/>
    </xf>
    <xf numFmtId="0" fontId="33" fillId="4" borderId="29" xfId="2" applyFont="1" applyFill="1" applyBorder="1" applyAlignment="1">
      <alignment horizontal="left" vertical="center" wrapText="1"/>
    </xf>
    <xf numFmtId="0" fontId="33" fillId="4" borderId="0" xfId="2" applyFont="1" applyFill="1" applyBorder="1" applyAlignment="1">
      <alignment horizontal="left" vertical="center" wrapText="1"/>
    </xf>
    <xf numFmtId="0" fontId="33" fillId="4" borderId="33" xfId="2" applyFont="1" applyFill="1" applyBorder="1" applyAlignment="1">
      <alignment horizontal="left" vertical="center" wrapText="1"/>
    </xf>
    <xf numFmtId="0" fontId="33" fillId="4" borderId="34" xfId="2" applyFont="1" applyFill="1" applyBorder="1" applyAlignment="1">
      <alignment horizontal="left" vertical="center" wrapText="1"/>
    </xf>
    <xf numFmtId="0" fontId="33" fillId="4" borderId="28" xfId="2" applyFont="1" applyFill="1" applyBorder="1" applyAlignment="1">
      <alignment horizontal="left" vertical="center" wrapText="1"/>
    </xf>
    <xf numFmtId="0" fontId="33" fillId="4" borderId="35" xfId="2" applyFont="1" applyFill="1" applyBorder="1" applyAlignment="1">
      <alignment horizontal="left" vertical="center" wrapText="1"/>
    </xf>
    <xf numFmtId="0" fontId="15" fillId="7" borderId="0" xfId="0" applyFont="1" applyFill="1" applyAlignment="1">
      <alignment horizontal="center" vertical="center" wrapText="1"/>
    </xf>
    <xf numFmtId="164" fontId="12" fillId="3" borderId="22" xfId="4" applyNumberFormat="1" applyFont="1" applyBorder="1" applyAlignment="1">
      <alignment horizontal="center" vertical="center"/>
    </xf>
    <xf numFmtId="164" fontId="12" fillId="3" borderId="23" xfId="4" applyNumberFormat="1" applyFont="1" applyBorder="1" applyAlignment="1">
      <alignment horizontal="center" vertical="center"/>
    </xf>
    <xf numFmtId="0" fontId="28" fillId="0" borderId="6" xfId="3" applyFont="1" applyBorder="1" applyAlignment="1">
      <alignment horizontal="center" vertical="center"/>
    </xf>
    <xf numFmtId="0" fontId="28" fillId="0" borderId="25" xfId="3" applyFont="1" applyBorder="1" applyAlignment="1">
      <alignment horizontal="center" vertical="center"/>
    </xf>
    <xf numFmtId="0" fontId="27" fillId="0" borderId="24" xfId="0" applyFont="1" applyBorder="1" applyAlignment="1">
      <alignment horizontal="center" vertical="center"/>
    </xf>
    <xf numFmtId="0" fontId="25" fillId="0" borderId="6" xfId="3" applyFont="1" applyBorder="1" applyAlignment="1">
      <alignment horizontal="center" vertical="center"/>
    </xf>
    <xf numFmtId="0" fontId="25" fillId="0" borderId="25" xfId="3" applyFont="1" applyBorder="1" applyAlignment="1">
      <alignment horizontal="center" vertical="center"/>
    </xf>
    <xf numFmtId="0" fontId="26" fillId="0" borderId="6" xfId="3" applyFont="1" applyBorder="1" applyAlignment="1">
      <alignment horizontal="center" vertical="center"/>
    </xf>
    <xf numFmtId="0" fontId="26" fillId="0" borderId="25" xfId="3" applyFont="1" applyBorder="1" applyAlignment="1">
      <alignment horizontal="center" vertical="center"/>
    </xf>
    <xf numFmtId="0" fontId="29" fillId="0" borderId="6" xfId="3" applyFont="1" applyBorder="1" applyAlignment="1">
      <alignment horizontal="center" vertical="center"/>
    </xf>
    <xf numFmtId="0" fontId="29" fillId="0" borderId="25" xfId="3" applyFont="1" applyBorder="1" applyAlignment="1">
      <alignment horizontal="center" vertical="center"/>
    </xf>
    <xf numFmtId="0" fontId="27" fillId="0" borderId="0" xfId="0" applyFont="1" applyAlignment="1">
      <alignment horizontal="center" vertical="center"/>
    </xf>
    <xf numFmtId="0" fontId="9" fillId="0" borderId="12" xfId="3" applyFont="1" applyAlignment="1">
      <alignment horizontal="center" vertical="center"/>
    </xf>
    <xf numFmtId="0" fontId="9" fillId="0" borderId="0" xfId="3" applyFont="1" applyBorder="1" applyAlignment="1">
      <alignment horizontal="center" vertical="center"/>
    </xf>
    <xf numFmtId="0" fontId="35" fillId="4" borderId="0" xfId="2" applyFont="1" applyFill="1" applyBorder="1" applyAlignment="1">
      <alignment horizontal="left" vertical="center" wrapText="1"/>
    </xf>
    <xf numFmtId="0" fontId="26" fillId="0" borderId="0" xfId="0" applyFont="1" applyAlignment="1">
      <alignment horizontal="center" vertical="center"/>
    </xf>
    <xf numFmtId="0" fontId="24" fillId="6" borderId="0" xfId="0" applyFont="1" applyFill="1" applyAlignment="1">
      <alignment horizontal="center" vertical="center" wrapText="1"/>
    </xf>
    <xf numFmtId="0" fontId="2" fillId="0" borderId="14" xfId="2" applyBorder="1" applyAlignment="1">
      <alignment horizontal="center" vertical="center"/>
    </xf>
    <xf numFmtId="0" fontId="2" fillId="0" borderId="5" xfId="2" applyBorder="1" applyAlignment="1">
      <alignment horizontal="center" vertical="center"/>
    </xf>
    <xf numFmtId="0" fontId="3" fillId="7" borderId="0" xfId="2" applyFont="1" applyFill="1" applyBorder="1" applyAlignment="1">
      <alignment horizontal="center" vertical="center"/>
    </xf>
    <xf numFmtId="0" fontId="2" fillId="0" borderId="7" xfId="2" applyBorder="1" applyAlignment="1">
      <alignment horizontal="center" vertical="center"/>
    </xf>
    <xf numFmtId="0" fontId="41" fillId="7" borderId="0" xfId="1" applyFont="1" applyFill="1" applyBorder="1" applyAlignment="1">
      <alignment horizontal="center"/>
    </xf>
    <xf numFmtId="0" fontId="1" fillId="0" borderId="3" xfId="1" applyBorder="1" applyAlignment="1">
      <alignment horizontal="center"/>
    </xf>
    <xf numFmtId="0" fontId="1" fillId="0" borderId="11" xfId="1" applyBorder="1" applyAlignment="1">
      <alignment horizontal="center"/>
    </xf>
    <xf numFmtId="0" fontId="1" fillId="0" borderId="4" xfId="1" applyBorder="1" applyAlignment="1">
      <alignment horizontal="center"/>
    </xf>
    <xf numFmtId="0" fontId="2" fillId="0" borderId="15" xfId="2" applyBorder="1" applyAlignment="1">
      <alignment horizontal="center" vertical="center"/>
    </xf>
    <xf numFmtId="0" fontId="0" fillId="0" borderId="0" xfId="0" applyAlignment="1">
      <alignment horizontal="center" vertical="center" wrapText="1"/>
    </xf>
    <xf numFmtId="0" fontId="31" fillId="0" borderId="0" xfId="0" applyFont="1" applyAlignment="1">
      <alignment horizontal="center"/>
    </xf>
    <xf numFmtId="0" fontId="17" fillId="0" borderId="0" xfId="0" applyFont="1" applyAlignment="1">
      <alignment horizontal="center"/>
    </xf>
    <xf numFmtId="0" fontId="23" fillId="0" borderId="0" xfId="0" applyFont="1" applyAlignment="1">
      <alignment horizontal="center"/>
    </xf>
  </cellXfs>
  <cellStyles count="6">
    <cellStyle name="Accent1" xfId="5" builtinId="29"/>
    <cellStyle name="Heading 1" xfId="1" builtinId="16"/>
    <cellStyle name="Heading 2" xfId="3" builtinId="17"/>
    <cellStyle name="Heading 3" xfId="2" builtinId="18"/>
    <cellStyle name="Normal" xfId="0" builtinId="0"/>
    <cellStyle name="Output" xfId="4" builtinId="21"/>
  </cellStyles>
  <dxfs count="90">
    <dxf>
      <font>
        <color theme="1"/>
      </font>
    </dxf>
    <dxf>
      <font>
        <color theme="0"/>
      </font>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color theme="0"/>
      </font>
      <fill>
        <patternFill>
          <bgColor theme="0"/>
        </patternFill>
      </fill>
      <border>
        <left/>
        <right/>
        <top/>
        <bottom/>
      </border>
    </dxf>
    <dxf>
      <font>
        <color theme="0"/>
      </font>
      <fill>
        <patternFill>
          <bgColor theme="0"/>
        </patternFill>
      </fill>
      <border>
        <left/>
        <right/>
        <top/>
        <bottom/>
      </border>
    </dxf>
    <dxf>
      <font>
        <strike val="0"/>
        <color theme="0"/>
      </font>
      <fill>
        <patternFill>
          <bgColor theme="0"/>
        </patternFill>
      </fill>
      <border>
        <left/>
        <right/>
        <top/>
        <bottom/>
        <vertical/>
        <horizontal/>
      </border>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b val="0"/>
        <i/>
        <u val="double"/>
        <color rgb="FFFF0000"/>
      </font>
      <fill>
        <patternFill patternType="none">
          <bgColor auto="1"/>
        </patternFill>
      </fill>
    </dxf>
    <dxf>
      <font>
        <strike val="0"/>
        <color theme="0"/>
      </font>
      <fill>
        <patternFill>
          <bgColor theme="0"/>
        </patternFill>
      </fill>
      <border>
        <left/>
        <right/>
        <top/>
        <bottom/>
        <vertical/>
        <horizontal/>
      </border>
    </dxf>
    <dxf>
      <font>
        <b val="0"/>
        <i/>
        <u val="double"/>
        <color rgb="FFFF0000"/>
      </font>
      <fill>
        <patternFill patternType="none">
          <bgColor auto="1"/>
        </patternFill>
      </fill>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b val="0"/>
        <i/>
        <u val="double"/>
        <color rgb="FFFF0000"/>
      </font>
      <fill>
        <patternFill patternType="none">
          <bgColor auto="1"/>
        </patternFill>
      </fill>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FF0000"/>
        </patternFill>
      </fill>
    </dxf>
    <dxf>
      <font>
        <b/>
        <i val="0"/>
        <color theme="1"/>
      </font>
      <fill>
        <patternFill patternType="solid">
          <bgColor rgb="FFC00000"/>
        </patternFill>
      </fill>
    </dxf>
    <dxf>
      <fill>
        <patternFill>
          <bgColor rgb="FFFF0000"/>
        </patternFill>
      </fill>
    </dxf>
    <dxf>
      <fill>
        <patternFill>
          <bgColor rgb="FFFF0000"/>
        </patternFill>
      </fill>
    </dxf>
    <dxf>
      <font>
        <strike val="0"/>
        <color theme="0"/>
      </font>
      <fill>
        <patternFill>
          <bgColor theme="0"/>
        </patternFill>
      </fill>
      <border>
        <left/>
        <right/>
        <top/>
        <bottom/>
        <vertical/>
        <horizontal/>
      </border>
    </dxf>
    <dxf>
      <fill>
        <patternFill>
          <bgColor theme="0"/>
        </patternFill>
      </fill>
    </dxf>
    <dxf>
      <fill>
        <patternFill>
          <bgColor rgb="FFFF0000"/>
        </patternFill>
      </fill>
    </dxf>
    <dxf>
      <fill>
        <patternFill>
          <bgColor rgb="FFFF0000"/>
        </patternFill>
      </fill>
    </dxf>
    <dxf>
      <fill>
        <patternFill>
          <bgColor theme="0"/>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b val="0"/>
        <i/>
        <u val="double"/>
        <color rgb="FFFF0000"/>
      </font>
      <fill>
        <patternFill patternType="none">
          <bgColor auto="1"/>
        </patternFill>
      </fill>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b/>
        <i val="0"/>
        <color theme="1"/>
      </font>
      <fill>
        <patternFill>
          <bgColor rgb="FFC0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theme="1"/>
      </font>
      <fill>
        <patternFill patternType="solid">
          <bgColor rgb="FFC00000"/>
        </patternFill>
      </fill>
    </dxf>
    <dxf>
      <fill>
        <patternFill>
          <bgColor rgb="FFFF0000"/>
        </patternFill>
      </fill>
    </dxf>
    <dxf>
      <fill>
        <patternFill>
          <bgColor rgb="FFFF0000"/>
        </patternFill>
      </fill>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b val="0"/>
        <i/>
        <u val="double"/>
        <color rgb="FFFF0000"/>
      </font>
      <fill>
        <patternFill patternType="none">
          <bgColor auto="1"/>
        </patternFill>
      </fill>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color theme="0"/>
      </font>
      <fill>
        <patternFill>
          <bgColor theme="0"/>
        </patternFill>
      </fill>
      <border>
        <left/>
        <right/>
        <top/>
        <bottom/>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ont>
        <b val="0"/>
        <i/>
        <u val="double"/>
        <color rgb="FFFF0000"/>
      </font>
      <fill>
        <patternFill patternType="none">
          <bgColor auto="1"/>
        </patternFill>
      </fill>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border>
        <left/>
        <right/>
        <top/>
        <bottom/>
        <vertical/>
        <horizontal/>
      </border>
    </dxf>
    <dxf>
      <fill>
        <patternFill>
          <bgColor rgb="FFFF0000"/>
        </patternFill>
      </fill>
    </dxf>
    <dxf>
      <fill>
        <patternFill>
          <bgColor rgb="FFFF0000"/>
        </patternFill>
      </fill>
    </dxf>
    <dxf>
      <font>
        <b/>
        <i/>
        <u val="double"/>
        <color rgb="FFC00000"/>
      </font>
      <fill>
        <patternFill>
          <bgColor theme="3" tint="0.59996337778862885"/>
        </patternFill>
      </fill>
      <border>
        <left style="thin">
          <color auto="1"/>
        </left>
        <right style="thin">
          <color auto="1"/>
        </right>
        <top style="thin">
          <color auto="1"/>
        </top>
        <bottom style="thin">
          <color auto="1"/>
        </bottom>
      </border>
    </dxf>
    <dxf>
      <font>
        <b/>
        <i/>
        <u val="double"/>
        <color rgb="FFC00000"/>
      </font>
      <fill>
        <patternFill>
          <bgColor theme="3" tint="0.59996337778862885"/>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b/>
        <i/>
        <u val="double"/>
        <color rgb="FFC00000"/>
      </font>
      <fill>
        <patternFill>
          <bgColor theme="3" tint="0.59996337778862885"/>
        </patternFill>
      </fill>
      <border>
        <left/>
        <right/>
        <top/>
        <bottom/>
        <vertical/>
        <horizontal/>
      </border>
    </dxf>
    <dxf>
      <font>
        <color theme="0"/>
      </font>
    </dxf>
    <dxf>
      <font>
        <color theme="0"/>
      </font>
      <fill>
        <patternFill>
          <bgColor theme="0"/>
        </patternFill>
      </fill>
      <border>
        <left/>
        <right/>
        <top/>
        <bottom/>
        <vertical/>
        <horizontal/>
      </border>
    </dxf>
    <dxf>
      <font>
        <b/>
        <i val="0"/>
        <color theme="0"/>
      </font>
      <fill>
        <patternFill>
          <bgColor theme="4"/>
        </patternFill>
      </fill>
      <border>
        <left style="thin">
          <color auto="1"/>
        </left>
        <right style="thin">
          <color auto="1"/>
        </right>
        <top style="thin">
          <color auto="1"/>
        </top>
        <bottom style="thin">
          <color auto="1"/>
        </bottom>
        <vertical/>
        <horizontal/>
      </border>
    </dxf>
    <dxf>
      <font>
        <b/>
        <i val="0"/>
        <color theme="0"/>
      </font>
      <fill>
        <patternFill>
          <bgColor theme="4"/>
        </patternFill>
      </fill>
      <border>
        <left style="thin">
          <color auto="1"/>
        </left>
        <right style="thin">
          <color auto="1"/>
        </right>
        <top style="thin">
          <color auto="1"/>
        </top>
        <bottom style="thin">
          <color auto="1"/>
        </bottom>
        <vertical/>
        <horizontal/>
      </border>
    </dxf>
    <dxf>
      <font>
        <color theme="0"/>
      </font>
    </dxf>
    <dxf>
      <font>
        <b/>
        <i val="0"/>
        <color theme="0"/>
      </font>
      <fill>
        <patternFill>
          <bgColor theme="4"/>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b/>
        <i/>
        <u val="double"/>
        <color rgb="FFC00000"/>
      </font>
      <fill>
        <patternFill>
          <bgColor theme="3" tint="0.59996337778862885"/>
        </patternFill>
      </fill>
      <border>
        <left/>
        <right/>
        <top/>
        <bottom/>
        <vertical/>
        <horizontal/>
      </border>
    </dxf>
    <dxf>
      <font>
        <color theme="1"/>
      </font>
    </dxf>
    <dxf>
      <font>
        <color theme="1"/>
      </font>
    </dxf>
    <dxf>
      <font>
        <color theme="1"/>
      </font>
    </dxf>
    <dxf>
      <font>
        <color theme="0"/>
      </font>
    </dxf>
    <dxf>
      <border>
        <bottom style="thin">
          <color theme="4" tint="-0.24994659260841701"/>
        </bottom>
        <vertical/>
        <horizontal/>
      </border>
    </dxf>
    <dxf>
      <border>
        <left style="thin">
          <color auto="1"/>
        </left>
        <right/>
        <top/>
        <bottom/>
        <vertical/>
        <horizontal/>
      </border>
    </dxf>
    <dxf>
      <border>
        <bottom style="thin">
          <color theme="4" tint="-0.24994659260841701"/>
        </bottom>
        <vertical/>
        <horizontal/>
      </border>
    </dxf>
    <dxf>
      <border>
        <left style="thin">
          <color auto="1"/>
        </left>
        <right/>
        <top/>
        <bottom/>
        <vertical/>
        <horizontal/>
      </border>
    </dxf>
    <dxf>
      <border>
        <left/>
        <right/>
        <top/>
        <bottom/>
        <vertical/>
        <horizontal/>
      </border>
    </dxf>
    <dxf>
      <border>
        <left/>
        <right/>
        <top/>
        <bottom/>
        <vertical/>
        <horizontal/>
      </border>
    </dxf>
    <dxf>
      <border>
        <bottom style="thin">
          <color theme="4" tint="-0.24994659260841701"/>
        </bottom>
        <vertical/>
        <horizontal/>
      </border>
    </dxf>
    <dxf>
      <border>
        <right style="thin">
          <color theme="1"/>
        </right>
        <vertical/>
        <horizontal/>
      </border>
    </dxf>
    <dxf>
      <border>
        <left/>
        <right/>
        <top/>
        <bottom/>
        <vertical/>
        <horizontal/>
      </border>
    </dxf>
  </dxfs>
  <tableStyles count="0" defaultTableStyle="TableStyleMedium2" defaultPivotStyle="PivotStyleLight16"/>
  <colors>
    <mruColors>
      <color rgb="FF8587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chart>
    <c:title>
      <c:tx>
        <c:rich>
          <a:bodyPr anchor="t" anchorCtr="0"/>
          <a:lstStyle/>
          <a:p>
            <a:pPr>
              <a:defRPr sz="2000"/>
            </a:pPr>
            <a:r>
              <a:rPr lang="en-US" sz="2000"/>
              <a:t>INA851</a:t>
            </a:r>
            <a:r>
              <a:rPr lang="en-US" sz="2000" baseline="0"/>
              <a:t> Output Differential </a:t>
            </a:r>
            <a:r>
              <a:rPr lang="en-US" sz="2000"/>
              <a:t>vs Input</a:t>
            </a:r>
            <a:r>
              <a:rPr lang="en-US" sz="2000" baseline="0"/>
              <a:t> Common Mode </a:t>
            </a:r>
          </a:p>
        </c:rich>
      </c:tx>
      <c:layout>
        <c:manualLayout>
          <c:xMode val="edge"/>
          <c:yMode val="edge"/>
          <c:x val="2.3743451908433293E-2"/>
          <c:y val="1.8902438116840881E-2"/>
        </c:manualLayout>
      </c:layout>
      <c:overlay val="0"/>
      <c:spPr>
        <a:effectLst>
          <a:outerShdw blurRad="50800" dist="38100" dir="2700000" algn="tl" rotWithShape="0">
            <a:prstClr val="black">
              <a:alpha val="40000"/>
            </a:prstClr>
          </a:outerShdw>
        </a:effectLst>
      </c:spPr>
    </c:title>
    <c:autoTitleDeleted val="0"/>
    <c:plotArea>
      <c:layout>
        <c:manualLayout>
          <c:layoutTarget val="inner"/>
          <c:xMode val="edge"/>
          <c:yMode val="edge"/>
          <c:x val="1.2682448166415151E-2"/>
          <c:y val="9.9385304211901671E-2"/>
          <c:w val="0.90130961144700117"/>
          <c:h val="0.82396149949341435"/>
        </c:manualLayout>
      </c:layout>
      <c:scatterChart>
        <c:scatterStyle val="lineMarker"/>
        <c:varyColors val="0"/>
        <c:ser>
          <c:idx val="0"/>
          <c:order val="0"/>
          <c:tx>
            <c:v>Max Vout</c:v>
          </c:tx>
          <c:marker>
            <c:symbol val="none"/>
          </c:marker>
          <c:xVal>
            <c:numRef>
              <c:f>[0]!MaxVoutDiffRange</c:f>
              <c:numCache>
                <c:formatCode>General</c:formatCode>
                <c:ptCount val="621"/>
                <c:pt idx="0">
                  <c:v>0</c:v>
                </c:pt>
                <c:pt idx="1">
                  <c:v>0.10000000000000142</c:v>
                </c:pt>
                <c:pt idx="2">
                  <c:v>0.20000000000000284</c:v>
                </c:pt>
                <c:pt idx="3">
                  <c:v>0.30000000000000426</c:v>
                </c:pt>
                <c:pt idx="4">
                  <c:v>0.40000000000000568</c:v>
                </c:pt>
                <c:pt idx="5">
                  <c:v>0.50000000000000711</c:v>
                </c:pt>
                <c:pt idx="6">
                  <c:v>0.60000000000000853</c:v>
                </c:pt>
                <c:pt idx="7">
                  <c:v>0.70000000000000995</c:v>
                </c:pt>
                <c:pt idx="8">
                  <c:v>0.80000000000001137</c:v>
                </c:pt>
                <c:pt idx="9">
                  <c:v>0.90000000000001279</c:v>
                </c:pt>
                <c:pt idx="10">
                  <c:v>1.0000000000000142</c:v>
                </c:pt>
                <c:pt idx="11">
                  <c:v>1.1000000000000156</c:v>
                </c:pt>
                <c:pt idx="12">
                  <c:v>1.2000000000000171</c:v>
                </c:pt>
                <c:pt idx="13">
                  <c:v>1.3000000000000185</c:v>
                </c:pt>
                <c:pt idx="14">
                  <c:v>1.4000000000000199</c:v>
                </c:pt>
                <c:pt idx="15">
                  <c:v>1.5000000000000213</c:v>
                </c:pt>
                <c:pt idx="16">
                  <c:v>1.6000000000000227</c:v>
                </c:pt>
                <c:pt idx="17">
                  <c:v>1.7000000000000242</c:v>
                </c:pt>
                <c:pt idx="18">
                  <c:v>1.8000000000000256</c:v>
                </c:pt>
                <c:pt idx="19">
                  <c:v>1.900000000000027</c:v>
                </c:pt>
                <c:pt idx="20">
                  <c:v>2.0000000000000284</c:v>
                </c:pt>
                <c:pt idx="21">
                  <c:v>2.1000000000000298</c:v>
                </c:pt>
                <c:pt idx="22">
                  <c:v>2.2000000000000313</c:v>
                </c:pt>
                <c:pt idx="23">
                  <c:v>2.3000000000000327</c:v>
                </c:pt>
                <c:pt idx="24">
                  <c:v>2.4000000000000341</c:v>
                </c:pt>
                <c:pt idx="25">
                  <c:v>2.5000000000000355</c:v>
                </c:pt>
                <c:pt idx="26">
                  <c:v>2.6000000000000369</c:v>
                </c:pt>
                <c:pt idx="27">
                  <c:v>2.7000000000000384</c:v>
                </c:pt>
                <c:pt idx="28">
                  <c:v>2.8000000000000398</c:v>
                </c:pt>
                <c:pt idx="29">
                  <c:v>2.9000000000000412</c:v>
                </c:pt>
                <c:pt idx="30">
                  <c:v>3.0000000000000426</c:v>
                </c:pt>
                <c:pt idx="31">
                  <c:v>3.1000000000000441</c:v>
                </c:pt>
                <c:pt idx="32">
                  <c:v>3.2000000000000455</c:v>
                </c:pt>
                <c:pt idx="33">
                  <c:v>3.3000000000000469</c:v>
                </c:pt>
                <c:pt idx="34">
                  <c:v>3.4000000000000483</c:v>
                </c:pt>
                <c:pt idx="35">
                  <c:v>3.5000000000000497</c:v>
                </c:pt>
                <c:pt idx="36">
                  <c:v>3.6000000000000512</c:v>
                </c:pt>
                <c:pt idx="37">
                  <c:v>3.7000000000000526</c:v>
                </c:pt>
                <c:pt idx="38">
                  <c:v>3.800000000000054</c:v>
                </c:pt>
                <c:pt idx="39">
                  <c:v>3.9000000000000554</c:v>
                </c:pt>
                <c:pt idx="40">
                  <c:v>4.0000000000000568</c:v>
                </c:pt>
                <c:pt idx="41">
                  <c:v>4.1000000000000583</c:v>
                </c:pt>
                <c:pt idx="42">
                  <c:v>4.2000000000000597</c:v>
                </c:pt>
                <c:pt idx="43">
                  <c:v>4.3000000000000611</c:v>
                </c:pt>
                <c:pt idx="44">
                  <c:v>4.4000000000000625</c:v>
                </c:pt>
                <c:pt idx="45">
                  <c:v>4.5000000000000639</c:v>
                </c:pt>
                <c:pt idx="46">
                  <c:v>4.6000000000000654</c:v>
                </c:pt>
                <c:pt idx="47">
                  <c:v>4.7000000000000668</c:v>
                </c:pt>
                <c:pt idx="48">
                  <c:v>4.8000000000000682</c:v>
                </c:pt>
                <c:pt idx="49">
                  <c:v>4.9000000000000696</c:v>
                </c:pt>
                <c:pt idx="50">
                  <c:v>5.0000000000000711</c:v>
                </c:pt>
                <c:pt idx="51">
                  <c:v>5.1000000000000725</c:v>
                </c:pt>
                <c:pt idx="52">
                  <c:v>5.1999999999999993</c:v>
                </c:pt>
                <c:pt idx="53">
                  <c:v>5.1999999999999993</c:v>
                </c:pt>
                <c:pt idx="54">
                  <c:v>5.1999999999999993</c:v>
                </c:pt>
                <c:pt idx="55">
                  <c:v>5.1999999999999993</c:v>
                </c:pt>
                <c:pt idx="56">
                  <c:v>5.1999999999999993</c:v>
                </c:pt>
                <c:pt idx="57">
                  <c:v>5.1999999999999993</c:v>
                </c:pt>
                <c:pt idx="58">
                  <c:v>5.1999999999999993</c:v>
                </c:pt>
                <c:pt idx="59">
                  <c:v>5.1999999999999993</c:v>
                </c:pt>
                <c:pt idx="60">
                  <c:v>5.1999999999999993</c:v>
                </c:pt>
                <c:pt idx="61">
                  <c:v>5.1999999999999993</c:v>
                </c:pt>
                <c:pt idx="62">
                  <c:v>5.1999999999999993</c:v>
                </c:pt>
                <c:pt idx="63">
                  <c:v>5.1999999999999993</c:v>
                </c:pt>
                <c:pt idx="64">
                  <c:v>5.1999999999999993</c:v>
                </c:pt>
                <c:pt idx="65">
                  <c:v>5.1999999999999993</c:v>
                </c:pt>
                <c:pt idx="66">
                  <c:v>5.1999999999999993</c:v>
                </c:pt>
                <c:pt idx="67">
                  <c:v>5.1999999999999993</c:v>
                </c:pt>
                <c:pt idx="68">
                  <c:v>5.1999999999999993</c:v>
                </c:pt>
                <c:pt idx="69">
                  <c:v>5.1999999999999993</c:v>
                </c:pt>
                <c:pt idx="70">
                  <c:v>5.1999999999999993</c:v>
                </c:pt>
                <c:pt idx="71">
                  <c:v>5.1999999999999993</c:v>
                </c:pt>
                <c:pt idx="72">
                  <c:v>5.1999999999999993</c:v>
                </c:pt>
                <c:pt idx="73">
                  <c:v>5.1999999999999993</c:v>
                </c:pt>
                <c:pt idx="74">
                  <c:v>5.1999999999999993</c:v>
                </c:pt>
                <c:pt idx="75">
                  <c:v>5.1999999999999993</c:v>
                </c:pt>
                <c:pt idx="76">
                  <c:v>5.1999999999999993</c:v>
                </c:pt>
                <c:pt idx="77">
                  <c:v>5.1999999999999993</c:v>
                </c:pt>
                <c:pt idx="78">
                  <c:v>5.1999999999999993</c:v>
                </c:pt>
                <c:pt idx="79">
                  <c:v>5.1999999999999993</c:v>
                </c:pt>
                <c:pt idx="80">
                  <c:v>5.1999999999999993</c:v>
                </c:pt>
                <c:pt idx="81">
                  <c:v>5.1999999999999993</c:v>
                </c:pt>
                <c:pt idx="82">
                  <c:v>5.1999999999999993</c:v>
                </c:pt>
                <c:pt idx="83">
                  <c:v>5.1999999999999993</c:v>
                </c:pt>
                <c:pt idx="84">
                  <c:v>5.1999999999999993</c:v>
                </c:pt>
                <c:pt idx="85">
                  <c:v>5.1999999999999993</c:v>
                </c:pt>
                <c:pt idx="86">
                  <c:v>5.1999999999999993</c:v>
                </c:pt>
                <c:pt idx="87">
                  <c:v>5.1999999999999993</c:v>
                </c:pt>
                <c:pt idx="88">
                  <c:v>5.1999999999999993</c:v>
                </c:pt>
                <c:pt idx="89">
                  <c:v>5.1999999999999993</c:v>
                </c:pt>
                <c:pt idx="90">
                  <c:v>5.1999999999999993</c:v>
                </c:pt>
                <c:pt idx="91">
                  <c:v>5.1999999999999993</c:v>
                </c:pt>
                <c:pt idx="92">
                  <c:v>5.1999999999999993</c:v>
                </c:pt>
                <c:pt idx="93">
                  <c:v>5.1999999999999993</c:v>
                </c:pt>
                <c:pt idx="94">
                  <c:v>5.1999999999999993</c:v>
                </c:pt>
                <c:pt idx="95">
                  <c:v>5.1999999999999993</c:v>
                </c:pt>
                <c:pt idx="96">
                  <c:v>5.1999999999999993</c:v>
                </c:pt>
                <c:pt idx="97">
                  <c:v>5.1999999999999993</c:v>
                </c:pt>
                <c:pt idx="98">
                  <c:v>5.1999999999999993</c:v>
                </c:pt>
                <c:pt idx="99">
                  <c:v>5.1999999999999993</c:v>
                </c:pt>
                <c:pt idx="100">
                  <c:v>5.1999999999999993</c:v>
                </c:pt>
                <c:pt idx="101">
                  <c:v>5.1999999999999993</c:v>
                </c:pt>
                <c:pt idx="102">
                  <c:v>5.1999999999999993</c:v>
                </c:pt>
                <c:pt idx="103">
                  <c:v>5.1999999999999993</c:v>
                </c:pt>
                <c:pt idx="104">
                  <c:v>5.1999999999999993</c:v>
                </c:pt>
                <c:pt idx="105">
                  <c:v>5.1999999999999993</c:v>
                </c:pt>
                <c:pt idx="106">
                  <c:v>5.1999999999999993</c:v>
                </c:pt>
                <c:pt idx="107">
                  <c:v>5.1999999999999993</c:v>
                </c:pt>
                <c:pt idx="108">
                  <c:v>5.1999999999999993</c:v>
                </c:pt>
                <c:pt idx="109">
                  <c:v>5.1999999999999993</c:v>
                </c:pt>
                <c:pt idx="110">
                  <c:v>5.1999999999999993</c:v>
                </c:pt>
                <c:pt idx="111">
                  <c:v>5.1999999999999993</c:v>
                </c:pt>
                <c:pt idx="112">
                  <c:v>5.1999999999999993</c:v>
                </c:pt>
                <c:pt idx="113">
                  <c:v>5.1999999999999993</c:v>
                </c:pt>
                <c:pt idx="114">
                  <c:v>5.1999999999999993</c:v>
                </c:pt>
                <c:pt idx="115">
                  <c:v>5.1999999999999993</c:v>
                </c:pt>
                <c:pt idx="116">
                  <c:v>5.1999999999999993</c:v>
                </c:pt>
                <c:pt idx="117">
                  <c:v>5.1999999999999993</c:v>
                </c:pt>
                <c:pt idx="118">
                  <c:v>5.1999999999999993</c:v>
                </c:pt>
                <c:pt idx="119">
                  <c:v>5.1999999999999993</c:v>
                </c:pt>
                <c:pt idx="120">
                  <c:v>5.1999999999999993</c:v>
                </c:pt>
                <c:pt idx="121">
                  <c:v>5.1999999999999993</c:v>
                </c:pt>
                <c:pt idx="122">
                  <c:v>5.1999999999999993</c:v>
                </c:pt>
                <c:pt idx="123">
                  <c:v>5.1999999999999993</c:v>
                </c:pt>
                <c:pt idx="124">
                  <c:v>5.1999999999999993</c:v>
                </c:pt>
                <c:pt idx="125">
                  <c:v>5.1999999999999993</c:v>
                </c:pt>
                <c:pt idx="126">
                  <c:v>5.1999999999999993</c:v>
                </c:pt>
                <c:pt idx="127">
                  <c:v>5.1999999999999993</c:v>
                </c:pt>
                <c:pt idx="128">
                  <c:v>5.1999999999999993</c:v>
                </c:pt>
                <c:pt idx="129">
                  <c:v>5.1999999999999993</c:v>
                </c:pt>
                <c:pt idx="130">
                  <c:v>5.1999999999999993</c:v>
                </c:pt>
                <c:pt idx="131">
                  <c:v>5.1999999999999993</c:v>
                </c:pt>
                <c:pt idx="132">
                  <c:v>5.1999999999999993</c:v>
                </c:pt>
                <c:pt idx="133">
                  <c:v>5.1999999999999993</c:v>
                </c:pt>
                <c:pt idx="134">
                  <c:v>5.1999999999999993</c:v>
                </c:pt>
                <c:pt idx="135">
                  <c:v>5.1999999999999993</c:v>
                </c:pt>
                <c:pt idx="136">
                  <c:v>5.1999999999999993</c:v>
                </c:pt>
                <c:pt idx="137">
                  <c:v>5.1999999999999993</c:v>
                </c:pt>
                <c:pt idx="138">
                  <c:v>5.1999999999999993</c:v>
                </c:pt>
                <c:pt idx="139">
                  <c:v>5.1999999999999993</c:v>
                </c:pt>
                <c:pt idx="140">
                  <c:v>5.1999999999999993</c:v>
                </c:pt>
                <c:pt idx="141">
                  <c:v>5.1999999999999993</c:v>
                </c:pt>
                <c:pt idx="142">
                  <c:v>5.1999999999999993</c:v>
                </c:pt>
                <c:pt idx="143">
                  <c:v>5.1999999999999993</c:v>
                </c:pt>
                <c:pt idx="144">
                  <c:v>5.1999999999999993</c:v>
                </c:pt>
                <c:pt idx="145">
                  <c:v>5.1999999999999993</c:v>
                </c:pt>
                <c:pt idx="146">
                  <c:v>5.1999999999999993</c:v>
                </c:pt>
                <c:pt idx="147">
                  <c:v>5.1999999999999993</c:v>
                </c:pt>
                <c:pt idx="148">
                  <c:v>5.1999999999999993</c:v>
                </c:pt>
                <c:pt idx="149">
                  <c:v>5.1999999999999993</c:v>
                </c:pt>
                <c:pt idx="150">
                  <c:v>5.1999999999999993</c:v>
                </c:pt>
                <c:pt idx="151">
                  <c:v>5.1999999999999993</c:v>
                </c:pt>
                <c:pt idx="152">
                  <c:v>5.1999999999999993</c:v>
                </c:pt>
                <c:pt idx="153">
                  <c:v>5.1999999999999993</c:v>
                </c:pt>
                <c:pt idx="154">
                  <c:v>5.1999999999999993</c:v>
                </c:pt>
                <c:pt idx="155">
                  <c:v>5.1999999999999993</c:v>
                </c:pt>
                <c:pt idx="156">
                  <c:v>5.1999999999999993</c:v>
                </c:pt>
                <c:pt idx="157">
                  <c:v>5.1999999999999993</c:v>
                </c:pt>
                <c:pt idx="158">
                  <c:v>5.1999999999999993</c:v>
                </c:pt>
                <c:pt idx="159">
                  <c:v>5.1999999999999993</c:v>
                </c:pt>
                <c:pt idx="160">
                  <c:v>5.1999999999999993</c:v>
                </c:pt>
                <c:pt idx="161">
                  <c:v>5.1999999999999993</c:v>
                </c:pt>
                <c:pt idx="162">
                  <c:v>5.1999999999999993</c:v>
                </c:pt>
                <c:pt idx="163">
                  <c:v>5.1999999999999993</c:v>
                </c:pt>
                <c:pt idx="164">
                  <c:v>5.1999999999999993</c:v>
                </c:pt>
                <c:pt idx="165">
                  <c:v>5.1999999999999993</c:v>
                </c:pt>
                <c:pt idx="166">
                  <c:v>5.1999999999999993</c:v>
                </c:pt>
                <c:pt idx="167">
                  <c:v>5.1999999999999993</c:v>
                </c:pt>
                <c:pt idx="168">
                  <c:v>5.1999999999999993</c:v>
                </c:pt>
                <c:pt idx="169">
                  <c:v>5.1999999999999993</c:v>
                </c:pt>
                <c:pt idx="170">
                  <c:v>5.1999999999999993</c:v>
                </c:pt>
                <c:pt idx="171">
                  <c:v>5.1999999999999993</c:v>
                </c:pt>
                <c:pt idx="172">
                  <c:v>5.1999999999999993</c:v>
                </c:pt>
                <c:pt idx="173">
                  <c:v>5.1999999999999993</c:v>
                </c:pt>
                <c:pt idx="174">
                  <c:v>5.1999999999999993</c:v>
                </c:pt>
                <c:pt idx="175">
                  <c:v>5.1999999999999993</c:v>
                </c:pt>
                <c:pt idx="176">
                  <c:v>5.1999999999999993</c:v>
                </c:pt>
                <c:pt idx="177">
                  <c:v>5.1999999999999993</c:v>
                </c:pt>
                <c:pt idx="178">
                  <c:v>5.1999999999999993</c:v>
                </c:pt>
                <c:pt idx="179">
                  <c:v>5.1999999999999993</c:v>
                </c:pt>
                <c:pt idx="180">
                  <c:v>5.1999999999999993</c:v>
                </c:pt>
                <c:pt idx="181">
                  <c:v>5.1999999999999993</c:v>
                </c:pt>
                <c:pt idx="182">
                  <c:v>5.1999999999999993</c:v>
                </c:pt>
                <c:pt idx="183">
                  <c:v>5.1999999999999993</c:v>
                </c:pt>
                <c:pt idx="184">
                  <c:v>5.1999999999999993</c:v>
                </c:pt>
                <c:pt idx="185">
                  <c:v>5.1999999999999993</c:v>
                </c:pt>
                <c:pt idx="186">
                  <c:v>5.1999999999999993</c:v>
                </c:pt>
                <c:pt idx="187">
                  <c:v>5.1999999999999993</c:v>
                </c:pt>
                <c:pt idx="188">
                  <c:v>5.1999999999999993</c:v>
                </c:pt>
                <c:pt idx="189">
                  <c:v>5.1999999999999993</c:v>
                </c:pt>
                <c:pt idx="190">
                  <c:v>5.1999999999999993</c:v>
                </c:pt>
                <c:pt idx="191">
                  <c:v>5.1999999999999993</c:v>
                </c:pt>
                <c:pt idx="192">
                  <c:v>5.1999999999999993</c:v>
                </c:pt>
                <c:pt idx="193">
                  <c:v>5.1999999999999993</c:v>
                </c:pt>
                <c:pt idx="194">
                  <c:v>5.1999999999999993</c:v>
                </c:pt>
                <c:pt idx="195">
                  <c:v>5.1999999999999993</c:v>
                </c:pt>
                <c:pt idx="196">
                  <c:v>5.1999999999999993</c:v>
                </c:pt>
                <c:pt idx="197">
                  <c:v>5.1999999999999993</c:v>
                </c:pt>
                <c:pt idx="198">
                  <c:v>5.1999999999999993</c:v>
                </c:pt>
                <c:pt idx="199">
                  <c:v>5.1999999999999993</c:v>
                </c:pt>
                <c:pt idx="200">
                  <c:v>5.1999999999999993</c:v>
                </c:pt>
                <c:pt idx="201">
                  <c:v>5.1999999999999993</c:v>
                </c:pt>
                <c:pt idx="202">
                  <c:v>5.1999999999999993</c:v>
                </c:pt>
                <c:pt idx="203">
                  <c:v>5.1999999999999993</c:v>
                </c:pt>
                <c:pt idx="204">
                  <c:v>5.1999999999999993</c:v>
                </c:pt>
                <c:pt idx="205">
                  <c:v>5.1999999999999993</c:v>
                </c:pt>
                <c:pt idx="206">
                  <c:v>5.1999999999999993</c:v>
                </c:pt>
                <c:pt idx="207">
                  <c:v>5.1999999999999993</c:v>
                </c:pt>
                <c:pt idx="208">
                  <c:v>5.1999999999999993</c:v>
                </c:pt>
                <c:pt idx="209">
                  <c:v>5.1999999999999993</c:v>
                </c:pt>
                <c:pt idx="210">
                  <c:v>5.1999999999999993</c:v>
                </c:pt>
                <c:pt idx="211">
                  <c:v>5.1999999999999993</c:v>
                </c:pt>
                <c:pt idx="212">
                  <c:v>5.1999999999999993</c:v>
                </c:pt>
                <c:pt idx="213">
                  <c:v>5.1999999999999993</c:v>
                </c:pt>
                <c:pt idx="214">
                  <c:v>5.1999999999999993</c:v>
                </c:pt>
                <c:pt idx="215">
                  <c:v>5.1999999999999993</c:v>
                </c:pt>
                <c:pt idx="216">
                  <c:v>5.1999999999999993</c:v>
                </c:pt>
                <c:pt idx="217">
                  <c:v>5.1999999999999993</c:v>
                </c:pt>
                <c:pt idx="218">
                  <c:v>5.1999999999999993</c:v>
                </c:pt>
                <c:pt idx="219">
                  <c:v>5.1999999999999993</c:v>
                </c:pt>
                <c:pt idx="220">
                  <c:v>5.1999999999999993</c:v>
                </c:pt>
                <c:pt idx="221">
                  <c:v>5.1999999999999993</c:v>
                </c:pt>
                <c:pt idx="222">
                  <c:v>5.1999999999999993</c:v>
                </c:pt>
                <c:pt idx="223">
                  <c:v>5.1999999999999993</c:v>
                </c:pt>
                <c:pt idx="224">
                  <c:v>5.1999999999999993</c:v>
                </c:pt>
                <c:pt idx="225">
                  <c:v>5.1999999999999993</c:v>
                </c:pt>
                <c:pt idx="226">
                  <c:v>5.1999999999999993</c:v>
                </c:pt>
                <c:pt idx="227">
                  <c:v>5.1999999999999993</c:v>
                </c:pt>
                <c:pt idx="228">
                  <c:v>5.1999999999999993</c:v>
                </c:pt>
                <c:pt idx="229">
                  <c:v>5.1999999999999993</c:v>
                </c:pt>
                <c:pt idx="230">
                  <c:v>5.1999999999999993</c:v>
                </c:pt>
                <c:pt idx="231">
                  <c:v>5.1999999999999993</c:v>
                </c:pt>
                <c:pt idx="232">
                  <c:v>5.1999999999999993</c:v>
                </c:pt>
                <c:pt idx="233">
                  <c:v>5.1999999999999993</c:v>
                </c:pt>
                <c:pt idx="234">
                  <c:v>5.1999999999999993</c:v>
                </c:pt>
                <c:pt idx="235">
                  <c:v>5.1999999999999993</c:v>
                </c:pt>
                <c:pt idx="236">
                  <c:v>5.1999999999999993</c:v>
                </c:pt>
                <c:pt idx="237">
                  <c:v>5.1999999999999993</c:v>
                </c:pt>
                <c:pt idx="238">
                  <c:v>5.1999999999999993</c:v>
                </c:pt>
                <c:pt idx="239">
                  <c:v>5.1999999999999993</c:v>
                </c:pt>
                <c:pt idx="240">
                  <c:v>5.1999999999999993</c:v>
                </c:pt>
                <c:pt idx="241">
                  <c:v>5.1999999999999993</c:v>
                </c:pt>
                <c:pt idx="242">
                  <c:v>5.1999999999999993</c:v>
                </c:pt>
                <c:pt idx="243">
                  <c:v>5.1999999999999993</c:v>
                </c:pt>
                <c:pt idx="244">
                  <c:v>5.1999999999999993</c:v>
                </c:pt>
                <c:pt idx="245">
                  <c:v>5.1999999999999993</c:v>
                </c:pt>
                <c:pt idx="246">
                  <c:v>5.1999999999999993</c:v>
                </c:pt>
                <c:pt idx="247">
                  <c:v>5.1999999999999993</c:v>
                </c:pt>
                <c:pt idx="248">
                  <c:v>5.1999999999999993</c:v>
                </c:pt>
                <c:pt idx="249">
                  <c:v>5.1999999999999993</c:v>
                </c:pt>
                <c:pt idx="250">
                  <c:v>5.1999999999999993</c:v>
                </c:pt>
                <c:pt idx="251">
                  <c:v>5.1999999999999993</c:v>
                </c:pt>
                <c:pt idx="252">
                  <c:v>5.1999999999999993</c:v>
                </c:pt>
                <c:pt idx="253">
                  <c:v>5.1999999999999993</c:v>
                </c:pt>
                <c:pt idx="254">
                  <c:v>5.1999999999999993</c:v>
                </c:pt>
                <c:pt idx="255">
                  <c:v>5.1999999999999993</c:v>
                </c:pt>
                <c:pt idx="256">
                  <c:v>5.1999999999999993</c:v>
                </c:pt>
                <c:pt idx="257">
                  <c:v>5.1999999999999993</c:v>
                </c:pt>
                <c:pt idx="258">
                  <c:v>5.1999999999999993</c:v>
                </c:pt>
                <c:pt idx="259">
                  <c:v>5.1999999999999993</c:v>
                </c:pt>
                <c:pt idx="260">
                  <c:v>5.1999999999999993</c:v>
                </c:pt>
                <c:pt idx="261">
                  <c:v>5.1999999999999993</c:v>
                </c:pt>
                <c:pt idx="262">
                  <c:v>5.1999999999999993</c:v>
                </c:pt>
                <c:pt idx="263">
                  <c:v>5.1999999999999993</c:v>
                </c:pt>
                <c:pt idx="264">
                  <c:v>5.1999999999999993</c:v>
                </c:pt>
                <c:pt idx="265">
                  <c:v>5.1999999999999993</c:v>
                </c:pt>
                <c:pt idx="266">
                  <c:v>5.1999999999999993</c:v>
                </c:pt>
                <c:pt idx="267">
                  <c:v>5.1999999999999993</c:v>
                </c:pt>
                <c:pt idx="268">
                  <c:v>5.1999999999999993</c:v>
                </c:pt>
                <c:pt idx="269">
                  <c:v>5.1999999999999993</c:v>
                </c:pt>
                <c:pt idx="270">
                  <c:v>5.1999999999999993</c:v>
                </c:pt>
                <c:pt idx="271">
                  <c:v>5.1999999999999993</c:v>
                </c:pt>
                <c:pt idx="272">
                  <c:v>5.1999999999999993</c:v>
                </c:pt>
                <c:pt idx="273">
                  <c:v>5.1999999999999993</c:v>
                </c:pt>
                <c:pt idx="274">
                  <c:v>5.1999999999999993</c:v>
                </c:pt>
                <c:pt idx="275">
                  <c:v>5.1999999999999993</c:v>
                </c:pt>
                <c:pt idx="276">
                  <c:v>5.1999999999999993</c:v>
                </c:pt>
                <c:pt idx="277">
                  <c:v>5.1999999999999993</c:v>
                </c:pt>
                <c:pt idx="278">
                  <c:v>5.1999999999999993</c:v>
                </c:pt>
                <c:pt idx="279">
                  <c:v>5.1999999999999993</c:v>
                </c:pt>
                <c:pt idx="280">
                  <c:v>5.1999999999999993</c:v>
                </c:pt>
                <c:pt idx="281">
                  <c:v>5.1999999999999993</c:v>
                </c:pt>
                <c:pt idx="282">
                  <c:v>5.1999999999999993</c:v>
                </c:pt>
                <c:pt idx="283">
                  <c:v>5.1999999999999993</c:v>
                </c:pt>
                <c:pt idx="284">
                  <c:v>5.1999999999999993</c:v>
                </c:pt>
                <c:pt idx="285">
                  <c:v>5.1999999999999993</c:v>
                </c:pt>
                <c:pt idx="286">
                  <c:v>5.1999999999999993</c:v>
                </c:pt>
                <c:pt idx="287">
                  <c:v>5.1999999999999993</c:v>
                </c:pt>
                <c:pt idx="288">
                  <c:v>5.1999999999999993</c:v>
                </c:pt>
                <c:pt idx="289">
                  <c:v>5.1999999999999993</c:v>
                </c:pt>
                <c:pt idx="290">
                  <c:v>5.1999999999999993</c:v>
                </c:pt>
                <c:pt idx="291">
                  <c:v>5.1999999999999993</c:v>
                </c:pt>
                <c:pt idx="292">
                  <c:v>5.1999999999999993</c:v>
                </c:pt>
                <c:pt idx="293">
                  <c:v>5.1999999999999993</c:v>
                </c:pt>
                <c:pt idx="294">
                  <c:v>5.1999999999999993</c:v>
                </c:pt>
                <c:pt idx="295">
                  <c:v>5.1999999999999993</c:v>
                </c:pt>
                <c:pt idx="296">
                  <c:v>5.1999999999999993</c:v>
                </c:pt>
                <c:pt idx="297">
                  <c:v>5.1999999999999993</c:v>
                </c:pt>
                <c:pt idx="298">
                  <c:v>5.1999999999999993</c:v>
                </c:pt>
                <c:pt idx="299">
                  <c:v>5.1999999999999993</c:v>
                </c:pt>
                <c:pt idx="300">
                  <c:v>5.1999999999999993</c:v>
                </c:pt>
                <c:pt idx="301">
                  <c:v>5.1999999999999993</c:v>
                </c:pt>
                <c:pt idx="302">
                  <c:v>5.1999999999999993</c:v>
                </c:pt>
                <c:pt idx="303">
                  <c:v>5.1999999999999993</c:v>
                </c:pt>
                <c:pt idx="304">
                  <c:v>5.1999999999999993</c:v>
                </c:pt>
                <c:pt idx="305">
                  <c:v>5.1999999999999993</c:v>
                </c:pt>
                <c:pt idx="306">
                  <c:v>5.1999999999999993</c:v>
                </c:pt>
                <c:pt idx="307">
                  <c:v>5.1999999999999993</c:v>
                </c:pt>
                <c:pt idx="308">
                  <c:v>5.1999999999999993</c:v>
                </c:pt>
                <c:pt idx="309">
                  <c:v>5.1999999999999993</c:v>
                </c:pt>
                <c:pt idx="310">
                  <c:v>5.1999999999999993</c:v>
                </c:pt>
                <c:pt idx="311">
                  <c:v>5.1999999999999993</c:v>
                </c:pt>
                <c:pt idx="312">
                  <c:v>5.1999999999999993</c:v>
                </c:pt>
                <c:pt idx="313">
                  <c:v>5.1999999999999993</c:v>
                </c:pt>
                <c:pt idx="314">
                  <c:v>5.1999999999999993</c:v>
                </c:pt>
                <c:pt idx="315">
                  <c:v>5.1999999999999993</c:v>
                </c:pt>
                <c:pt idx="316">
                  <c:v>5.1999999999999993</c:v>
                </c:pt>
                <c:pt idx="317">
                  <c:v>5.1999999999999993</c:v>
                </c:pt>
                <c:pt idx="318">
                  <c:v>5.1999999999999993</c:v>
                </c:pt>
                <c:pt idx="319">
                  <c:v>5.1999999999999993</c:v>
                </c:pt>
                <c:pt idx="320">
                  <c:v>5.1999999999999993</c:v>
                </c:pt>
                <c:pt idx="321">
                  <c:v>5.1999999999999993</c:v>
                </c:pt>
                <c:pt idx="322">
                  <c:v>5.1999999999999993</c:v>
                </c:pt>
                <c:pt idx="323">
                  <c:v>5.1999999999999993</c:v>
                </c:pt>
                <c:pt idx="324">
                  <c:v>5.1999999999999993</c:v>
                </c:pt>
                <c:pt idx="325">
                  <c:v>5.1999999999999993</c:v>
                </c:pt>
                <c:pt idx="326">
                  <c:v>5.1999999999999993</c:v>
                </c:pt>
                <c:pt idx="327">
                  <c:v>5.1999999999999993</c:v>
                </c:pt>
                <c:pt idx="328">
                  <c:v>5.1999999999999993</c:v>
                </c:pt>
                <c:pt idx="329">
                  <c:v>5.1999999999999993</c:v>
                </c:pt>
                <c:pt idx="330">
                  <c:v>5.1999999999999993</c:v>
                </c:pt>
                <c:pt idx="331">
                  <c:v>5.1999999999999993</c:v>
                </c:pt>
                <c:pt idx="332">
                  <c:v>5.1999999999999993</c:v>
                </c:pt>
                <c:pt idx="333">
                  <c:v>5.1999999999999993</c:v>
                </c:pt>
                <c:pt idx="334">
                  <c:v>5.1999999999999993</c:v>
                </c:pt>
                <c:pt idx="335">
                  <c:v>5.1999999999999993</c:v>
                </c:pt>
                <c:pt idx="336">
                  <c:v>5.1999999999999993</c:v>
                </c:pt>
                <c:pt idx="337">
                  <c:v>5.1999999999999993</c:v>
                </c:pt>
                <c:pt idx="338">
                  <c:v>5.1999999999999993</c:v>
                </c:pt>
                <c:pt idx="339">
                  <c:v>5.1999999999999993</c:v>
                </c:pt>
                <c:pt idx="340">
                  <c:v>5.1999999999999993</c:v>
                </c:pt>
                <c:pt idx="341">
                  <c:v>5.1999999999999993</c:v>
                </c:pt>
                <c:pt idx="342">
                  <c:v>5.1999999999999993</c:v>
                </c:pt>
                <c:pt idx="343">
                  <c:v>5.1999999999999993</c:v>
                </c:pt>
                <c:pt idx="344">
                  <c:v>5.1999999999999993</c:v>
                </c:pt>
                <c:pt idx="345">
                  <c:v>5.1999999999999993</c:v>
                </c:pt>
                <c:pt idx="346">
                  <c:v>5.1999999999999993</c:v>
                </c:pt>
                <c:pt idx="347">
                  <c:v>5.1999999999999993</c:v>
                </c:pt>
                <c:pt idx="348">
                  <c:v>5.1999999999999993</c:v>
                </c:pt>
                <c:pt idx="349">
                  <c:v>5.1999999999999993</c:v>
                </c:pt>
                <c:pt idx="350">
                  <c:v>5.1999999999999993</c:v>
                </c:pt>
                <c:pt idx="351">
                  <c:v>5.1999999999999993</c:v>
                </c:pt>
                <c:pt idx="352">
                  <c:v>5.1999999999999993</c:v>
                </c:pt>
                <c:pt idx="353">
                  <c:v>5.1999999999999993</c:v>
                </c:pt>
                <c:pt idx="354">
                  <c:v>5.1999999999999993</c:v>
                </c:pt>
                <c:pt idx="355">
                  <c:v>5.1999999999999993</c:v>
                </c:pt>
                <c:pt idx="356">
                  <c:v>5.1999999999999993</c:v>
                </c:pt>
                <c:pt idx="357">
                  <c:v>5.1999999999999993</c:v>
                </c:pt>
                <c:pt idx="358">
                  <c:v>5.1999999999999993</c:v>
                </c:pt>
                <c:pt idx="359">
                  <c:v>5.1999999999999993</c:v>
                </c:pt>
                <c:pt idx="360">
                  <c:v>5.1999999999999993</c:v>
                </c:pt>
                <c:pt idx="361">
                  <c:v>5.1999999999999993</c:v>
                </c:pt>
                <c:pt idx="362">
                  <c:v>5.1999999999999993</c:v>
                </c:pt>
                <c:pt idx="363">
                  <c:v>5.1999999999999993</c:v>
                </c:pt>
                <c:pt idx="364">
                  <c:v>5.1999999999999993</c:v>
                </c:pt>
                <c:pt idx="365">
                  <c:v>5.1999999999999993</c:v>
                </c:pt>
                <c:pt idx="366">
                  <c:v>5.1999999999999993</c:v>
                </c:pt>
                <c:pt idx="367">
                  <c:v>5.1999999999999993</c:v>
                </c:pt>
                <c:pt idx="368">
                  <c:v>5.1999999999999993</c:v>
                </c:pt>
                <c:pt idx="369">
                  <c:v>5.1999999999999993</c:v>
                </c:pt>
                <c:pt idx="370">
                  <c:v>5.1999999999999993</c:v>
                </c:pt>
                <c:pt idx="371">
                  <c:v>5.1999999999999993</c:v>
                </c:pt>
                <c:pt idx="372">
                  <c:v>5.1999999999999993</c:v>
                </c:pt>
                <c:pt idx="373">
                  <c:v>5.1999999999999993</c:v>
                </c:pt>
                <c:pt idx="374">
                  <c:v>5.1999999999999993</c:v>
                </c:pt>
                <c:pt idx="375">
                  <c:v>5.1999999999999993</c:v>
                </c:pt>
                <c:pt idx="376">
                  <c:v>5.1999999999999993</c:v>
                </c:pt>
                <c:pt idx="377">
                  <c:v>5.1999999999999993</c:v>
                </c:pt>
                <c:pt idx="378">
                  <c:v>5.1999999999999993</c:v>
                </c:pt>
                <c:pt idx="379">
                  <c:v>5.1999999999999993</c:v>
                </c:pt>
                <c:pt idx="380">
                  <c:v>5.1999999999999993</c:v>
                </c:pt>
                <c:pt idx="381">
                  <c:v>5.1999999999999993</c:v>
                </c:pt>
                <c:pt idx="382">
                  <c:v>5.1999999999999993</c:v>
                </c:pt>
                <c:pt idx="383">
                  <c:v>5.1999999999999993</c:v>
                </c:pt>
                <c:pt idx="384">
                  <c:v>5.1999999999999993</c:v>
                </c:pt>
                <c:pt idx="385">
                  <c:v>5.1999999999999993</c:v>
                </c:pt>
                <c:pt idx="386">
                  <c:v>5.1999999999999993</c:v>
                </c:pt>
                <c:pt idx="387">
                  <c:v>5.1999999999999993</c:v>
                </c:pt>
                <c:pt idx="388">
                  <c:v>5.1999999999999993</c:v>
                </c:pt>
                <c:pt idx="389">
                  <c:v>5.1999999999999993</c:v>
                </c:pt>
                <c:pt idx="390">
                  <c:v>5.1999999999999993</c:v>
                </c:pt>
                <c:pt idx="391">
                  <c:v>5.1999999999999993</c:v>
                </c:pt>
                <c:pt idx="392">
                  <c:v>5.1999999999999993</c:v>
                </c:pt>
                <c:pt idx="393">
                  <c:v>5.1999999999999993</c:v>
                </c:pt>
                <c:pt idx="394">
                  <c:v>5.1999999999999993</c:v>
                </c:pt>
                <c:pt idx="395">
                  <c:v>5.1999999999999993</c:v>
                </c:pt>
                <c:pt idx="396">
                  <c:v>5.1999999999999993</c:v>
                </c:pt>
                <c:pt idx="397">
                  <c:v>5.1999999999999993</c:v>
                </c:pt>
                <c:pt idx="398">
                  <c:v>5.1999999999999993</c:v>
                </c:pt>
                <c:pt idx="399">
                  <c:v>5.1999999999999993</c:v>
                </c:pt>
                <c:pt idx="400">
                  <c:v>5.1999999999999993</c:v>
                </c:pt>
                <c:pt idx="401">
                  <c:v>5.1999999999999993</c:v>
                </c:pt>
                <c:pt idx="402">
                  <c:v>5.1999999999999993</c:v>
                </c:pt>
                <c:pt idx="403">
                  <c:v>5.1999999999999993</c:v>
                </c:pt>
                <c:pt idx="404">
                  <c:v>5.1999999999999993</c:v>
                </c:pt>
                <c:pt idx="405">
                  <c:v>5.1999999999999993</c:v>
                </c:pt>
                <c:pt idx="406">
                  <c:v>5.1999999999999993</c:v>
                </c:pt>
                <c:pt idx="407">
                  <c:v>5.1999999999999993</c:v>
                </c:pt>
                <c:pt idx="408">
                  <c:v>5.1999999999999993</c:v>
                </c:pt>
                <c:pt idx="409">
                  <c:v>5.1999999999999993</c:v>
                </c:pt>
                <c:pt idx="410">
                  <c:v>5.1999999999999993</c:v>
                </c:pt>
                <c:pt idx="411">
                  <c:v>5.1999999999999993</c:v>
                </c:pt>
                <c:pt idx="412">
                  <c:v>5.1999999999999993</c:v>
                </c:pt>
                <c:pt idx="413">
                  <c:v>5.1999999999999993</c:v>
                </c:pt>
                <c:pt idx="414">
                  <c:v>5.1999999999999993</c:v>
                </c:pt>
                <c:pt idx="415">
                  <c:v>5.1999999999999993</c:v>
                </c:pt>
                <c:pt idx="416">
                  <c:v>5.1999999999999993</c:v>
                </c:pt>
                <c:pt idx="417">
                  <c:v>5.1999999999999993</c:v>
                </c:pt>
                <c:pt idx="418">
                  <c:v>5.1999999999999993</c:v>
                </c:pt>
                <c:pt idx="419">
                  <c:v>5.1999999999999993</c:v>
                </c:pt>
                <c:pt idx="420">
                  <c:v>5.1999999999999993</c:v>
                </c:pt>
                <c:pt idx="421">
                  <c:v>5.1999999999999993</c:v>
                </c:pt>
                <c:pt idx="422">
                  <c:v>5.1999999999999993</c:v>
                </c:pt>
                <c:pt idx="423">
                  <c:v>5.1999999999999993</c:v>
                </c:pt>
                <c:pt idx="424">
                  <c:v>5.1999999999999993</c:v>
                </c:pt>
                <c:pt idx="425">
                  <c:v>5.1999999999999993</c:v>
                </c:pt>
                <c:pt idx="426">
                  <c:v>5.1999999999999993</c:v>
                </c:pt>
                <c:pt idx="427">
                  <c:v>5.1999999999999993</c:v>
                </c:pt>
                <c:pt idx="428">
                  <c:v>5.1999999999999993</c:v>
                </c:pt>
                <c:pt idx="429">
                  <c:v>5.1999999999999993</c:v>
                </c:pt>
                <c:pt idx="430">
                  <c:v>5.1999999999999993</c:v>
                </c:pt>
                <c:pt idx="431">
                  <c:v>5.1999999999999993</c:v>
                </c:pt>
                <c:pt idx="432">
                  <c:v>5.1999999999999993</c:v>
                </c:pt>
                <c:pt idx="433">
                  <c:v>5.1999999999999993</c:v>
                </c:pt>
                <c:pt idx="434">
                  <c:v>5.1999999999999993</c:v>
                </c:pt>
                <c:pt idx="435">
                  <c:v>5.1999999999999993</c:v>
                </c:pt>
                <c:pt idx="436">
                  <c:v>5.1999999999999993</c:v>
                </c:pt>
                <c:pt idx="437">
                  <c:v>5.1999999999999993</c:v>
                </c:pt>
                <c:pt idx="438">
                  <c:v>5.1999999999999993</c:v>
                </c:pt>
                <c:pt idx="439">
                  <c:v>5.1999999999999993</c:v>
                </c:pt>
                <c:pt idx="440">
                  <c:v>5.1999999999999993</c:v>
                </c:pt>
                <c:pt idx="441">
                  <c:v>5.1999999999999993</c:v>
                </c:pt>
                <c:pt idx="442">
                  <c:v>5.1999999999999993</c:v>
                </c:pt>
                <c:pt idx="443">
                  <c:v>5.1999999999999993</c:v>
                </c:pt>
                <c:pt idx="444">
                  <c:v>5.1999999999999993</c:v>
                </c:pt>
                <c:pt idx="445">
                  <c:v>5.1999999999999993</c:v>
                </c:pt>
                <c:pt idx="446">
                  <c:v>5.1999999999999993</c:v>
                </c:pt>
                <c:pt idx="447">
                  <c:v>5.1999999999999993</c:v>
                </c:pt>
                <c:pt idx="448">
                  <c:v>5.1999999999999993</c:v>
                </c:pt>
                <c:pt idx="449">
                  <c:v>5.1999999999999993</c:v>
                </c:pt>
                <c:pt idx="450">
                  <c:v>5.1999999999999993</c:v>
                </c:pt>
                <c:pt idx="451">
                  <c:v>5.1999999999999993</c:v>
                </c:pt>
                <c:pt idx="452">
                  <c:v>5.1999999999999993</c:v>
                </c:pt>
                <c:pt idx="453">
                  <c:v>5.1999999999999993</c:v>
                </c:pt>
                <c:pt idx="454">
                  <c:v>5.1999999999999993</c:v>
                </c:pt>
                <c:pt idx="455">
                  <c:v>5.1999999999999993</c:v>
                </c:pt>
                <c:pt idx="456">
                  <c:v>5.1999999999999993</c:v>
                </c:pt>
                <c:pt idx="457">
                  <c:v>5.1999999999999993</c:v>
                </c:pt>
                <c:pt idx="458">
                  <c:v>5.1999999999999993</c:v>
                </c:pt>
                <c:pt idx="459">
                  <c:v>5.1999999999999993</c:v>
                </c:pt>
                <c:pt idx="460">
                  <c:v>5.1999999999999993</c:v>
                </c:pt>
                <c:pt idx="461">
                  <c:v>5.1999999999999993</c:v>
                </c:pt>
                <c:pt idx="462">
                  <c:v>5.1999999999999993</c:v>
                </c:pt>
                <c:pt idx="463">
                  <c:v>5.1999999999999993</c:v>
                </c:pt>
                <c:pt idx="464">
                  <c:v>5.1999999999999993</c:v>
                </c:pt>
                <c:pt idx="465">
                  <c:v>5.1999999999999993</c:v>
                </c:pt>
                <c:pt idx="466">
                  <c:v>5.1999999999999993</c:v>
                </c:pt>
                <c:pt idx="467">
                  <c:v>5.1999999999999993</c:v>
                </c:pt>
                <c:pt idx="468">
                  <c:v>5.1999999999999993</c:v>
                </c:pt>
                <c:pt idx="469">
                  <c:v>5.1999999999999993</c:v>
                </c:pt>
                <c:pt idx="470">
                  <c:v>5.1999999999999993</c:v>
                </c:pt>
                <c:pt idx="471">
                  <c:v>5.1999999999999993</c:v>
                </c:pt>
                <c:pt idx="472">
                  <c:v>5.1999999999999993</c:v>
                </c:pt>
                <c:pt idx="473">
                  <c:v>5.1999999999999993</c:v>
                </c:pt>
                <c:pt idx="474">
                  <c:v>5.1999999999999993</c:v>
                </c:pt>
                <c:pt idx="475">
                  <c:v>5.1999999999999993</c:v>
                </c:pt>
                <c:pt idx="476">
                  <c:v>5.1999999999999993</c:v>
                </c:pt>
                <c:pt idx="477">
                  <c:v>5.1999999999999993</c:v>
                </c:pt>
                <c:pt idx="478">
                  <c:v>5.1999999999999993</c:v>
                </c:pt>
                <c:pt idx="479">
                  <c:v>5.1999999999999993</c:v>
                </c:pt>
                <c:pt idx="480">
                  <c:v>5.1999999999999993</c:v>
                </c:pt>
                <c:pt idx="481">
                  <c:v>5.1999999999999993</c:v>
                </c:pt>
                <c:pt idx="482">
                  <c:v>5.1999999999999993</c:v>
                </c:pt>
                <c:pt idx="483">
                  <c:v>5.1999999999999993</c:v>
                </c:pt>
                <c:pt idx="484">
                  <c:v>5.1999999999999993</c:v>
                </c:pt>
                <c:pt idx="485">
                  <c:v>5.1999999999999993</c:v>
                </c:pt>
                <c:pt idx="486">
                  <c:v>5.1999999999999993</c:v>
                </c:pt>
                <c:pt idx="487">
                  <c:v>5.1999999999999993</c:v>
                </c:pt>
                <c:pt idx="488">
                  <c:v>5.1999999999999993</c:v>
                </c:pt>
                <c:pt idx="489">
                  <c:v>5.1999999999999993</c:v>
                </c:pt>
                <c:pt idx="490">
                  <c:v>5.1999999999999993</c:v>
                </c:pt>
                <c:pt idx="491">
                  <c:v>5.1999999999999993</c:v>
                </c:pt>
                <c:pt idx="492">
                  <c:v>5.1999999999999993</c:v>
                </c:pt>
                <c:pt idx="493">
                  <c:v>5.1999999999999993</c:v>
                </c:pt>
                <c:pt idx="494">
                  <c:v>5.1999999999999993</c:v>
                </c:pt>
                <c:pt idx="495">
                  <c:v>5.1999999999999993</c:v>
                </c:pt>
                <c:pt idx="496">
                  <c:v>5.1999999999999993</c:v>
                </c:pt>
                <c:pt idx="497">
                  <c:v>5.1999999999999993</c:v>
                </c:pt>
                <c:pt idx="498">
                  <c:v>5.1999999999999993</c:v>
                </c:pt>
                <c:pt idx="499">
                  <c:v>5.1999999999999993</c:v>
                </c:pt>
                <c:pt idx="500">
                  <c:v>5.1999999999999993</c:v>
                </c:pt>
                <c:pt idx="501">
                  <c:v>5.1999999999999993</c:v>
                </c:pt>
                <c:pt idx="502">
                  <c:v>5.1999999999999993</c:v>
                </c:pt>
                <c:pt idx="503">
                  <c:v>5.1999999999999993</c:v>
                </c:pt>
                <c:pt idx="504">
                  <c:v>5.1999999999999993</c:v>
                </c:pt>
                <c:pt idx="505">
                  <c:v>5.1999999999999993</c:v>
                </c:pt>
                <c:pt idx="506">
                  <c:v>5.1999999999999993</c:v>
                </c:pt>
                <c:pt idx="507">
                  <c:v>5.1999999999999993</c:v>
                </c:pt>
                <c:pt idx="508">
                  <c:v>5.1999999999999993</c:v>
                </c:pt>
                <c:pt idx="509">
                  <c:v>5.1999999999999993</c:v>
                </c:pt>
                <c:pt idx="510">
                  <c:v>5.1999999999999993</c:v>
                </c:pt>
                <c:pt idx="511">
                  <c:v>5.1999999999999993</c:v>
                </c:pt>
                <c:pt idx="512">
                  <c:v>5.1999999999999993</c:v>
                </c:pt>
                <c:pt idx="513">
                  <c:v>5.1999999999999993</c:v>
                </c:pt>
                <c:pt idx="514">
                  <c:v>5.1999999999999993</c:v>
                </c:pt>
                <c:pt idx="515">
                  <c:v>5.1999999999999993</c:v>
                </c:pt>
                <c:pt idx="516">
                  <c:v>5.1999999999999993</c:v>
                </c:pt>
                <c:pt idx="517">
                  <c:v>5.1999999999999993</c:v>
                </c:pt>
                <c:pt idx="518">
                  <c:v>5.1999999999999993</c:v>
                </c:pt>
                <c:pt idx="519">
                  <c:v>5.1999999999999993</c:v>
                </c:pt>
                <c:pt idx="520">
                  <c:v>5.1999999999999993</c:v>
                </c:pt>
                <c:pt idx="521">
                  <c:v>5.1999999999999993</c:v>
                </c:pt>
                <c:pt idx="522">
                  <c:v>5.1999999999999993</c:v>
                </c:pt>
                <c:pt idx="523">
                  <c:v>5.1999999999999993</c:v>
                </c:pt>
                <c:pt idx="524">
                  <c:v>5.1999999999999993</c:v>
                </c:pt>
                <c:pt idx="525">
                  <c:v>5.1999999999999993</c:v>
                </c:pt>
                <c:pt idx="526">
                  <c:v>5.1999999999999993</c:v>
                </c:pt>
                <c:pt idx="527">
                  <c:v>5.1999999999999993</c:v>
                </c:pt>
                <c:pt idx="528">
                  <c:v>5.1999999999999993</c:v>
                </c:pt>
                <c:pt idx="529">
                  <c:v>5.1999999999999993</c:v>
                </c:pt>
                <c:pt idx="530">
                  <c:v>5.1999999999999993</c:v>
                </c:pt>
                <c:pt idx="531">
                  <c:v>5.1999999999999993</c:v>
                </c:pt>
                <c:pt idx="532">
                  <c:v>5.1999999999999993</c:v>
                </c:pt>
                <c:pt idx="533">
                  <c:v>5.1999999999999993</c:v>
                </c:pt>
                <c:pt idx="534">
                  <c:v>5.1999999999999993</c:v>
                </c:pt>
                <c:pt idx="535">
                  <c:v>5.1999999999999993</c:v>
                </c:pt>
                <c:pt idx="536">
                  <c:v>5.1999999999999993</c:v>
                </c:pt>
                <c:pt idx="537">
                  <c:v>5.1999999999999993</c:v>
                </c:pt>
                <c:pt idx="538">
                  <c:v>5.1999999999999993</c:v>
                </c:pt>
                <c:pt idx="539">
                  <c:v>5.1999999999999993</c:v>
                </c:pt>
                <c:pt idx="540">
                  <c:v>5.1999999999999993</c:v>
                </c:pt>
                <c:pt idx="541">
                  <c:v>5.1999999999999993</c:v>
                </c:pt>
                <c:pt idx="542">
                  <c:v>5.1999999999999993</c:v>
                </c:pt>
                <c:pt idx="543">
                  <c:v>5.1999999999999993</c:v>
                </c:pt>
                <c:pt idx="544">
                  <c:v>5.1999999999999993</c:v>
                </c:pt>
                <c:pt idx="545">
                  <c:v>5.1999999999999993</c:v>
                </c:pt>
                <c:pt idx="546">
                  <c:v>5.1999999999999993</c:v>
                </c:pt>
                <c:pt idx="547">
                  <c:v>5.1999999999999993</c:v>
                </c:pt>
                <c:pt idx="548">
                  <c:v>5.1999999999999993</c:v>
                </c:pt>
                <c:pt idx="549">
                  <c:v>5.1999999999999993</c:v>
                </c:pt>
                <c:pt idx="550">
                  <c:v>5.1999999999999993</c:v>
                </c:pt>
                <c:pt idx="551">
                  <c:v>5.1999999999999993</c:v>
                </c:pt>
                <c:pt idx="552">
                  <c:v>5.1999999999999993</c:v>
                </c:pt>
                <c:pt idx="553">
                  <c:v>5.1999999999999993</c:v>
                </c:pt>
                <c:pt idx="554">
                  <c:v>5.1999999999999993</c:v>
                </c:pt>
                <c:pt idx="555">
                  <c:v>5.1999999999999993</c:v>
                </c:pt>
                <c:pt idx="556">
                  <c:v>5.1999999999999993</c:v>
                </c:pt>
                <c:pt idx="557">
                  <c:v>5.1999999999999993</c:v>
                </c:pt>
                <c:pt idx="558">
                  <c:v>5.1999999999999993</c:v>
                </c:pt>
                <c:pt idx="559">
                  <c:v>5.1999999999999993</c:v>
                </c:pt>
                <c:pt idx="560">
                  <c:v>5.1999999999999993</c:v>
                </c:pt>
                <c:pt idx="561">
                  <c:v>5.1999999999999993</c:v>
                </c:pt>
                <c:pt idx="562">
                  <c:v>5.1999999999999993</c:v>
                </c:pt>
                <c:pt idx="563">
                  <c:v>5.1999999999999993</c:v>
                </c:pt>
                <c:pt idx="564">
                  <c:v>5.1999999999999993</c:v>
                </c:pt>
                <c:pt idx="565">
                  <c:v>5.1999999999999993</c:v>
                </c:pt>
                <c:pt idx="566">
                  <c:v>5.1999999999999993</c:v>
                </c:pt>
                <c:pt idx="567">
                  <c:v>5.1999999999999993</c:v>
                </c:pt>
                <c:pt idx="568">
                  <c:v>5.1999999999997293</c:v>
                </c:pt>
                <c:pt idx="569">
                  <c:v>5.0999999999997279</c:v>
                </c:pt>
                <c:pt idx="570">
                  <c:v>4.9999999999997264</c:v>
                </c:pt>
                <c:pt idx="571">
                  <c:v>4.899999999999725</c:v>
                </c:pt>
                <c:pt idx="572">
                  <c:v>4.7999999999997236</c:v>
                </c:pt>
                <c:pt idx="573">
                  <c:v>4.6999999999997222</c:v>
                </c:pt>
                <c:pt idx="574">
                  <c:v>4.5999999999997208</c:v>
                </c:pt>
                <c:pt idx="575">
                  <c:v>4.4999999999997193</c:v>
                </c:pt>
                <c:pt idx="576">
                  <c:v>4.3999999999997179</c:v>
                </c:pt>
                <c:pt idx="577">
                  <c:v>4.2999999999997165</c:v>
                </c:pt>
                <c:pt idx="578">
                  <c:v>4.1999999999997151</c:v>
                </c:pt>
                <c:pt idx="579">
                  <c:v>4.0999999999997137</c:v>
                </c:pt>
                <c:pt idx="580">
                  <c:v>3.9999999999997122</c:v>
                </c:pt>
                <c:pt idx="581">
                  <c:v>3.8999999999997108</c:v>
                </c:pt>
                <c:pt idx="582">
                  <c:v>3.7999999999997094</c:v>
                </c:pt>
                <c:pt idx="583">
                  <c:v>3.699999999999708</c:v>
                </c:pt>
                <c:pt idx="584">
                  <c:v>3.5999999999997065</c:v>
                </c:pt>
                <c:pt idx="585">
                  <c:v>3.4999999999997051</c:v>
                </c:pt>
                <c:pt idx="586">
                  <c:v>3.3999999999997037</c:v>
                </c:pt>
                <c:pt idx="587">
                  <c:v>3.2999999999997023</c:v>
                </c:pt>
                <c:pt idx="588">
                  <c:v>3.1999999999997009</c:v>
                </c:pt>
                <c:pt idx="589">
                  <c:v>3.0999999999996994</c:v>
                </c:pt>
                <c:pt idx="590">
                  <c:v>2.999999999999698</c:v>
                </c:pt>
                <c:pt idx="591">
                  <c:v>2.8999999999996966</c:v>
                </c:pt>
                <c:pt idx="592">
                  <c:v>2.7999999999996952</c:v>
                </c:pt>
                <c:pt idx="593">
                  <c:v>2.6999999999996938</c:v>
                </c:pt>
                <c:pt idx="594">
                  <c:v>2.5999999999996923</c:v>
                </c:pt>
                <c:pt idx="595">
                  <c:v>2.4999999999996909</c:v>
                </c:pt>
                <c:pt idx="596">
                  <c:v>2.3999999999996895</c:v>
                </c:pt>
                <c:pt idx="597">
                  <c:v>2.2999999999996881</c:v>
                </c:pt>
                <c:pt idx="598">
                  <c:v>2.1999999999996867</c:v>
                </c:pt>
                <c:pt idx="599">
                  <c:v>2.0999999999996852</c:v>
                </c:pt>
                <c:pt idx="600">
                  <c:v>1.9999999999996838</c:v>
                </c:pt>
                <c:pt idx="601">
                  <c:v>1.8999999999996824</c:v>
                </c:pt>
                <c:pt idx="602">
                  <c:v>1.799999999999681</c:v>
                </c:pt>
                <c:pt idx="603">
                  <c:v>1.6999999999996795</c:v>
                </c:pt>
                <c:pt idx="604">
                  <c:v>1.5999999999996781</c:v>
                </c:pt>
                <c:pt idx="605">
                  <c:v>1.4999999999996767</c:v>
                </c:pt>
                <c:pt idx="606">
                  <c:v>1.3999999999996753</c:v>
                </c:pt>
                <c:pt idx="607">
                  <c:v>1.2999999999996739</c:v>
                </c:pt>
                <c:pt idx="608">
                  <c:v>1.1999999999996724</c:v>
                </c:pt>
                <c:pt idx="609">
                  <c:v>1.099999999999671</c:v>
                </c:pt>
                <c:pt idx="610">
                  <c:v>0.9999999999996696</c:v>
                </c:pt>
                <c:pt idx="611">
                  <c:v>0.89999999999966818</c:v>
                </c:pt>
                <c:pt idx="612">
                  <c:v>0.79999999999966676</c:v>
                </c:pt>
                <c:pt idx="613">
                  <c:v>0.69999999999966533</c:v>
                </c:pt>
                <c:pt idx="614">
                  <c:v>0.59999999999966391</c:v>
                </c:pt>
                <c:pt idx="615">
                  <c:v>0.49999999999966249</c:v>
                </c:pt>
                <c:pt idx="616">
                  <c:v>0.39999999999966107</c:v>
                </c:pt>
                <c:pt idx="617">
                  <c:v>0.29999999999965965</c:v>
                </c:pt>
                <c:pt idx="618">
                  <c:v>0.19999999999965823</c:v>
                </c:pt>
                <c:pt idx="619">
                  <c:v>9.9999999999656808E-2</c:v>
                </c:pt>
                <c:pt idx="620">
                  <c:v>0</c:v>
                </c:pt>
              </c:numCache>
            </c:numRef>
          </c:xVal>
          <c:yVal>
            <c:numRef>
              <c:f>[0]!VicmRange</c:f>
              <c:numCache>
                <c:formatCode>General</c:formatCode>
                <c:ptCount val="621"/>
                <c:pt idx="0">
                  <c:v>15.5</c:v>
                </c:pt>
                <c:pt idx="1">
                  <c:v>15.45</c:v>
                </c:pt>
                <c:pt idx="2">
                  <c:v>15.399999999999999</c:v>
                </c:pt>
                <c:pt idx="3">
                  <c:v>15.349999999999998</c:v>
                </c:pt>
                <c:pt idx="4">
                  <c:v>15.299999999999997</c:v>
                </c:pt>
                <c:pt idx="5">
                  <c:v>15.249999999999996</c:v>
                </c:pt>
                <c:pt idx="6">
                  <c:v>15.199999999999996</c:v>
                </c:pt>
                <c:pt idx="7">
                  <c:v>15.149999999999995</c:v>
                </c:pt>
                <c:pt idx="8">
                  <c:v>15.099999999999994</c:v>
                </c:pt>
                <c:pt idx="9">
                  <c:v>15.049999999999994</c:v>
                </c:pt>
                <c:pt idx="10">
                  <c:v>14.999999999999993</c:v>
                </c:pt>
                <c:pt idx="11">
                  <c:v>14.949999999999992</c:v>
                </c:pt>
                <c:pt idx="12">
                  <c:v>14.899999999999991</c:v>
                </c:pt>
                <c:pt idx="13">
                  <c:v>14.849999999999991</c:v>
                </c:pt>
                <c:pt idx="14">
                  <c:v>14.79999999999999</c:v>
                </c:pt>
                <c:pt idx="15">
                  <c:v>14.749999999999989</c:v>
                </c:pt>
                <c:pt idx="16">
                  <c:v>14.699999999999989</c:v>
                </c:pt>
                <c:pt idx="17">
                  <c:v>14.649999999999988</c:v>
                </c:pt>
                <c:pt idx="18">
                  <c:v>14.599999999999987</c:v>
                </c:pt>
                <c:pt idx="19">
                  <c:v>14.549999999999986</c:v>
                </c:pt>
                <c:pt idx="20">
                  <c:v>14.499999999999986</c:v>
                </c:pt>
                <c:pt idx="21">
                  <c:v>14.449999999999985</c:v>
                </c:pt>
                <c:pt idx="22">
                  <c:v>14.399999999999984</c:v>
                </c:pt>
                <c:pt idx="23">
                  <c:v>14.349999999999984</c:v>
                </c:pt>
                <c:pt idx="24">
                  <c:v>14.299999999999983</c:v>
                </c:pt>
                <c:pt idx="25">
                  <c:v>14.249999999999982</c:v>
                </c:pt>
                <c:pt idx="26">
                  <c:v>14.199999999999982</c:v>
                </c:pt>
                <c:pt idx="27">
                  <c:v>14.149999999999981</c:v>
                </c:pt>
                <c:pt idx="28">
                  <c:v>14.09999999999998</c:v>
                </c:pt>
                <c:pt idx="29">
                  <c:v>14.049999999999979</c:v>
                </c:pt>
                <c:pt idx="30">
                  <c:v>13.999999999999979</c:v>
                </c:pt>
                <c:pt idx="31">
                  <c:v>13.949999999999978</c:v>
                </c:pt>
                <c:pt idx="32">
                  <c:v>13.899999999999977</c:v>
                </c:pt>
                <c:pt idx="33">
                  <c:v>13.849999999999977</c:v>
                </c:pt>
                <c:pt idx="34">
                  <c:v>13.799999999999976</c:v>
                </c:pt>
                <c:pt idx="35">
                  <c:v>13.749999999999975</c:v>
                </c:pt>
                <c:pt idx="36">
                  <c:v>13.699999999999974</c:v>
                </c:pt>
                <c:pt idx="37">
                  <c:v>13.649999999999974</c:v>
                </c:pt>
                <c:pt idx="38">
                  <c:v>13.599999999999973</c:v>
                </c:pt>
                <c:pt idx="39">
                  <c:v>13.549999999999972</c:v>
                </c:pt>
                <c:pt idx="40">
                  <c:v>13.499999999999972</c:v>
                </c:pt>
                <c:pt idx="41">
                  <c:v>13.449999999999971</c:v>
                </c:pt>
                <c:pt idx="42">
                  <c:v>13.39999999999997</c:v>
                </c:pt>
                <c:pt idx="43">
                  <c:v>13.349999999999969</c:v>
                </c:pt>
                <c:pt idx="44">
                  <c:v>13.299999999999969</c:v>
                </c:pt>
                <c:pt idx="45">
                  <c:v>13.249999999999968</c:v>
                </c:pt>
                <c:pt idx="46">
                  <c:v>13.199999999999967</c:v>
                </c:pt>
                <c:pt idx="47">
                  <c:v>13.149999999999967</c:v>
                </c:pt>
                <c:pt idx="48">
                  <c:v>13.099999999999966</c:v>
                </c:pt>
                <c:pt idx="49">
                  <c:v>13.049999999999965</c:v>
                </c:pt>
                <c:pt idx="50">
                  <c:v>12.999999999999964</c:v>
                </c:pt>
                <c:pt idx="51">
                  <c:v>12.949999999999964</c:v>
                </c:pt>
                <c:pt idx="52">
                  <c:v>12.899999999999963</c:v>
                </c:pt>
                <c:pt idx="53">
                  <c:v>12.849999999999962</c:v>
                </c:pt>
                <c:pt idx="54">
                  <c:v>12.799999999999962</c:v>
                </c:pt>
                <c:pt idx="55">
                  <c:v>12.749999999999961</c:v>
                </c:pt>
                <c:pt idx="56">
                  <c:v>12.69999999999996</c:v>
                </c:pt>
                <c:pt idx="57">
                  <c:v>12.649999999999959</c:v>
                </c:pt>
                <c:pt idx="58">
                  <c:v>12.599999999999959</c:v>
                </c:pt>
                <c:pt idx="59">
                  <c:v>12.549999999999958</c:v>
                </c:pt>
                <c:pt idx="60">
                  <c:v>12.499999999999957</c:v>
                </c:pt>
                <c:pt idx="61">
                  <c:v>12.449999999999957</c:v>
                </c:pt>
                <c:pt idx="62">
                  <c:v>12.399999999999956</c:v>
                </c:pt>
                <c:pt idx="63">
                  <c:v>12.349999999999955</c:v>
                </c:pt>
                <c:pt idx="64">
                  <c:v>12.299999999999955</c:v>
                </c:pt>
                <c:pt idx="65">
                  <c:v>12.249999999999954</c:v>
                </c:pt>
                <c:pt idx="66">
                  <c:v>12.199999999999953</c:v>
                </c:pt>
                <c:pt idx="67">
                  <c:v>12.149999999999952</c:v>
                </c:pt>
                <c:pt idx="68">
                  <c:v>12.099999999999952</c:v>
                </c:pt>
                <c:pt idx="69">
                  <c:v>12.049999999999951</c:v>
                </c:pt>
                <c:pt idx="70">
                  <c:v>11.99999999999995</c:v>
                </c:pt>
                <c:pt idx="71">
                  <c:v>11.94999999999995</c:v>
                </c:pt>
                <c:pt idx="72">
                  <c:v>11.899999999999949</c:v>
                </c:pt>
                <c:pt idx="73">
                  <c:v>11.849999999999948</c:v>
                </c:pt>
                <c:pt idx="74">
                  <c:v>11.799999999999947</c:v>
                </c:pt>
                <c:pt idx="75">
                  <c:v>11.749999999999947</c:v>
                </c:pt>
                <c:pt idx="76">
                  <c:v>11.699999999999946</c:v>
                </c:pt>
                <c:pt idx="77">
                  <c:v>11.649999999999945</c:v>
                </c:pt>
                <c:pt idx="78">
                  <c:v>11.599999999999945</c:v>
                </c:pt>
                <c:pt idx="79">
                  <c:v>11.549999999999944</c:v>
                </c:pt>
                <c:pt idx="80">
                  <c:v>11.499999999999943</c:v>
                </c:pt>
                <c:pt idx="81">
                  <c:v>11.449999999999942</c:v>
                </c:pt>
                <c:pt idx="82">
                  <c:v>11.399999999999942</c:v>
                </c:pt>
                <c:pt idx="83">
                  <c:v>11.349999999999941</c:v>
                </c:pt>
                <c:pt idx="84">
                  <c:v>11.29999999999994</c:v>
                </c:pt>
                <c:pt idx="85">
                  <c:v>11.24999999999994</c:v>
                </c:pt>
                <c:pt idx="86">
                  <c:v>11.199999999999939</c:v>
                </c:pt>
                <c:pt idx="87">
                  <c:v>11.149999999999938</c:v>
                </c:pt>
                <c:pt idx="88">
                  <c:v>11.099999999999937</c:v>
                </c:pt>
                <c:pt idx="89">
                  <c:v>11.049999999999937</c:v>
                </c:pt>
                <c:pt idx="90">
                  <c:v>10.999999999999936</c:v>
                </c:pt>
                <c:pt idx="91">
                  <c:v>10.949999999999935</c:v>
                </c:pt>
                <c:pt idx="92">
                  <c:v>10.899999999999935</c:v>
                </c:pt>
                <c:pt idx="93">
                  <c:v>10.849999999999934</c:v>
                </c:pt>
                <c:pt idx="94">
                  <c:v>10.799999999999933</c:v>
                </c:pt>
                <c:pt idx="95">
                  <c:v>10.749999999999932</c:v>
                </c:pt>
                <c:pt idx="96">
                  <c:v>10.699999999999932</c:v>
                </c:pt>
                <c:pt idx="97">
                  <c:v>10.649999999999931</c:v>
                </c:pt>
                <c:pt idx="98">
                  <c:v>10.59999999999993</c:v>
                </c:pt>
                <c:pt idx="99">
                  <c:v>10.54999999999993</c:v>
                </c:pt>
                <c:pt idx="100">
                  <c:v>10.499999999999929</c:v>
                </c:pt>
                <c:pt idx="101">
                  <c:v>10.449999999999928</c:v>
                </c:pt>
                <c:pt idx="102">
                  <c:v>10.399999999999928</c:v>
                </c:pt>
                <c:pt idx="103">
                  <c:v>10.349999999999927</c:v>
                </c:pt>
                <c:pt idx="104">
                  <c:v>10.299999999999926</c:v>
                </c:pt>
                <c:pt idx="105">
                  <c:v>10.249999999999925</c:v>
                </c:pt>
                <c:pt idx="106">
                  <c:v>10.199999999999925</c:v>
                </c:pt>
                <c:pt idx="107">
                  <c:v>10.149999999999924</c:v>
                </c:pt>
                <c:pt idx="108">
                  <c:v>10.099999999999923</c:v>
                </c:pt>
                <c:pt idx="109">
                  <c:v>10.049999999999923</c:v>
                </c:pt>
                <c:pt idx="110">
                  <c:v>9.9999999999999218</c:v>
                </c:pt>
                <c:pt idx="111">
                  <c:v>9.9499999999999211</c:v>
                </c:pt>
                <c:pt idx="112">
                  <c:v>9.8999999999999204</c:v>
                </c:pt>
                <c:pt idx="113">
                  <c:v>9.8499999999999197</c:v>
                </c:pt>
                <c:pt idx="114">
                  <c:v>9.799999999999919</c:v>
                </c:pt>
                <c:pt idx="115">
                  <c:v>9.7499999999999183</c:v>
                </c:pt>
                <c:pt idx="116">
                  <c:v>9.6999999999999176</c:v>
                </c:pt>
                <c:pt idx="117">
                  <c:v>9.6499999999999169</c:v>
                </c:pt>
                <c:pt idx="118">
                  <c:v>9.5999999999999162</c:v>
                </c:pt>
                <c:pt idx="119">
                  <c:v>9.5499999999999154</c:v>
                </c:pt>
                <c:pt idx="120">
                  <c:v>9.4999999999999147</c:v>
                </c:pt>
                <c:pt idx="121">
                  <c:v>9.449999999999914</c:v>
                </c:pt>
                <c:pt idx="122">
                  <c:v>9.3999999999999133</c:v>
                </c:pt>
                <c:pt idx="123">
                  <c:v>9.3499999999999126</c:v>
                </c:pt>
                <c:pt idx="124">
                  <c:v>9.2999999999999119</c:v>
                </c:pt>
                <c:pt idx="125">
                  <c:v>9.2499999999999112</c:v>
                </c:pt>
                <c:pt idx="126">
                  <c:v>9.1999999999999105</c:v>
                </c:pt>
                <c:pt idx="127">
                  <c:v>9.1499999999999098</c:v>
                </c:pt>
                <c:pt idx="128">
                  <c:v>9.0999999999999091</c:v>
                </c:pt>
                <c:pt idx="129">
                  <c:v>9.0499999999999083</c:v>
                </c:pt>
                <c:pt idx="130">
                  <c:v>8.9999999999999076</c:v>
                </c:pt>
                <c:pt idx="131">
                  <c:v>8.9499999999999069</c:v>
                </c:pt>
                <c:pt idx="132">
                  <c:v>8.8999999999999062</c:v>
                </c:pt>
                <c:pt idx="133">
                  <c:v>8.8499999999999055</c:v>
                </c:pt>
                <c:pt idx="134">
                  <c:v>8.7999999999999048</c:v>
                </c:pt>
                <c:pt idx="135">
                  <c:v>8.7499999999999041</c:v>
                </c:pt>
                <c:pt idx="136">
                  <c:v>8.6999999999999034</c:v>
                </c:pt>
                <c:pt idx="137">
                  <c:v>8.6499999999999027</c:v>
                </c:pt>
                <c:pt idx="138">
                  <c:v>8.5999999999999019</c:v>
                </c:pt>
                <c:pt idx="139">
                  <c:v>8.5499999999999012</c:v>
                </c:pt>
                <c:pt idx="140">
                  <c:v>8.4999999999999005</c:v>
                </c:pt>
                <c:pt idx="141">
                  <c:v>8.4499999999998998</c:v>
                </c:pt>
                <c:pt idx="142">
                  <c:v>8.3999999999998991</c:v>
                </c:pt>
                <c:pt idx="143">
                  <c:v>8.3499999999998984</c:v>
                </c:pt>
                <c:pt idx="144">
                  <c:v>8.2999999999998977</c:v>
                </c:pt>
                <c:pt idx="145">
                  <c:v>8.249999999999897</c:v>
                </c:pt>
                <c:pt idx="146">
                  <c:v>8.1999999999998963</c:v>
                </c:pt>
                <c:pt idx="147">
                  <c:v>8.1499999999998956</c:v>
                </c:pt>
                <c:pt idx="148">
                  <c:v>8.0999999999998948</c:v>
                </c:pt>
                <c:pt idx="149">
                  <c:v>8.0499999999998941</c:v>
                </c:pt>
                <c:pt idx="150">
                  <c:v>7.9999999999998943</c:v>
                </c:pt>
                <c:pt idx="151">
                  <c:v>7.9499999999998945</c:v>
                </c:pt>
                <c:pt idx="152">
                  <c:v>7.8999999999998947</c:v>
                </c:pt>
                <c:pt idx="153">
                  <c:v>7.8499999999998948</c:v>
                </c:pt>
                <c:pt idx="154">
                  <c:v>7.799999999999895</c:v>
                </c:pt>
                <c:pt idx="155">
                  <c:v>7.7499999999998952</c:v>
                </c:pt>
                <c:pt idx="156">
                  <c:v>7.6999999999998954</c:v>
                </c:pt>
                <c:pt idx="157">
                  <c:v>7.6499999999998956</c:v>
                </c:pt>
                <c:pt idx="158">
                  <c:v>7.5999999999998957</c:v>
                </c:pt>
                <c:pt idx="159">
                  <c:v>7.5499999999998959</c:v>
                </c:pt>
                <c:pt idx="160">
                  <c:v>7.4999999999998961</c:v>
                </c:pt>
                <c:pt idx="161">
                  <c:v>7.4499999999998963</c:v>
                </c:pt>
                <c:pt idx="162">
                  <c:v>7.3999999999998964</c:v>
                </c:pt>
                <c:pt idx="163">
                  <c:v>7.3499999999998966</c:v>
                </c:pt>
                <c:pt idx="164">
                  <c:v>7.2999999999998968</c:v>
                </c:pt>
                <c:pt idx="165">
                  <c:v>7.249999999999897</c:v>
                </c:pt>
                <c:pt idx="166">
                  <c:v>7.1999999999998971</c:v>
                </c:pt>
                <c:pt idx="167">
                  <c:v>7.1499999999998973</c:v>
                </c:pt>
                <c:pt idx="168">
                  <c:v>7.0999999999998975</c:v>
                </c:pt>
                <c:pt idx="169">
                  <c:v>7.0499999999998977</c:v>
                </c:pt>
                <c:pt idx="170">
                  <c:v>6.9999999999998979</c:v>
                </c:pt>
                <c:pt idx="171">
                  <c:v>6.949999999999898</c:v>
                </c:pt>
                <c:pt idx="172">
                  <c:v>6.8999999999998982</c:v>
                </c:pt>
                <c:pt idx="173">
                  <c:v>6.8499999999998984</c:v>
                </c:pt>
                <c:pt idx="174">
                  <c:v>6.7999999999998986</c:v>
                </c:pt>
                <c:pt idx="175">
                  <c:v>6.7499999999998987</c:v>
                </c:pt>
                <c:pt idx="176">
                  <c:v>6.6999999999998989</c:v>
                </c:pt>
                <c:pt idx="177">
                  <c:v>6.6499999999998991</c:v>
                </c:pt>
                <c:pt idx="178">
                  <c:v>6.5999999999998993</c:v>
                </c:pt>
                <c:pt idx="179">
                  <c:v>6.5499999999998995</c:v>
                </c:pt>
                <c:pt idx="180">
                  <c:v>6.4999999999998996</c:v>
                </c:pt>
                <c:pt idx="181">
                  <c:v>6.4499999999998998</c:v>
                </c:pt>
                <c:pt idx="182">
                  <c:v>6.3999999999999</c:v>
                </c:pt>
                <c:pt idx="183">
                  <c:v>6.3499999999999002</c:v>
                </c:pt>
                <c:pt idx="184">
                  <c:v>6.2999999999999003</c:v>
                </c:pt>
                <c:pt idx="185">
                  <c:v>6.2499999999999005</c:v>
                </c:pt>
                <c:pt idx="186">
                  <c:v>6.1999999999999007</c:v>
                </c:pt>
                <c:pt idx="187">
                  <c:v>6.1499999999999009</c:v>
                </c:pt>
                <c:pt idx="188">
                  <c:v>6.0999999999999011</c:v>
                </c:pt>
                <c:pt idx="189">
                  <c:v>6.0499999999999012</c:v>
                </c:pt>
                <c:pt idx="190">
                  <c:v>5.9999999999999014</c:v>
                </c:pt>
                <c:pt idx="191">
                  <c:v>5.9499999999999016</c:v>
                </c:pt>
                <c:pt idx="192">
                  <c:v>5.8999999999999018</c:v>
                </c:pt>
                <c:pt idx="193">
                  <c:v>5.8499999999999019</c:v>
                </c:pt>
                <c:pt idx="194">
                  <c:v>5.7999999999999021</c:v>
                </c:pt>
                <c:pt idx="195">
                  <c:v>5.7499999999999023</c:v>
                </c:pt>
                <c:pt idx="196">
                  <c:v>5.6999999999999025</c:v>
                </c:pt>
                <c:pt idx="197">
                  <c:v>5.6499999999999027</c:v>
                </c:pt>
                <c:pt idx="198">
                  <c:v>5.5999999999999028</c:v>
                </c:pt>
                <c:pt idx="199">
                  <c:v>5.549999999999903</c:v>
                </c:pt>
                <c:pt idx="200">
                  <c:v>5.4999999999999032</c:v>
                </c:pt>
                <c:pt idx="201">
                  <c:v>5.4499999999999034</c:v>
                </c:pt>
                <c:pt idx="202">
                  <c:v>5.3999999999999035</c:v>
                </c:pt>
                <c:pt idx="203">
                  <c:v>5.3499999999999037</c:v>
                </c:pt>
                <c:pt idx="204">
                  <c:v>5.2999999999999039</c:v>
                </c:pt>
                <c:pt idx="205">
                  <c:v>5.2499999999999041</c:v>
                </c:pt>
                <c:pt idx="206">
                  <c:v>5.1999999999999043</c:v>
                </c:pt>
                <c:pt idx="207">
                  <c:v>5.1499999999999044</c:v>
                </c:pt>
                <c:pt idx="208">
                  <c:v>5.0999999999999046</c:v>
                </c:pt>
                <c:pt idx="209">
                  <c:v>5.0499999999999048</c:v>
                </c:pt>
                <c:pt idx="210">
                  <c:v>4.999999999999905</c:v>
                </c:pt>
                <c:pt idx="211">
                  <c:v>4.9499999999999051</c:v>
                </c:pt>
                <c:pt idx="212">
                  <c:v>4.8999999999999053</c:v>
                </c:pt>
                <c:pt idx="213">
                  <c:v>4.8499999999999055</c:v>
                </c:pt>
                <c:pt idx="214">
                  <c:v>4.7999999999999057</c:v>
                </c:pt>
                <c:pt idx="215">
                  <c:v>4.7499999999999059</c:v>
                </c:pt>
                <c:pt idx="216">
                  <c:v>4.699999999999906</c:v>
                </c:pt>
                <c:pt idx="217">
                  <c:v>4.6499999999999062</c:v>
                </c:pt>
                <c:pt idx="218">
                  <c:v>4.5999999999999064</c:v>
                </c:pt>
                <c:pt idx="219">
                  <c:v>4.5499999999999066</c:v>
                </c:pt>
                <c:pt idx="220">
                  <c:v>4.4999999999999067</c:v>
                </c:pt>
                <c:pt idx="221">
                  <c:v>4.4499999999999069</c:v>
                </c:pt>
                <c:pt idx="222">
                  <c:v>4.3999999999999071</c:v>
                </c:pt>
                <c:pt idx="223">
                  <c:v>4.3499999999999073</c:v>
                </c:pt>
                <c:pt idx="224">
                  <c:v>4.2999999999999075</c:v>
                </c:pt>
                <c:pt idx="225">
                  <c:v>4.2499999999999076</c:v>
                </c:pt>
                <c:pt idx="226">
                  <c:v>4.1999999999999078</c:v>
                </c:pt>
                <c:pt idx="227">
                  <c:v>4.149999999999908</c:v>
                </c:pt>
                <c:pt idx="228">
                  <c:v>4.0999999999999082</c:v>
                </c:pt>
                <c:pt idx="229">
                  <c:v>4.0499999999999083</c:v>
                </c:pt>
                <c:pt idx="230">
                  <c:v>3.9999999999999085</c:v>
                </c:pt>
                <c:pt idx="231">
                  <c:v>3.9499999999999087</c:v>
                </c:pt>
                <c:pt idx="232">
                  <c:v>3.8999999999999089</c:v>
                </c:pt>
                <c:pt idx="233">
                  <c:v>3.8499999999999091</c:v>
                </c:pt>
                <c:pt idx="234">
                  <c:v>3.7999999999999092</c:v>
                </c:pt>
                <c:pt idx="235">
                  <c:v>3.7499999999999094</c:v>
                </c:pt>
                <c:pt idx="236">
                  <c:v>3.6999999999999096</c:v>
                </c:pt>
                <c:pt idx="237">
                  <c:v>3.6499999999999098</c:v>
                </c:pt>
                <c:pt idx="238">
                  <c:v>3.5999999999999099</c:v>
                </c:pt>
                <c:pt idx="239">
                  <c:v>3.5499999999999101</c:v>
                </c:pt>
                <c:pt idx="240">
                  <c:v>3.4999999999999103</c:v>
                </c:pt>
                <c:pt idx="241">
                  <c:v>3.4499999999999105</c:v>
                </c:pt>
                <c:pt idx="242">
                  <c:v>3.3999999999999106</c:v>
                </c:pt>
                <c:pt idx="243">
                  <c:v>3.3499999999999108</c:v>
                </c:pt>
                <c:pt idx="244">
                  <c:v>3.299999999999911</c:v>
                </c:pt>
                <c:pt idx="245">
                  <c:v>3.2499999999999112</c:v>
                </c:pt>
                <c:pt idx="246">
                  <c:v>3.1999999999999114</c:v>
                </c:pt>
                <c:pt idx="247">
                  <c:v>3.1499999999999115</c:v>
                </c:pt>
                <c:pt idx="248">
                  <c:v>3.0999999999999117</c:v>
                </c:pt>
                <c:pt idx="249">
                  <c:v>3.0499999999999119</c:v>
                </c:pt>
                <c:pt idx="250">
                  <c:v>2.9999999999999121</c:v>
                </c:pt>
                <c:pt idx="251">
                  <c:v>2.9499999999999122</c:v>
                </c:pt>
                <c:pt idx="252">
                  <c:v>2.8999999999999124</c:v>
                </c:pt>
                <c:pt idx="253">
                  <c:v>2.8499999999999126</c:v>
                </c:pt>
                <c:pt idx="254">
                  <c:v>2.7999999999999128</c:v>
                </c:pt>
                <c:pt idx="255">
                  <c:v>2.749999999999913</c:v>
                </c:pt>
                <c:pt idx="256">
                  <c:v>2.6999999999999131</c:v>
                </c:pt>
                <c:pt idx="257">
                  <c:v>2.6499999999999133</c:v>
                </c:pt>
                <c:pt idx="258">
                  <c:v>2.5999999999999135</c:v>
                </c:pt>
                <c:pt idx="259">
                  <c:v>2.5499999999999137</c:v>
                </c:pt>
                <c:pt idx="260">
                  <c:v>2.4999999999999138</c:v>
                </c:pt>
                <c:pt idx="261">
                  <c:v>2.449999999999914</c:v>
                </c:pt>
                <c:pt idx="262">
                  <c:v>2.3999999999999142</c:v>
                </c:pt>
                <c:pt idx="263">
                  <c:v>2.3499999999999144</c:v>
                </c:pt>
                <c:pt idx="264">
                  <c:v>2.2999999999999146</c:v>
                </c:pt>
                <c:pt idx="265">
                  <c:v>2.2499999999999147</c:v>
                </c:pt>
                <c:pt idx="266">
                  <c:v>2.1999999999999149</c:v>
                </c:pt>
                <c:pt idx="267">
                  <c:v>2.1499999999999151</c:v>
                </c:pt>
                <c:pt idx="268">
                  <c:v>2.0999999999999153</c:v>
                </c:pt>
                <c:pt idx="269">
                  <c:v>2.0499999999999154</c:v>
                </c:pt>
                <c:pt idx="270">
                  <c:v>1.9999999999999154</c:v>
                </c:pt>
                <c:pt idx="271">
                  <c:v>1.9499999999999154</c:v>
                </c:pt>
                <c:pt idx="272">
                  <c:v>1.8999999999999153</c:v>
                </c:pt>
                <c:pt idx="273">
                  <c:v>1.8499999999999153</c:v>
                </c:pt>
                <c:pt idx="274">
                  <c:v>1.7999999999999152</c:v>
                </c:pt>
                <c:pt idx="275">
                  <c:v>1.7499999999999152</c:v>
                </c:pt>
                <c:pt idx="276">
                  <c:v>1.6999999999999151</c:v>
                </c:pt>
                <c:pt idx="277">
                  <c:v>1.6499999999999151</c:v>
                </c:pt>
                <c:pt idx="278">
                  <c:v>1.599999999999915</c:v>
                </c:pt>
                <c:pt idx="279">
                  <c:v>1.549999999999915</c:v>
                </c:pt>
                <c:pt idx="280">
                  <c:v>1.499999999999915</c:v>
                </c:pt>
                <c:pt idx="281">
                  <c:v>1.4499999999999149</c:v>
                </c:pt>
                <c:pt idx="282">
                  <c:v>1.3999999999999149</c:v>
                </c:pt>
                <c:pt idx="283">
                  <c:v>1.3499999999999148</c:v>
                </c:pt>
                <c:pt idx="284">
                  <c:v>1.2999999999999148</c:v>
                </c:pt>
                <c:pt idx="285">
                  <c:v>1.2499999999999147</c:v>
                </c:pt>
                <c:pt idx="286">
                  <c:v>1.1999999999999147</c:v>
                </c:pt>
                <c:pt idx="287">
                  <c:v>1.1499999999999146</c:v>
                </c:pt>
                <c:pt idx="288">
                  <c:v>1.0999999999999146</c:v>
                </c:pt>
                <c:pt idx="289">
                  <c:v>1.0499999999999146</c:v>
                </c:pt>
                <c:pt idx="290">
                  <c:v>0.99999999999991451</c:v>
                </c:pt>
                <c:pt idx="291">
                  <c:v>0.94999999999991447</c:v>
                </c:pt>
                <c:pt idx="292">
                  <c:v>0.89999999999991442</c:v>
                </c:pt>
                <c:pt idx="293">
                  <c:v>0.84999999999991438</c:v>
                </c:pt>
                <c:pt idx="294">
                  <c:v>0.79999999999991434</c:v>
                </c:pt>
                <c:pt idx="295">
                  <c:v>0.74999999999991429</c:v>
                </c:pt>
                <c:pt idx="296">
                  <c:v>0.69999999999991425</c:v>
                </c:pt>
                <c:pt idx="297">
                  <c:v>0.6499999999999142</c:v>
                </c:pt>
                <c:pt idx="298">
                  <c:v>0.59999999999991416</c:v>
                </c:pt>
                <c:pt idx="299">
                  <c:v>0.54999999999991411</c:v>
                </c:pt>
                <c:pt idx="300">
                  <c:v>0.49999999999991412</c:v>
                </c:pt>
                <c:pt idx="301">
                  <c:v>0.44999999999991414</c:v>
                </c:pt>
                <c:pt idx="302">
                  <c:v>0.39999999999991415</c:v>
                </c:pt>
                <c:pt idx="303">
                  <c:v>0.34999999999991416</c:v>
                </c:pt>
                <c:pt idx="304">
                  <c:v>0.29999999999991417</c:v>
                </c:pt>
                <c:pt idx="305">
                  <c:v>0.24999999999991418</c:v>
                </c:pt>
                <c:pt idx="306">
                  <c:v>0.19999999999991419</c:v>
                </c:pt>
                <c:pt idx="307">
                  <c:v>0.1499999999999142</c:v>
                </c:pt>
                <c:pt idx="308">
                  <c:v>9.9999999999914199E-2</c:v>
                </c:pt>
                <c:pt idx="309">
                  <c:v>4.9999999999914196E-2</c:v>
                </c:pt>
                <c:pt idx="310">
                  <c:v>-8.5806362015716786E-14</c:v>
                </c:pt>
                <c:pt idx="311">
                  <c:v>-5.0000000000085809E-2</c:v>
                </c:pt>
                <c:pt idx="312">
                  <c:v>-0.10000000000008581</c:v>
                </c:pt>
                <c:pt idx="313">
                  <c:v>-0.15000000000008581</c:v>
                </c:pt>
                <c:pt idx="314">
                  <c:v>-0.20000000000008583</c:v>
                </c:pt>
                <c:pt idx="315">
                  <c:v>-0.25000000000008582</c:v>
                </c:pt>
                <c:pt idx="316">
                  <c:v>-0.30000000000008581</c:v>
                </c:pt>
                <c:pt idx="317">
                  <c:v>-0.3500000000000858</c:v>
                </c:pt>
                <c:pt idx="318">
                  <c:v>-0.40000000000008579</c:v>
                </c:pt>
                <c:pt idx="319">
                  <c:v>-0.45000000000008578</c:v>
                </c:pt>
                <c:pt idx="320">
                  <c:v>-0.50000000000008582</c:v>
                </c:pt>
                <c:pt idx="321">
                  <c:v>-0.55000000000008586</c:v>
                </c:pt>
                <c:pt idx="322">
                  <c:v>-0.60000000000008591</c:v>
                </c:pt>
                <c:pt idx="323">
                  <c:v>-0.65000000000008595</c:v>
                </c:pt>
                <c:pt idx="324">
                  <c:v>-0.700000000000086</c:v>
                </c:pt>
                <c:pt idx="325">
                  <c:v>-0.75000000000008604</c:v>
                </c:pt>
                <c:pt idx="326">
                  <c:v>-0.80000000000008609</c:v>
                </c:pt>
                <c:pt idx="327">
                  <c:v>-0.85000000000008613</c:v>
                </c:pt>
                <c:pt idx="328">
                  <c:v>-0.90000000000008618</c:v>
                </c:pt>
                <c:pt idx="329">
                  <c:v>-0.95000000000008622</c:v>
                </c:pt>
                <c:pt idx="330">
                  <c:v>-1.0000000000000862</c:v>
                </c:pt>
                <c:pt idx="331">
                  <c:v>-1.0500000000000862</c:v>
                </c:pt>
                <c:pt idx="332">
                  <c:v>-1.1000000000000862</c:v>
                </c:pt>
                <c:pt idx="333">
                  <c:v>-1.1500000000000863</c:v>
                </c:pt>
                <c:pt idx="334">
                  <c:v>-1.2000000000000863</c:v>
                </c:pt>
                <c:pt idx="335">
                  <c:v>-1.2500000000000864</c:v>
                </c:pt>
                <c:pt idx="336">
                  <c:v>-1.3000000000000864</c:v>
                </c:pt>
                <c:pt idx="337">
                  <c:v>-1.3500000000000865</c:v>
                </c:pt>
                <c:pt idx="338">
                  <c:v>-1.4000000000000865</c:v>
                </c:pt>
                <c:pt idx="339">
                  <c:v>-1.4500000000000866</c:v>
                </c:pt>
                <c:pt idx="340">
                  <c:v>-1.5000000000000866</c:v>
                </c:pt>
                <c:pt idx="341">
                  <c:v>-1.5500000000000866</c:v>
                </c:pt>
                <c:pt idx="342">
                  <c:v>-1.6000000000000867</c:v>
                </c:pt>
                <c:pt idx="343">
                  <c:v>-1.6500000000000867</c:v>
                </c:pt>
                <c:pt idx="344">
                  <c:v>-1.7000000000000868</c:v>
                </c:pt>
                <c:pt idx="345">
                  <c:v>-1.7500000000000868</c:v>
                </c:pt>
                <c:pt idx="346">
                  <c:v>-1.8000000000000869</c:v>
                </c:pt>
                <c:pt idx="347">
                  <c:v>-1.8500000000000869</c:v>
                </c:pt>
                <c:pt idx="348">
                  <c:v>-1.900000000000087</c:v>
                </c:pt>
                <c:pt idx="349">
                  <c:v>-1.950000000000087</c:v>
                </c:pt>
                <c:pt idx="350">
                  <c:v>-2.000000000000087</c:v>
                </c:pt>
                <c:pt idx="351">
                  <c:v>-2.0500000000000869</c:v>
                </c:pt>
                <c:pt idx="352">
                  <c:v>-2.1000000000000867</c:v>
                </c:pt>
                <c:pt idx="353">
                  <c:v>-2.1500000000000865</c:v>
                </c:pt>
                <c:pt idx="354">
                  <c:v>-2.2000000000000863</c:v>
                </c:pt>
                <c:pt idx="355">
                  <c:v>-2.2500000000000862</c:v>
                </c:pt>
                <c:pt idx="356">
                  <c:v>-2.300000000000086</c:v>
                </c:pt>
                <c:pt idx="357">
                  <c:v>-2.3500000000000858</c:v>
                </c:pt>
                <c:pt idx="358">
                  <c:v>-2.4000000000000856</c:v>
                </c:pt>
                <c:pt idx="359">
                  <c:v>-2.4500000000000854</c:v>
                </c:pt>
                <c:pt idx="360">
                  <c:v>-2.5000000000000853</c:v>
                </c:pt>
                <c:pt idx="361">
                  <c:v>-2.5500000000000851</c:v>
                </c:pt>
                <c:pt idx="362">
                  <c:v>-2.6000000000000849</c:v>
                </c:pt>
                <c:pt idx="363">
                  <c:v>-2.6500000000000847</c:v>
                </c:pt>
                <c:pt idx="364">
                  <c:v>-2.7000000000000846</c:v>
                </c:pt>
                <c:pt idx="365">
                  <c:v>-2.7500000000000844</c:v>
                </c:pt>
                <c:pt idx="366">
                  <c:v>-2.8000000000000842</c:v>
                </c:pt>
                <c:pt idx="367">
                  <c:v>-2.850000000000084</c:v>
                </c:pt>
                <c:pt idx="368">
                  <c:v>-2.9000000000000838</c:v>
                </c:pt>
                <c:pt idx="369">
                  <c:v>-2.9500000000000837</c:v>
                </c:pt>
                <c:pt idx="370">
                  <c:v>-3.0000000000000835</c:v>
                </c:pt>
                <c:pt idx="371">
                  <c:v>-3.0500000000000833</c:v>
                </c:pt>
                <c:pt idx="372">
                  <c:v>-3.1000000000000831</c:v>
                </c:pt>
                <c:pt idx="373">
                  <c:v>-3.150000000000083</c:v>
                </c:pt>
                <c:pt idx="374">
                  <c:v>-3.2000000000000828</c:v>
                </c:pt>
                <c:pt idx="375">
                  <c:v>-3.2500000000000826</c:v>
                </c:pt>
                <c:pt idx="376">
                  <c:v>-3.3000000000000824</c:v>
                </c:pt>
                <c:pt idx="377">
                  <c:v>-3.3500000000000822</c:v>
                </c:pt>
                <c:pt idx="378">
                  <c:v>-3.4000000000000821</c:v>
                </c:pt>
                <c:pt idx="379">
                  <c:v>-3.4500000000000819</c:v>
                </c:pt>
                <c:pt idx="380">
                  <c:v>-3.5000000000000817</c:v>
                </c:pt>
                <c:pt idx="381">
                  <c:v>-3.5500000000000815</c:v>
                </c:pt>
                <c:pt idx="382">
                  <c:v>-3.6000000000000814</c:v>
                </c:pt>
                <c:pt idx="383">
                  <c:v>-3.6500000000000812</c:v>
                </c:pt>
                <c:pt idx="384">
                  <c:v>-3.700000000000081</c:v>
                </c:pt>
                <c:pt idx="385">
                  <c:v>-3.7500000000000808</c:v>
                </c:pt>
                <c:pt idx="386">
                  <c:v>-3.8000000000000806</c:v>
                </c:pt>
                <c:pt idx="387">
                  <c:v>-3.8500000000000805</c:v>
                </c:pt>
                <c:pt idx="388">
                  <c:v>-3.9000000000000803</c:v>
                </c:pt>
                <c:pt idx="389">
                  <c:v>-3.9500000000000801</c:v>
                </c:pt>
                <c:pt idx="390">
                  <c:v>-4.0000000000000799</c:v>
                </c:pt>
                <c:pt idx="391">
                  <c:v>-4.0500000000000798</c:v>
                </c:pt>
                <c:pt idx="392">
                  <c:v>-4.1000000000000796</c:v>
                </c:pt>
                <c:pt idx="393">
                  <c:v>-4.1500000000000794</c:v>
                </c:pt>
                <c:pt idx="394">
                  <c:v>-4.2000000000000792</c:v>
                </c:pt>
                <c:pt idx="395">
                  <c:v>-4.250000000000079</c:v>
                </c:pt>
                <c:pt idx="396">
                  <c:v>-4.3000000000000789</c:v>
                </c:pt>
                <c:pt idx="397">
                  <c:v>-4.3500000000000787</c:v>
                </c:pt>
                <c:pt idx="398">
                  <c:v>-4.4000000000000785</c:v>
                </c:pt>
                <c:pt idx="399">
                  <c:v>-4.4500000000000783</c:v>
                </c:pt>
                <c:pt idx="400">
                  <c:v>-4.5000000000000782</c:v>
                </c:pt>
                <c:pt idx="401">
                  <c:v>-4.550000000000078</c:v>
                </c:pt>
                <c:pt idx="402">
                  <c:v>-4.6000000000000778</c:v>
                </c:pt>
                <c:pt idx="403">
                  <c:v>-4.6500000000000776</c:v>
                </c:pt>
                <c:pt idx="404">
                  <c:v>-4.7000000000000774</c:v>
                </c:pt>
                <c:pt idx="405">
                  <c:v>-4.7500000000000773</c:v>
                </c:pt>
                <c:pt idx="406">
                  <c:v>-4.8000000000000771</c:v>
                </c:pt>
                <c:pt idx="407">
                  <c:v>-4.8500000000000769</c:v>
                </c:pt>
                <c:pt idx="408">
                  <c:v>-4.9000000000000767</c:v>
                </c:pt>
                <c:pt idx="409">
                  <c:v>-4.9500000000000766</c:v>
                </c:pt>
                <c:pt idx="410">
                  <c:v>-5.0000000000000764</c:v>
                </c:pt>
                <c:pt idx="411">
                  <c:v>-5.0500000000000762</c:v>
                </c:pt>
                <c:pt idx="412">
                  <c:v>-5.100000000000076</c:v>
                </c:pt>
                <c:pt idx="413">
                  <c:v>-5.1500000000000759</c:v>
                </c:pt>
                <c:pt idx="414">
                  <c:v>-5.2000000000000757</c:v>
                </c:pt>
                <c:pt idx="415">
                  <c:v>-5.2500000000000755</c:v>
                </c:pt>
                <c:pt idx="416">
                  <c:v>-5.3000000000000753</c:v>
                </c:pt>
                <c:pt idx="417">
                  <c:v>-5.3500000000000751</c:v>
                </c:pt>
                <c:pt idx="418">
                  <c:v>-5.400000000000075</c:v>
                </c:pt>
                <c:pt idx="419">
                  <c:v>-5.4500000000000748</c:v>
                </c:pt>
                <c:pt idx="420">
                  <c:v>-5.5000000000000746</c:v>
                </c:pt>
                <c:pt idx="421">
                  <c:v>-5.5500000000000744</c:v>
                </c:pt>
                <c:pt idx="422">
                  <c:v>-5.6000000000000743</c:v>
                </c:pt>
                <c:pt idx="423">
                  <c:v>-5.6500000000000741</c:v>
                </c:pt>
                <c:pt idx="424">
                  <c:v>-5.7000000000000739</c:v>
                </c:pt>
                <c:pt idx="425">
                  <c:v>-5.7500000000000737</c:v>
                </c:pt>
                <c:pt idx="426">
                  <c:v>-5.8000000000000735</c:v>
                </c:pt>
                <c:pt idx="427">
                  <c:v>-5.8500000000000734</c:v>
                </c:pt>
                <c:pt idx="428">
                  <c:v>-5.9000000000000732</c:v>
                </c:pt>
                <c:pt idx="429">
                  <c:v>-5.950000000000073</c:v>
                </c:pt>
                <c:pt idx="430">
                  <c:v>-6.0000000000000728</c:v>
                </c:pt>
                <c:pt idx="431">
                  <c:v>-6.0500000000000727</c:v>
                </c:pt>
                <c:pt idx="432">
                  <c:v>-6.1000000000000725</c:v>
                </c:pt>
                <c:pt idx="433">
                  <c:v>-6.1500000000000723</c:v>
                </c:pt>
                <c:pt idx="434">
                  <c:v>-6.2000000000000721</c:v>
                </c:pt>
                <c:pt idx="435">
                  <c:v>-6.2500000000000719</c:v>
                </c:pt>
                <c:pt idx="436">
                  <c:v>-6.3000000000000718</c:v>
                </c:pt>
                <c:pt idx="437">
                  <c:v>-6.3500000000000716</c:v>
                </c:pt>
                <c:pt idx="438">
                  <c:v>-6.4000000000000714</c:v>
                </c:pt>
                <c:pt idx="439">
                  <c:v>-6.4500000000000712</c:v>
                </c:pt>
                <c:pt idx="440">
                  <c:v>-6.5000000000000711</c:v>
                </c:pt>
                <c:pt idx="441">
                  <c:v>-6.5500000000000709</c:v>
                </c:pt>
                <c:pt idx="442">
                  <c:v>-6.6000000000000707</c:v>
                </c:pt>
                <c:pt idx="443">
                  <c:v>-6.6500000000000705</c:v>
                </c:pt>
                <c:pt idx="444">
                  <c:v>-6.7000000000000703</c:v>
                </c:pt>
                <c:pt idx="445">
                  <c:v>-6.7500000000000702</c:v>
                </c:pt>
                <c:pt idx="446">
                  <c:v>-6.80000000000007</c:v>
                </c:pt>
                <c:pt idx="447">
                  <c:v>-6.8500000000000698</c:v>
                </c:pt>
                <c:pt idx="448">
                  <c:v>-6.9000000000000696</c:v>
                </c:pt>
                <c:pt idx="449">
                  <c:v>-6.9500000000000695</c:v>
                </c:pt>
                <c:pt idx="450">
                  <c:v>-7.0000000000000693</c:v>
                </c:pt>
                <c:pt idx="451">
                  <c:v>-7.0500000000000691</c:v>
                </c:pt>
                <c:pt idx="452">
                  <c:v>-7.1000000000000689</c:v>
                </c:pt>
                <c:pt idx="453">
                  <c:v>-7.1500000000000687</c:v>
                </c:pt>
                <c:pt idx="454">
                  <c:v>-7.2000000000000686</c:v>
                </c:pt>
                <c:pt idx="455">
                  <c:v>-7.2500000000000684</c:v>
                </c:pt>
                <c:pt idx="456">
                  <c:v>-7.3000000000000682</c:v>
                </c:pt>
                <c:pt idx="457">
                  <c:v>-7.350000000000068</c:v>
                </c:pt>
                <c:pt idx="458">
                  <c:v>-7.4000000000000679</c:v>
                </c:pt>
                <c:pt idx="459">
                  <c:v>-7.4500000000000677</c:v>
                </c:pt>
                <c:pt idx="460">
                  <c:v>-7.5000000000000675</c:v>
                </c:pt>
                <c:pt idx="461">
                  <c:v>-7.5500000000000673</c:v>
                </c:pt>
                <c:pt idx="462">
                  <c:v>-7.6000000000000671</c:v>
                </c:pt>
                <c:pt idx="463">
                  <c:v>-7.650000000000067</c:v>
                </c:pt>
                <c:pt idx="464">
                  <c:v>-7.7000000000000668</c:v>
                </c:pt>
                <c:pt idx="465">
                  <c:v>-7.7500000000000666</c:v>
                </c:pt>
                <c:pt idx="466">
                  <c:v>-7.8000000000000664</c:v>
                </c:pt>
                <c:pt idx="467">
                  <c:v>-7.8500000000000663</c:v>
                </c:pt>
                <c:pt idx="468">
                  <c:v>-7.9000000000000661</c:v>
                </c:pt>
                <c:pt idx="469">
                  <c:v>-7.9500000000000659</c:v>
                </c:pt>
                <c:pt idx="470">
                  <c:v>-8.0000000000000657</c:v>
                </c:pt>
                <c:pt idx="471">
                  <c:v>-8.0500000000000664</c:v>
                </c:pt>
                <c:pt idx="472">
                  <c:v>-8.1000000000000671</c:v>
                </c:pt>
                <c:pt idx="473">
                  <c:v>-8.1500000000000679</c:v>
                </c:pt>
                <c:pt idx="474">
                  <c:v>-8.2000000000000686</c:v>
                </c:pt>
                <c:pt idx="475">
                  <c:v>-8.2500000000000693</c:v>
                </c:pt>
                <c:pt idx="476">
                  <c:v>-8.30000000000007</c:v>
                </c:pt>
                <c:pt idx="477">
                  <c:v>-8.3500000000000707</c:v>
                </c:pt>
                <c:pt idx="478">
                  <c:v>-8.4000000000000714</c:v>
                </c:pt>
                <c:pt idx="479">
                  <c:v>-8.4500000000000721</c:v>
                </c:pt>
                <c:pt idx="480">
                  <c:v>-8.5000000000000728</c:v>
                </c:pt>
                <c:pt idx="481">
                  <c:v>-8.5500000000000735</c:v>
                </c:pt>
                <c:pt idx="482">
                  <c:v>-8.6000000000000743</c:v>
                </c:pt>
                <c:pt idx="483">
                  <c:v>-8.650000000000075</c:v>
                </c:pt>
                <c:pt idx="484">
                  <c:v>-8.7000000000000757</c:v>
                </c:pt>
                <c:pt idx="485">
                  <c:v>-8.7500000000000764</c:v>
                </c:pt>
                <c:pt idx="486">
                  <c:v>-8.8000000000000771</c:v>
                </c:pt>
                <c:pt idx="487">
                  <c:v>-8.8500000000000778</c:v>
                </c:pt>
                <c:pt idx="488">
                  <c:v>-8.9000000000000785</c:v>
                </c:pt>
                <c:pt idx="489">
                  <c:v>-8.9500000000000792</c:v>
                </c:pt>
                <c:pt idx="490">
                  <c:v>-9.0000000000000799</c:v>
                </c:pt>
                <c:pt idx="491">
                  <c:v>-9.0500000000000806</c:v>
                </c:pt>
                <c:pt idx="492">
                  <c:v>-9.1000000000000814</c:v>
                </c:pt>
                <c:pt idx="493">
                  <c:v>-9.1500000000000821</c:v>
                </c:pt>
                <c:pt idx="494">
                  <c:v>-9.2000000000000828</c:v>
                </c:pt>
                <c:pt idx="495">
                  <c:v>-9.2500000000000835</c:v>
                </c:pt>
                <c:pt idx="496">
                  <c:v>-9.3000000000000842</c:v>
                </c:pt>
                <c:pt idx="497">
                  <c:v>-9.3500000000000849</c:v>
                </c:pt>
                <c:pt idx="498">
                  <c:v>-9.4000000000000856</c:v>
                </c:pt>
                <c:pt idx="499">
                  <c:v>-9.4500000000000863</c:v>
                </c:pt>
                <c:pt idx="500">
                  <c:v>-9.500000000000087</c:v>
                </c:pt>
                <c:pt idx="501">
                  <c:v>-9.5500000000000878</c:v>
                </c:pt>
                <c:pt idx="502">
                  <c:v>-9.6000000000000885</c:v>
                </c:pt>
                <c:pt idx="503">
                  <c:v>-9.6500000000000892</c:v>
                </c:pt>
                <c:pt idx="504">
                  <c:v>-9.7000000000000899</c:v>
                </c:pt>
                <c:pt idx="505">
                  <c:v>-9.7500000000000906</c:v>
                </c:pt>
                <c:pt idx="506">
                  <c:v>-9.8000000000000913</c:v>
                </c:pt>
                <c:pt idx="507">
                  <c:v>-9.850000000000092</c:v>
                </c:pt>
                <c:pt idx="508">
                  <c:v>-9.9000000000000927</c:v>
                </c:pt>
                <c:pt idx="509">
                  <c:v>-9.9500000000000934</c:v>
                </c:pt>
                <c:pt idx="510">
                  <c:v>-10.000000000000094</c:v>
                </c:pt>
                <c:pt idx="511">
                  <c:v>-10.050000000000095</c:v>
                </c:pt>
                <c:pt idx="512">
                  <c:v>-10.100000000000096</c:v>
                </c:pt>
                <c:pt idx="513">
                  <c:v>-10.150000000000096</c:v>
                </c:pt>
                <c:pt idx="514">
                  <c:v>-10.200000000000097</c:v>
                </c:pt>
                <c:pt idx="515">
                  <c:v>-10.250000000000098</c:v>
                </c:pt>
                <c:pt idx="516">
                  <c:v>-10.300000000000098</c:v>
                </c:pt>
                <c:pt idx="517">
                  <c:v>-10.350000000000099</c:v>
                </c:pt>
                <c:pt idx="518">
                  <c:v>-10.4000000000001</c:v>
                </c:pt>
                <c:pt idx="519">
                  <c:v>-10.450000000000101</c:v>
                </c:pt>
                <c:pt idx="520">
                  <c:v>-10.500000000000101</c:v>
                </c:pt>
                <c:pt idx="521">
                  <c:v>-10.550000000000102</c:v>
                </c:pt>
                <c:pt idx="522">
                  <c:v>-10.600000000000103</c:v>
                </c:pt>
                <c:pt idx="523">
                  <c:v>-10.650000000000103</c:v>
                </c:pt>
                <c:pt idx="524">
                  <c:v>-10.700000000000104</c:v>
                </c:pt>
                <c:pt idx="525">
                  <c:v>-10.750000000000105</c:v>
                </c:pt>
                <c:pt idx="526">
                  <c:v>-10.800000000000106</c:v>
                </c:pt>
                <c:pt idx="527">
                  <c:v>-10.850000000000106</c:v>
                </c:pt>
                <c:pt idx="528">
                  <c:v>-10.900000000000107</c:v>
                </c:pt>
                <c:pt idx="529">
                  <c:v>-10.950000000000108</c:v>
                </c:pt>
                <c:pt idx="530">
                  <c:v>-11.000000000000108</c:v>
                </c:pt>
                <c:pt idx="531">
                  <c:v>-11.050000000000109</c:v>
                </c:pt>
                <c:pt idx="532">
                  <c:v>-11.10000000000011</c:v>
                </c:pt>
                <c:pt idx="533">
                  <c:v>-11.15000000000011</c:v>
                </c:pt>
                <c:pt idx="534">
                  <c:v>-11.200000000000111</c:v>
                </c:pt>
                <c:pt idx="535">
                  <c:v>-11.250000000000112</c:v>
                </c:pt>
                <c:pt idx="536">
                  <c:v>-11.300000000000113</c:v>
                </c:pt>
                <c:pt idx="537">
                  <c:v>-11.350000000000113</c:v>
                </c:pt>
                <c:pt idx="538">
                  <c:v>-11.400000000000114</c:v>
                </c:pt>
                <c:pt idx="539">
                  <c:v>-11.450000000000115</c:v>
                </c:pt>
                <c:pt idx="540">
                  <c:v>-11.500000000000115</c:v>
                </c:pt>
                <c:pt idx="541">
                  <c:v>-11.550000000000116</c:v>
                </c:pt>
                <c:pt idx="542">
                  <c:v>-11.600000000000117</c:v>
                </c:pt>
                <c:pt idx="543">
                  <c:v>-11.650000000000118</c:v>
                </c:pt>
                <c:pt idx="544">
                  <c:v>-11.700000000000118</c:v>
                </c:pt>
                <c:pt idx="545">
                  <c:v>-11.750000000000119</c:v>
                </c:pt>
                <c:pt idx="546">
                  <c:v>-11.80000000000012</c:v>
                </c:pt>
                <c:pt idx="547">
                  <c:v>-11.85000000000012</c:v>
                </c:pt>
                <c:pt idx="548">
                  <c:v>-11.900000000000121</c:v>
                </c:pt>
                <c:pt idx="549">
                  <c:v>-11.950000000000122</c:v>
                </c:pt>
                <c:pt idx="550">
                  <c:v>-12.000000000000123</c:v>
                </c:pt>
                <c:pt idx="551">
                  <c:v>-12.050000000000123</c:v>
                </c:pt>
                <c:pt idx="552">
                  <c:v>-12.100000000000124</c:v>
                </c:pt>
                <c:pt idx="553">
                  <c:v>-12.150000000000125</c:v>
                </c:pt>
                <c:pt idx="554">
                  <c:v>-12.200000000000125</c:v>
                </c:pt>
                <c:pt idx="555">
                  <c:v>-12.250000000000126</c:v>
                </c:pt>
                <c:pt idx="556">
                  <c:v>-12.300000000000127</c:v>
                </c:pt>
                <c:pt idx="557">
                  <c:v>-12.350000000000128</c:v>
                </c:pt>
                <c:pt idx="558">
                  <c:v>-12.400000000000128</c:v>
                </c:pt>
                <c:pt idx="559">
                  <c:v>-12.450000000000129</c:v>
                </c:pt>
                <c:pt idx="560">
                  <c:v>-12.50000000000013</c:v>
                </c:pt>
                <c:pt idx="561">
                  <c:v>-12.55000000000013</c:v>
                </c:pt>
                <c:pt idx="562">
                  <c:v>-12.600000000000131</c:v>
                </c:pt>
                <c:pt idx="563">
                  <c:v>-12.650000000000132</c:v>
                </c:pt>
                <c:pt idx="564">
                  <c:v>-12.700000000000133</c:v>
                </c:pt>
                <c:pt idx="565">
                  <c:v>-12.750000000000133</c:v>
                </c:pt>
                <c:pt idx="566">
                  <c:v>-12.800000000000134</c:v>
                </c:pt>
                <c:pt idx="567">
                  <c:v>-12.850000000000135</c:v>
                </c:pt>
                <c:pt idx="568">
                  <c:v>-12.900000000000135</c:v>
                </c:pt>
                <c:pt idx="569">
                  <c:v>-12.950000000000136</c:v>
                </c:pt>
                <c:pt idx="570">
                  <c:v>-13.000000000000137</c:v>
                </c:pt>
                <c:pt idx="571">
                  <c:v>-13.050000000000137</c:v>
                </c:pt>
                <c:pt idx="572">
                  <c:v>-13.100000000000138</c:v>
                </c:pt>
                <c:pt idx="573">
                  <c:v>-13.150000000000139</c:v>
                </c:pt>
                <c:pt idx="574">
                  <c:v>-13.20000000000014</c:v>
                </c:pt>
                <c:pt idx="575">
                  <c:v>-13.25000000000014</c:v>
                </c:pt>
                <c:pt idx="576">
                  <c:v>-13.300000000000141</c:v>
                </c:pt>
                <c:pt idx="577">
                  <c:v>-13.350000000000142</c:v>
                </c:pt>
                <c:pt idx="578">
                  <c:v>-13.400000000000142</c:v>
                </c:pt>
                <c:pt idx="579">
                  <c:v>-13.450000000000143</c:v>
                </c:pt>
                <c:pt idx="580">
                  <c:v>-13.500000000000144</c:v>
                </c:pt>
                <c:pt idx="581">
                  <c:v>-13.550000000000145</c:v>
                </c:pt>
                <c:pt idx="582">
                  <c:v>-13.600000000000145</c:v>
                </c:pt>
                <c:pt idx="583">
                  <c:v>-13.650000000000146</c:v>
                </c:pt>
                <c:pt idx="584">
                  <c:v>-13.700000000000147</c:v>
                </c:pt>
                <c:pt idx="585">
                  <c:v>-13.750000000000147</c:v>
                </c:pt>
                <c:pt idx="586">
                  <c:v>-13.800000000000148</c:v>
                </c:pt>
                <c:pt idx="587">
                  <c:v>-13.850000000000149</c:v>
                </c:pt>
                <c:pt idx="588">
                  <c:v>-13.90000000000015</c:v>
                </c:pt>
                <c:pt idx="589">
                  <c:v>-13.95000000000015</c:v>
                </c:pt>
                <c:pt idx="590">
                  <c:v>-14.000000000000151</c:v>
                </c:pt>
                <c:pt idx="591">
                  <c:v>-14.050000000000152</c:v>
                </c:pt>
                <c:pt idx="592">
                  <c:v>-14.100000000000152</c:v>
                </c:pt>
                <c:pt idx="593">
                  <c:v>-14.150000000000153</c:v>
                </c:pt>
                <c:pt idx="594">
                  <c:v>-14.200000000000154</c:v>
                </c:pt>
                <c:pt idx="595">
                  <c:v>-14.250000000000155</c:v>
                </c:pt>
                <c:pt idx="596">
                  <c:v>-14.300000000000155</c:v>
                </c:pt>
                <c:pt idx="597">
                  <c:v>-14.350000000000156</c:v>
                </c:pt>
                <c:pt idx="598">
                  <c:v>-14.400000000000157</c:v>
                </c:pt>
                <c:pt idx="599">
                  <c:v>-14.450000000000157</c:v>
                </c:pt>
                <c:pt idx="600">
                  <c:v>-14.500000000000158</c:v>
                </c:pt>
                <c:pt idx="601">
                  <c:v>-14.550000000000159</c:v>
                </c:pt>
                <c:pt idx="602">
                  <c:v>-14.60000000000016</c:v>
                </c:pt>
                <c:pt idx="603">
                  <c:v>-14.65000000000016</c:v>
                </c:pt>
                <c:pt idx="604">
                  <c:v>-14.700000000000161</c:v>
                </c:pt>
                <c:pt idx="605">
                  <c:v>-14.750000000000162</c:v>
                </c:pt>
                <c:pt idx="606">
                  <c:v>-14.800000000000162</c:v>
                </c:pt>
                <c:pt idx="607">
                  <c:v>-14.850000000000163</c:v>
                </c:pt>
                <c:pt idx="608">
                  <c:v>-14.900000000000164</c:v>
                </c:pt>
                <c:pt idx="609">
                  <c:v>-14.950000000000164</c:v>
                </c:pt>
                <c:pt idx="610">
                  <c:v>-15.000000000000165</c:v>
                </c:pt>
                <c:pt idx="611">
                  <c:v>-15.050000000000166</c:v>
                </c:pt>
                <c:pt idx="612">
                  <c:v>-15.100000000000167</c:v>
                </c:pt>
                <c:pt idx="613">
                  <c:v>-15.150000000000167</c:v>
                </c:pt>
                <c:pt idx="614">
                  <c:v>-15.200000000000168</c:v>
                </c:pt>
                <c:pt idx="615">
                  <c:v>-15.250000000000169</c:v>
                </c:pt>
                <c:pt idx="616">
                  <c:v>-15.300000000000169</c:v>
                </c:pt>
                <c:pt idx="617">
                  <c:v>-15.35000000000017</c:v>
                </c:pt>
                <c:pt idx="618">
                  <c:v>-15.400000000000171</c:v>
                </c:pt>
                <c:pt idx="619">
                  <c:v>-15.450000000000172</c:v>
                </c:pt>
                <c:pt idx="620">
                  <c:v>-15.5</c:v>
                </c:pt>
              </c:numCache>
            </c:numRef>
          </c:yVal>
          <c:smooth val="0"/>
          <c:extLst>
            <c:ext xmlns:c16="http://schemas.microsoft.com/office/drawing/2014/chart" uri="{C3380CC4-5D6E-409C-BE32-E72D297353CC}">
              <c16:uniqueId val="{00000000-98BD-4FEC-8E16-8C93131E55F5}"/>
            </c:ext>
          </c:extLst>
        </c:ser>
        <c:ser>
          <c:idx val="1"/>
          <c:order val="1"/>
          <c:tx>
            <c:v>Min Vout</c:v>
          </c:tx>
          <c:marker>
            <c:symbol val="none"/>
          </c:marker>
          <c:xVal>
            <c:numRef>
              <c:f>[0]!MinVoutDiffRange</c:f>
              <c:numCache>
                <c:formatCode>General</c:formatCode>
                <c:ptCount val="621"/>
                <c:pt idx="0">
                  <c:v>0</c:v>
                </c:pt>
                <c:pt idx="1">
                  <c:v>-0.10000000000000142</c:v>
                </c:pt>
                <c:pt idx="2">
                  <c:v>-0.20000000000000284</c:v>
                </c:pt>
                <c:pt idx="3">
                  <c:v>-0.30000000000000426</c:v>
                </c:pt>
                <c:pt idx="4">
                  <c:v>-0.40000000000000568</c:v>
                </c:pt>
                <c:pt idx="5">
                  <c:v>-0.50000000000000711</c:v>
                </c:pt>
                <c:pt idx="6">
                  <c:v>-0.60000000000000853</c:v>
                </c:pt>
                <c:pt idx="7">
                  <c:v>-0.70000000000000995</c:v>
                </c:pt>
                <c:pt idx="8">
                  <c:v>-0.80000000000001137</c:v>
                </c:pt>
                <c:pt idx="9">
                  <c:v>-0.90000000000001279</c:v>
                </c:pt>
                <c:pt idx="10">
                  <c:v>-1.0000000000000142</c:v>
                </c:pt>
                <c:pt idx="11">
                  <c:v>-1.1000000000000156</c:v>
                </c:pt>
                <c:pt idx="12">
                  <c:v>-1.2000000000000171</c:v>
                </c:pt>
                <c:pt idx="13">
                  <c:v>-1.3000000000000185</c:v>
                </c:pt>
                <c:pt idx="14">
                  <c:v>-1.4000000000000199</c:v>
                </c:pt>
                <c:pt idx="15">
                  <c:v>-1.5000000000000213</c:v>
                </c:pt>
                <c:pt idx="16">
                  <c:v>-1.6000000000000227</c:v>
                </c:pt>
                <c:pt idx="17">
                  <c:v>-1.7000000000000242</c:v>
                </c:pt>
                <c:pt idx="18">
                  <c:v>-1.8000000000000256</c:v>
                </c:pt>
                <c:pt idx="19">
                  <c:v>-1.900000000000027</c:v>
                </c:pt>
                <c:pt idx="20">
                  <c:v>-2.0000000000000284</c:v>
                </c:pt>
                <c:pt idx="21">
                  <c:v>-2.1000000000000298</c:v>
                </c:pt>
                <c:pt idx="22">
                  <c:v>-2.2000000000000313</c:v>
                </c:pt>
                <c:pt idx="23">
                  <c:v>-2.3000000000000327</c:v>
                </c:pt>
                <c:pt idx="24">
                  <c:v>-2.4000000000000341</c:v>
                </c:pt>
                <c:pt idx="25">
                  <c:v>-2.5000000000000355</c:v>
                </c:pt>
                <c:pt idx="26">
                  <c:v>-2.6000000000000369</c:v>
                </c:pt>
                <c:pt idx="27">
                  <c:v>-2.7000000000000384</c:v>
                </c:pt>
                <c:pt idx="28">
                  <c:v>-2.8000000000000398</c:v>
                </c:pt>
                <c:pt idx="29">
                  <c:v>-2.9000000000000412</c:v>
                </c:pt>
                <c:pt idx="30">
                  <c:v>-3.0000000000000426</c:v>
                </c:pt>
                <c:pt idx="31">
                  <c:v>-3.1000000000000441</c:v>
                </c:pt>
                <c:pt idx="32">
                  <c:v>-3.2000000000000455</c:v>
                </c:pt>
                <c:pt idx="33">
                  <c:v>-3.3000000000000469</c:v>
                </c:pt>
                <c:pt idx="34">
                  <c:v>-3.4000000000000483</c:v>
                </c:pt>
                <c:pt idx="35">
                  <c:v>-3.5000000000000497</c:v>
                </c:pt>
                <c:pt idx="36">
                  <c:v>-3.6000000000000512</c:v>
                </c:pt>
                <c:pt idx="37">
                  <c:v>-3.7000000000000526</c:v>
                </c:pt>
                <c:pt idx="38">
                  <c:v>-3.800000000000054</c:v>
                </c:pt>
                <c:pt idx="39">
                  <c:v>-3.9000000000000554</c:v>
                </c:pt>
                <c:pt idx="40">
                  <c:v>-4.0000000000000568</c:v>
                </c:pt>
                <c:pt idx="41">
                  <c:v>-4.1000000000000583</c:v>
                </c:pt>
                <c:pt idx="42">
                  <c:v>-4.2000000000000597</c:v>
                </c:pt>
                <c:pt idx="43">
                  <c:v>-4.3000000000000611</c:v>
                </c:pt>
                <c:pt idx="44">
                  <c:v>-4.4000000000000625</c:v>
                </c:pt>
                <c:pt idx="45">
                  <c:v>-4.5000000000000639</c:v>
                </c:pt>
                <c:pt idx="46">
                  <c:v>-4.6000000000000654</c:v>
                </c:pt>
                <c:pt idx="47">
                  <c:v>-4.7000000000000668</c:v>
                </c:pt>
                <c:pt idx="48">
                  <c:v>-4.8000000000000682</c:v>
                </c:pt>
                <c:pt idx="49">
                  <c:v>-4.9000000000000696</c:v>
                </c:pt>
                <c:pt idx="50">
                  <c:v>-5.0000000000000711</c:v>
                </c:pt>
                <c:pt idx="51">
                  <c:v>-5.1000000000000725</c:v>
                </c:pt>
                <c:pt idx="52">
                  <c:v>-5.1999999999999993</c:v>
                </c:pt>
                <c:pt idx="53">
                  <c:v>-5.1999999999999993</c:v>
                </c:pt>
                <c:pt idx="54">
                  <c:v>-5.1999999999999993</c:v>
                </c:pt>
                <c:pt idx="55">
                  <c:v>-5.1999999999999993</c:v>
                </c:pt>
                <c:pt idx="56">
                  <c:v>-5.1999999999999993</c:v>
                </c:pt>
                <c:pt idx="57">
                  <c:v>-5.1999999999999993</c:v>
                </c:pt>
                <c:pt idx="58">
                  <c:v>-5.1999999999999993</c:v>
                </c:pt>
                <c:pt idx="59">
                  <c:v>-5.1999999999999993</c:v>
                </c:pt>
                <c:pt idx="60">
                  <c:v>-5.1999999999999993</c:v>
                </c:pt>
                <c:pt idx="61">
                  <c:v>-5.1999999999999993</c:v>
                </c:pt>
                <c:pt idx="62">
                  <c:v>-5.1999999999999993</c:v>
                </c:pt>
                <c:pt idx="63">
                  <c:v>-5.1999999999999993</c:v>
                </c:pt>
                <c:pt idx="64">
                  <c:v>-5.1999999999999993</c:v>
                </c:pt>
                <c:pt idx="65">
                  <c:v>-5.1999999999999993</c:v>
                </c:pt>
                <c:pt idx="66">
                  <c:v>-5.1999999999999993</c:v>
                </c:pt>
                <c:pt idx="67">
                  <c:v>-5.1999999999999993</c:v>
                </c:pt>
                <c:pt idx="68">
                  <c:v>-5.1999999999999993</c:v>
                </c:pt>
                <c:pt idx="69">
                  <c:v>-5.1999999999999993</c:v>
                </c:pt>
                <c:pt idx="70">
                  <c:v>-5.1999999999999993</c:v>
                </c:pt>
                <c:pt idx="71">
                  <c:v>-5.1999999999999993</c:v>
                </c:pt>
                <c:pt idx="72">
                  <c:v>-5.1999999999999993</c:v>
                </c:pt>
                <c:pt idx="73">
                  <c:v>-5.1999999999999993</c:v>
                </c:pt>
                <c:pt idx="74">
                  <c:v>-5.1999999999999993</c:v>
                </c:pt>
                <c:pt idx="75">
                  <c:v>-5.1999999999999993</c:v>
                </c:pt>
                <c:pt idx="76">
                  <c:v>-5.1999999999999993</c:v>
                </c:pt>
                <c:pt idx="77">
                  <c:v>-5.1999999999999993</c:v>
                </c:pt>
                <c:pt idx="78">
                  <c:v>-5.1999999999999993</c:v>
                </c:pt>
                <c:pt idx="79">
                  <c:v>-5.1999999999999993</c:v>
                </c:pt>
                <c:pt idx="80">
                  <c:v>-5.1999999999999993</c:v>
                </c:pt>
                <c:pt idx="81">
                  <c:v>-5.1999999999999993</c:v>
                </c:pt>
                <c:pt idx="82">
                  <c:v>-5.1999999999999993</c:v>
                </c:pt>
                <c:pt idx="83">
                  <c:v>-5.1999999999999993</c:v>
                </c:pt>
                <c:pt idx="84">
                  <c:v>-5.1999999999999993</c:v>
                </c:pt>
                <c:pt idx="85">
                  <c:v>-5.1999999999999993</c:v>
                </c:pt>
                <c:pt idx="86">
                  <c:v>-5.1999999999999993</c:v>
                </c:pt>
                <c:pt idx="87">
                  <c:v>-5.1999999999999993</c:v>
                </c:pt>
                <c:pt idx="88">
                  <c:v>-5.1999999999999993</c:v>
                </c:pt>
                <c:pt idx="89">
                  <c:v>-5.1999999999999993</c:v>
                </c:pt>
                <c:pt idx="90">
                  <c:v>-5.1999999999999993</c:v>
                </c:pt>
                <c:pt idx="91">
                  <c:v>-5.1999999999999993</c:v>
                </c:pt>
                <c:pt idx="92">
                  <c:v>-5.1999999999999993</c:v>
                </c:pt>
                <c:pt idx="93">
                  <c:v>-5.1999999999999993</c:v>
                </c:pt>
                <c:pt idx="94">
                  <c:v>-5.1999999999999993</c:v>
                </c:pt>
                <c:pt idx="95">
                  <c:v>-5.1999999999999993</c:v>
                </c:pt>
                <c:pt idx="96">
                  <c:v>-5.1999999999999993</c:v>
                </c:pt>
                <c:pt idx="97">
                  <c:v>-5.1999999999999993</c:v>
                </c:pt>
                <c:pt idx="98">
                  <c:v>-5.1999999999999993</c:v>
                </c:pt>
                <c:pt idx="99">
                  <c:v>-5.1999999999999993</c:v>
                </c:pt>
                <c:pt idx="100">
                  <c:v>-5.1999999999999993</c:v>
                </c:pt>
                <c:pt idx="101">
                  <c:v>-5.1999999999999993</c:v>
                </c:pt>
                <c:pt idx="102">
                  <c:v>-5.1999999999999993</c:v>
                </c:pt>
                <c:pt idx="103">
                  <c:v>-5.1999999999999993</c:v>
                </c:pt>
                <c:pt idx="104">
                  <c:v>-5.1999999999999993</c:v>
                </c:pt>
                <c:pt idx="105">
                  <c:v>-5.1999999999999993</c:v>
                </c:pt>
                <c:pt idx="106">
                  <c:v>-5.1999999999999993</c:v>
                </c:pt>
                <c:pt idx="107">
                  <c:v>-5.1999999999999993</c:v>
                </c:pt>
                <c:pt idx="108">
                  <c:v>-5.1999999999999993</c:v>
                </c:pt>
                <c:pt idx="109">
                  <c:v>-5.1999999999999993</c:v>
                </c:pt>
                <c:pt idx="110">
                  <c:v>-5.1999999999999993</c:v>
                </c:pt>
                <c:pt idx="111">
                  <c:v>-5.1999999999999993</c:v>
                </c:pt>
                <c:pt idx="112">
                  <c:v>-5.1999999999999993</c:v>
                </c:pt>
                <c:pt idx="113">
                  <c:v>-5.1999999999999993</c:v>
                </c:pt>
                <c:pt idx="114">
                  <c:v>-5.1999999999999993</c:v>
                </c:pt>
                <c:pt idx="115">
                  <c:v>-5.1999999999999993</c:v>
                </c:pt>
                <c:pt idx="116">
                  <c:v>-5.1999999999999993</c:v>
                </c:pt>
                <c:pt idx="117">
                  <c:v>-5.1999999999999993</c:v>
                </c:pt>
                <c:pt idx="118">
                  <c:v>-5.1999999999999993</c:v>
                </c:pt>
                <c:pt idx="119">
                  <c:v>-5.1999999999999993</c:v>
                </c:pt>
                <c:pt idx="120">
                  <c:v>-5.1999999999999993</c:v>
                </c:pt>
                <c:pt idx="121">
                  <c:v>-5.1999999999999993</c:v>
                </c:pt>
                <c:pt idx="122">
                  <c:v>-5.1999999999999993</c:v>
                </c:pt>
                <c:pt idx="123">
                  <c:v>-5.1999999999999993</c:v>
                </c:pt>
                <c:pt idx="124">
                  <c:v>-5.1999999999999993</c:v>
                </c:pt>
                <c:pt idx="125">
                  <c:v>-5.1999999999999993</c:v>
                </c:pt>
                <c:pt idx="126">
                  <c:v>-5.1999999999999993</c:v>
                </c:pt>
                <c:pt idx="127">
                  <c:v>-5.1999999999999993</c:v>
                </c:pt>
                <c:pt idx="128">
                  <c:v>-5.1999999999999993</c:v>
                </c:pt>
                <c:pt idx="129">
                  <c:v>-5.1999999999999993</c:v>
                </c:pt>
                <c:pt idx="130">
                  <c:v>-5.1999999999999993</c:v>
                </c:pt>
                <c:pt idx="131">
                  <c:v>-5.1999999999999993</c:v>
                </c:pt>
                <c:pt idx="132">
                  <c:v>-5.1999999999999993</c:v>
                </c:pt>
                <c:pt idx="133">
                  <c:v>-5.1999999999999993</c:v>
                </c:pt>
                <c:pt idx="134">
                  <c:v>-5.1999999999999993</c:v>
                </c:pt>
                <c:pt idx="135">
                  <c:v>-5.1999999999999993</c:v>
                </c:pt>
                <c:pt idx="136">
                  <c:v>-5.1999999999999993</c:v>
                </c:pt>
                <c:pt idx="137">
                  <c:v>-5.1999999999999993</c:v>
                </c:pt>
                <c:pt idx="138">
                  <c:v>-5.1999999999999993</c:v>
                </c:pt>
                <c:pt idx="139">
                  <c:v>-5.1999999999999993</c:v>
                </c:pt>
                <c:pt idx="140">
                  <c:v>-5.1999999999999993</c:v>
                </c:pt>
                <c:pt idx="141">
                  <c:v>-5.1999999999999993</c:v>
                </c:pt>
                <c:pt idx="142">
                  <c:v>-5.1999999999999993</c:v>
                </c:pt>
                <c:pt idx="143">
                  <c:v>-5.1999999999999993</c:v>
                </c:pt>
                <c:pt idx="144">
                  <c:v>-5.1999999999999993</c:v>
                </c:pt>
                <c:pt idx="145">
                  <c:v>-5.1999999999999993</c:v>
                </c:pt>
                <c:pt idx="146">
                  <c:v>-5.1999999999999993</c:v>
                </c:pt>
                <c:pt idx="147">
                  <c:v>-5.1999999999999993</c:v>
                </c:pt>
                <c:pt idx="148">
                  <c:v>-5.1999999999999993</c:v>
                </c:pt>
                <c:pt idx="149">
                  <c:v>-5.1999999999999993</c:v>
                </c:pt>
                <c:pt idx="150">
                  <c:v>-5.1999999999999993</c:v>
                </c:pt>
                <c:pt idx="151">
                  <c:v>-5.1999999999999993</c:v>
                </c:pt>
                <c:pt idx="152">
                  <c:v>-5.1999999999999993</c:v>
                </c:pt>
                <c:pt idx="153">
                  <c:v>-5.1999999999999993</c:v>
                </c:pt>
                <c:pt idx="154">
                  <c:v>-5.1999999999999993</c:v>
                </c:pt>
                <c:pt idx="155">
                  <c:v>-5.1999999999999993</c:v>
                </c:pt>
                <c:pt idx="156">
                  <c:v>-5.1999999999999993</c:v>
                </c:pt>
                <c:pt idx="157">
                  <c:v>-5.1999999999999993</c:v>
                </c:pt>
                <c:pt idx="158">
                  <c:v>-5.1999999999999993</c:v>
                </c:pt>
                <c:pt idx="159">
                  <c:v>-5.1999999999999993</c:v>
                </c:pt>
                <c:pt idx="160">
                  <c:v>-5.1999999999999993</c:v>
                </c:pt>
                <c:pt idx="161">
                  <c:v>-5.1999999999999993</c:v>
                </c:pt>
                <c:pt idx="162">
                  <c:v>-5.1999999999999993</c:v>
                </c:pt>
                <c:pt idx="163">
                  <c:v>-5.1999999999999993</c:v>
                </c:pt>
                <c:pt idx="164">
                  <c:v>-5.1999999999999993</c:v>
                </c:pt>
                <c:pt idx="165">
                  <c:v>-5.1999999999999993</c:v>
                </c:pt>
                <c:pt idx="166">
                  <c:v>-5.1999999999999993</c:v>
                </c:pt>
                <c:pt idx="167">
                  <c:v>-5.1999999999999993</c:v>
                </c:pt>
                <c:pt idx="168">
                  <c:v>-5.1999999999999993</c:v>
                </c:pt>
                <c:pt idx="169">
                  <c:v>-5.1999999999999993</c:v>
                </c:pt>
                <c:pt idx="170">
                  <c:v>-5.1999999999999993</c:v>
                </c:pt>
                <c:pt idx="171">
                  <c:v>-5.1999999999999993</c:v>
                </c:pt>
                <c:pt idx="172">
                  <c:v>-5.1999999999999993</c:v>
                </c:pt>
                <c:pt idx="173">
                  <c:v>-5.1999999999999993</c:v>
                </c:pt>
                <c:pt idx="174">
                  <c:v>-5.1999999999999993</c:v>
                </c:pt>
                <c:pt idx="175">
                  <c:v>-5.1999999999999993</c:v>
                </c:pt>
                <c:pt idx="176">
                  <c:v>-5.1999999999999993</c:v>
                </c:pt>
                <c:pt idx="177">
                  <c:v>-5.1999999999999993</c:v>
                </c:pt>
                <c:pt idx="178">
                  <c:v>-5.1999999999999993</c:v>
                </c:pt>
                <c:pt idx="179">
                  <c:v>-5.1999999999999993</c:v>
                </c:pt>
                <c:pt idx="180">
                  <c:v>-5.1999999999999993</c:v>
                </c:pt>
                <c:pt idx="181">
                  <c:v>-5.1999999999999993</c:v>
                </c:pt>
                <c:pt idx="182">
                  <c:v>-5.1999999999999993</c:v>
                </c:pt>
                <c:pt idx="183">
                  <c:v>-5.1999999999999993</c:v>
                </c:pt>
                <c:pt idx="184">
                  <c:v>-5.1999999999999993</c:v>
                </c:pt>
                <c:pt idx="185">
                  <c:v>-5.1999999999999993</c:v>
                </c:pt>
                <c:pt idx="186">
                  <c:v>-5.1999999999999993</c:v>
                </c:pt>
                <c:pt idx="187">
                  <c:v>-5.1999999999999993</c:v>
                </c:pt>
                <c:pt idx="188">
                  <c:v>-5.1999999999999993</c:v>
                </c:pt>
                <c:pt idx="189">
                  <c:v>-5.1999999999999993</c:v>
                </c:pt>
                <c:pt idx="190">
                  <c:v>-5.1999999999999993</c:v>
                </c:pt>
                <c:pt idx="191">
                  <c:v>-5.1999999999999993</c:v>
                </c:pt>
                <c:pt idx="192">
                  <c:v>-5.1999999999999993</c:v>
                </c:pt>
                <c:pt idx="193">
                  <c:v>-5.1999999999999993</c:v>
                </c:pt>
                <c:pt idx="194">
                  <c:v>-5.1999999999999993</c:v>
                </c:pt>
                <c:pt idx="195">
                  <c:v>-5.1999999999999993</c:v>
                </c:pt>
                <c:pt idx="196">
                  <c:v>-5.1999999999999993</c:v>
                </c:pt>
                <c:pt idx="197">
                  <c:v>-5.1999999999999993</c:v>
                </c:pt>
                <c:pt idx="198">
                  <c:v>-5.1999999999999993</c:v>
                </c:pt>
                <c:pt idx="199">
                  <c:v>-5.1999999999999993</c:v>
                </c:pt>
                <c:pt idx="200">
                  <c:v>-5.1999999999999993</c:v>
                </c:pt>
                <c:pt idx="201">
                  <c:v>-5.1999999999999993</c:v>
                </c:pt>
                <c:pt idx="202">
                  <c:v>-5.1999999999999993</c:v>
                </c:pt>
                <c:pt idx="203">
                  <c:v>-5.1999999999999993</c:v>
                </c:pt>
                <c:pt idx="204">
                  <c:v>-5.1999999999999993</c:v>
                </c:pt>
                <c:pt idx="205">
                  <c:v>-5.1999999999999993</c:v>
                </c:pt>
                <c:pt idx="206">
                  <c:v>-5.1999999999999993</c:v>
                </c:pt>
                <c:pt idx="207">
                  <c:v>-5.1999999999999993</c:v>
                </c:pt>
                <c:pt idx="208">
                  <c:v>-5.1999999999999993</c:v>
                </c:pt>
                <c:pt idx="209">
                  <c:v>-5.1999999999999993</c:v>
                </c:pt>
                <c:pt idx="210">
                  <c:v>-5.1999999999999993</c:v>
                </c:pt>
                <c:pt idx="211">
                  <c:v>-5.1999999999999993</c:v>
                </c:pt>
                <c:pt idx="212">
                  <c:v>-5.1999999999999993</c:v>
                </c:pt>
                <c:pt idx="213">
                  <c:v>-5.1999999999999993</c:v>
                </c:pt>
                <c:pt idx="214">
                  <c:v>-5.1999999999999993</c:v>
                </c:pt>
                <c:pt idx="215">
                  <c:v>-5.1999999999999993</c:v>
                </c:pt>
                <c:pt idx="216">
                  <c:v>-5.1999999999999993</c:v>
                </c:pt>
                <c:pt idx="217">
                  <c:v>-5.1999999999999993</c:v>
                </c:pt>
                <c:pt idx="218">
                  <c:v>-5.1999999999999993</c:v>
                </c:pt>
                <c:pt idx="219">
                  <c:v>-5.1999999999999993</c:v>
                </c:pt>
                <c:pt idx="220">
                  <c:v>-5.1999999999999993</c:v>
                </c:pt>
                <c:pt idx="221">
                  <c:v>-5.1999999999999993</c:v>
                </c:pt>
                <c:pt idx="222">
                  <c:v>-5.1999999999999993</c:v>
                </c:pt>
                <c:pt idx="223">
                  <c:v>-5.1999999999999993</c:v>
                </c:pt>
                <c:pt idx="224">
                  <c:v>-5.1999999999999993</c:v>
                </c:pt>
                <c:pt idx="225">
                  <c:v>-5.1999999999999993</c:v>
                </c:pt>
                <c:pt idx="226">
                  <c:v>-5.1999999999999993</c:v>
                </c:pt>
                <c:pt idx="227">
                  <c:v>-5.1999999999999993</c:v>
                </c:pt>
                <c:pt idx="228">
                  <c:v>-5.1999999999999993</c:v>
                </c:pt>
                <c:pt idx="229">
                  <c:v>-5.1999999999999993</c:v>
                </c:pt>
                <c:pt idx="230">
                  <c:v>-5.1999999999999993</c:v>
                </c:pt>
                <c:pt idx="231">
                  <c:v>-5.1999999999999993</c:v>
                </c:pt>
                <c:pt idx="232">
                  <c:v>-5.1999999999999993</c:v>
                </c:pt>
                <c:pt idx="233">
                  <c:v>-5.1999999999999993</c:v>
                </c:pt>
                <c:pt idx="234">
                  <c:v>-5.1999999999999993</c:v>
                </c:pt>
                <c:pt idx="235">
                  <c:v>-5.1999999999999993</c:v>
                </c:pt>
                <c:pt idx="236">
                  <c:v>-5.1999999999999993</c:v>
                </c:pt>
                <c:pt idx="237">
                  <c:v>-5.1999999999999993</c:v>
                </c:pt>
                <c:pt idx="238">
                  <c:v>-5.1999999999999993</c:v>
                </c:pt>
                <c:pt idx="239">
                  <c:v>-5.1999999999999993</c:v>
                </c:pt>
                <c:pt idx="240">
                  <c:v>-5.1999999999999993</c:v>
                </c:pt>
                <c:pt idx="241">
                  <c:v>-5.1999999999999993</c:v>
                </c:pt>
                <c:pt idx="242">
                  <c:v>-5.1999999999999993</c:v>
                </c:pt>
                <c:pt idx="243">
                  <c:v>-5.1999999999999993</c:v>
                </c:pt>
                <c:pt idx="244">
                  <c:v>-5.1999999999999993</c:v>
                </c:pt>
                <c:pt idx="245">
                  <c:v>-5.1999999999999993</c:v>
                </c:pt>
                <c:pt idx="246">
                  <c:v>-5.1999999999999993</c:v>
                </c:pt>
                <c:pt idx="247">
                  <c:v>-5.1999999999999993</c:v>
                </c:pt>
                <c:pt idx="248">
                  <c:v>-5.1999999999999993</c:v>
                </c:pt>
                <c:pt idx="249">
                  <c:v>-5.1999999999999993</c:v>
                </c:pt>
                <c:pt idx="250">
                  <c:v>-5.1999999999999993</c:v>
                </c:pt>
                <c:pt idx="251">
                  <c:v>-5.1999999999999993</c:v>
                </c:pt>
                <c:pt idx="252">
                  <c:v>-5.1999999999999993</c:v>
                </c:pt>
                <c:pt idx="253">
                  <c:v>-5.1999999999999993</c:v>
                </c:pt>
                <c:pt idx="254">
                  <c:v>-5.1999999999999993</c:v>
                </c:pt>
                <c:pt idx="255">
                  <c:v>-5.1999999999999993</c:v>
                </c:pt>
                <c:pt idx="256">
                  <c:v>-5.1999999999999993</c:v>
                </c:pt>
                <c:pt idx="257">
                  <c:v>-5.1999999999999993</c:v>
                </c:pt>
                <c:pt idx="258">
                  <c:v>-5.1999999999999993</c:v>
                </c:pt>
                <c:pt idx="259">
                  <c:v>-5.1999999999999993</c:v>
                </c:pt>
                <c:pt idx="260">
                  <c:v>-5.1999999999999993</c:v>
                </c:pt>
                <c:pt idx="261">
                  <c:v>-5.1999999999999993</c:v>
                </c:pt>
                <c:pt idx="262">
                  <c:v>-5.1999999999999993</c:v>
                </c:pt>
                <c:pt idx="263">
                  <c:v>-5.1999999999999993</c:v>
                </c:pt>
                <c:pt idx="264">
                  <c:v>-5.1999999999999993</c:v>
                </c:pt>
                <c:pt idx="265">
                  <c:v>-5.1999999999999993</c:v>
                </c:pt>
                <c:pt idx="266">
                  <c:v>-5.1999999999999993</c:v>
                </c:pt>
                <c:pt idx="267">
                  <c:v>-5.1999999999999993</c:v>
                </c:pt>
                <c:pt idx="268">
                  <c:v>-5.1999999999999993</c:v>
                </c:pt>
                <c:pt idx="269">
                  <c:v>-5.1999999999999993</c:v>
                </c:pt>
                <c:pt idx="270">
                  <c:v>-5.1999999999999993</c:v>
                </c:pt>
                <c:pt idx="271">
                  <c:v>-5.1999999999999993</c:v>
                </c:pt>
                <c:pt idx="272">
                  <c:v>-5.1999999999999993</c:v>
                </c:pt>
                <c:pt idx="273">
                  <c:v>-5.1999999999999993</c:v>
                </c:pt>
                <c:pt idx="274">
                  <c:v>-5.1999999999999993</c:v>
                </c:pt>
                <c:pt idx="275">
                  <c:v>-5.1999999999999993</c:v>
                </c:pt>
                <c:pt idx="276">
                  <c:v>-5.1999999999999993</c:v>
                </c:pt>
                <c:pt idx="277">
                  <c:v>-5.1999999999999993</c:v>
                </c:pt>
                <c:pt idx="278">
                  <c:v>-5.1999999999999993</c:v>
                </c:pt>
                <c:pt idx="279">
                  <c:v>-5.1999999999999993</c:v>
                </c:pt>
                <c:pt idx="280">
                  <c:v>-5.1999999999999993</c:v>
                </c:pt>
                <c:pt idx="281">
                  <c:v>-5.1999999999999993</c:v>
                </c:pt>
                <c:pt idx="282">
                  <c:v>-5.1999999999999993</c:v>
                </c:pt>
                <c:pt idx="283">
                  <c:v>-5.1999999999999993</c:v>
                </c:pt>
                <c:pt idx="284">
                  <c:v>-5.1999999999999993</c:v>
                </c:pt>
                <c:pt idx="285">
                  <c:v>-5.1999999999999993</c:v>
                </c:pt>
                <c:pt idx="286">
                  <c:v>-5.1999999999999993</c:v>
                </c:pt>
                <c:pt idx="287">
                  <c:v>-5.1999999999999993</c:v>
                </c:pt>
                <c:pt idx="288">
                  <c:v>-5.1999999999999993</c:v>
                </c:pt>
                <c:pt idx="289">
                  <c:v>-5.1999999999999993</c:v>
                </c:pt>
                <c:pt idx="290">
                  <c:v>-5.1999999999999993</c:v>
                </c:pt>
                <c:pt idx="291">
                  <c:v>-5.1999999999999993</c:v>
                </c:pt>
                <c:pt idx="292">
                  <c:v>-5.1999999999999993</c:v>
                </c:pt>
                <c:pt idx="293">
                  <c:v>-5.1999999999999993</c:v>
                </c:pt>
                <c:pt idx="294">
                  <c:v>-5.1999999999999993</c:v>
                </c:pt>
                <c:pt idx="295">
                  <c:v>-5.1999999999999993</c:v>
                </c:pt>
                <c:pt idx="296">
                  <c:v>-5.1999999999999993</c:v>
                </c:pt>
                <c:pt idx="297">
                  <c:v>-5.1999999999999993</c:v>
                </c:pt>
                <c:pt idx="298">
                  <c:v>-5.1999999999999993</c:v>
                </c:pt>
                <c:pt idx="299">
                  <c:v>-5.1999999999999993</c:v>
                </c:pt>
                <c:pt idx="300">
                  <c:v>-5.1999999999999993</c:v>
                </c:pt>
                <c:pt idx="301">
                  <c:v>-5.1999999999999993</c:v>
                </c:pt>
                <c:pt idx="302">
                  <c:v>-5.1999999999999993</c:v>
                </c:pt>
                <c:pt idx="303">
                  <c:v>-5.1999999999999993</c:v>
                </c:pt>
                <c:pt idx="304">
                  <c:v>-5.1999999999999993</c:v>
                </c:pt>
                <c:pt idx="305">
                  <c:v>-5.1999999999999993</c:v>
                </c:pt>
                <c:pt idx="306">
                  <c:v>-5.1999999999999993</c:v>
                </c:pt>
                <c:pt idx="307">
                  <c:v>-5.1999999999999993</c:v>
                </c:pt>
                <c:pt idx="308">
                  <c:v>-5.1999999999999993</c:v>
                </c:pt>
                <c:pt idx="309">
                  <c:v>-5.1999999999999993</c:v>
                </c:pt>
                <c:pt idx="310">
                  <c:v>-5.1999999999999993</c:v>
                </c:pt>
                <c:pt idx="311">
                  <c:v>-5.1999999999999993</c:v>
                </c:pt>
                <c:pt idx="312">
                  <c:v>-5.1999999999999993</c:v>
                </c:pt>
                <c:pt idx="313">
                  <c:v>-5.1999999999999993</c:v>
                </c:pt>
                <c:pt idx="314">
                  <c:v>-5.1999999999999993</c:v>
                </c:pt>
                <c:pt idx="315">
                  <c:v>-5.1999999999999993</c:v>
                </c:pt>
                <c:pt idx="316">
                  <c:v>-5.1999999999999993</c:v>
                </c:pt>
                <c:pt idx="317">
                  <c:v>-5.1999999999999993</c:v>
                </c:pt>
                <c:pt idx="318">
                  <c:v>-5.1999999999999993</c:v>
                </c:pt>
                <c:pt idx="319">
                  <c:v>-5.1999999999999993</c:v>
                </c:pt>
                <c:pt idx="320">
                  <c:v>-5.1999999999999993</c:v>
                </c:pt>
                <c:pt idx="321">
                  <c:v>-5.1999999999999993</c:v>
                </c:pt>
                <c:pt idx="322">
                  <c:v>-5.1999999999999993</c:v>
                </c:pt>
                <c:pt idx="323">
                  <c:v>-5.1999999999999993</c:v>
                </c:pt>
                <c:pt idx="324">
                  <c:v>-5.1999999999999993</c:v>
                </c:pt>
                <c:pt idx="325">
                  <c:v>-5.1999999999999993</c:v>
                </c:pt>
                <c:pt idx="326">
                  <c:v>-5.1999999999999993</c:v>
                </c:pt>
                <c:pt idx="327">
                  <c:v>-5.1999999999999993</c:v>
                </c:pt>
                <c:pt idx="328">
                  <c:v>-5.1999999999999993</c:v>
                </c:pt>
                <c:pt idx="329">
                  <c:v>-5.1999999999999993</c:v>
                </c:pt>
                <c:pt idx="330">
                  <c:v>-5.1999999999999993</c:v>
                </c:pt>
                <c:pt idx="331">
                  <c:v>-5.1999999999999993</c:v>
                </c:pt>
                <c:pt idx="332">
                  <c:v>-5.1999999999999993</c:v>
                </c:pt>
                <c:pt idx="333">
                  <c:v>-5.1999999999999993</c:v>
                </c:pt>
                <c:pt idx="334">
                  <c:v>-5.1999999999999993</c:v>
                </c:pt>
                <c:pt idx="335">
                  <c:v>-5.1999999999999993</c:v>
                </c:pt>
                <c:pt idx="336">
                  <c:v>-5.1999999999999993</c:v>
                </c:pt>
                <c:pt idx="337">
                  <c:v>-5.1999999999999993</c:v>
                </c:pt>
                <c:pt idx="338">
                  <c:v>-5.1999999999999993</c:v>
                </c:pt>
                <c:pt idx="339">
                  <c:v>-5.1999999999999993</c:v>
                </c:pt>
                <c:pt idx="340">
                  <c:v>-5.1999999999999993</c:v>
                </c:pt>
                <c:pt idx="341">
                  <c:v>-5.1999999999999993</c:v>
                </c:pt>
                <c:pt idx="342">
                  <c:v>-5.1999999999999993</c:v>
                </c:pt>
                <c:pt idx="343">
                  <c:v>-5.1999999999999993</c:v>
                </c:pt>
                <c:pt idx="344">
                  <c:v>-5.1999999999999993</c:v>
                </c:pt>
                <c:pt idx="345">
                  <c:v>-5.1999999999999993</c:v>
                </c:pt>
                <c:pt idx="346">
                  <c:v>-5.1999999999999993</c:v>
                </c:pt>
                <c:pt idx="347">
                  <c:v>-5.1999999999999993</c:v>
                </c:pt>
                <c:pt idx="348">
                  <c:v>-5.1999999999999993</c:v>
                </c:pt>
                <c:pt idx="349">
                  <c:v>-5.1999999999999993</c:v>
                </c:pt>
                <c:pt idx="350">
                  <c:v>-5.1999999999999993</c:v>
                </c:pt>
                <c:pt idx="351">
                  <c:v>-5.1999999999999993</c:v>
                </c:pt>
                <c:pt idx="352">
                  <c:v>-5.1999999999999993</c:v>
                </c:pt>
                <c:pt idx="353">
                  <c:v>-5.1999999999999993</c:v>
                </c:pt>
                <c:pt idx="354">
                  <c:v>-5.1999999999999993</c:v>
                </c:pt>
                <c:pt idx="355">
                  <c:v>-5.1999999999999993</c:v>
                </c:pt>
                <c:pt idx="356">
                  <c:v>-5.1999999999999993</c:v>
                </c:pt>
                <c:pt idx="357">
                  <c:v>-5.1999999999999993</c:v>
                </c:pt>
                <c:pt idx="358">
                  <c:v>-5.1999999999999993</c:v>
                </c:pt>
                <c:pt idx="359">
                  <c:v>-5.1999999999999993</c:v>
                </c:pt>
                <c:pt idx="360">
                  <c:v>-5.1999999999999993</c:v>
                </c:pt>
                <c:pt idx="361">
                  <c:v>-5.1999999999999993</c:v>
                </c:pt>
                <c:pt idx="362">
                  <c:v>-5.1999999999999993</c:v>
                </c:pt>
                <c:pt idx="363">
                  <c:v>-5.1999999999999993</c:v>
                </c:pt>
                <c:pt idx="364">
                  <c:v>-5.1999999999999993</c:v>
                </c:pt>
                <c:pt idx="365">
                  <c:v>-5.1999999999999993</c:v>
                </c:pt>
                <c:pt idx="366">
                  <c:v>-5.1999999999999993</c:v>
                </c:pt>
                <c:pt idx="367">
                  <c:v>-5.1999999999999993</c:v>
                </c:pt>
                <c:pt idx="368">
                  <c:v>-5.1999999999999993</c:v>
                </c:pt>
                <c:pt idx="369">
                  <c:v>-5.1999999999999993</c:v>
                </c:pt>
                <c:pt idx="370">
                  <c:v>-5.1999999999999993</c:v>
                </c:pt>
                <c:pt idx="371">
                  <c:v>-5.1999999999999993</c:v>
                </c:pt>
                <c:pt idx="372">
                  <c:v>-5.1999999999999993</c:v>
                </c:pt>
                <c:pt idx="373">
                  <c:v>-5.1999999999999993</c:v>
                </c:pt>
                <c:pt idx="374">
                  <c:v>-5.1999999999999993</c:v>
                </c:pt>
                <c:pt idx="375">
                  <c:v>-5.1999999999999993</c:v>
                </c:pt>
                <c:pt idx="376">
                  <c:v>-5.1999999999999993</c:v>
                </c:pt>
                <c:pt idx="377">
                  <c:v>-5.1999999999999993</c:v>
                </c:pt>
                <c:pt idx="378">
                  <c:v>-5.1999999999999993</c:v>
                </c:pt>
                <c:pt idx="379">
                  <c:v>-5.1999999999999993</c:v>
                </c:pt>
                <c:pt idx="380">
                  <c:v>-5.1999999999999993</c:v>
                </c:pt>
                <c:pt idx="381">
                  <c:v>-5.1999999999999993</c:v>
                </c:pt>
                <c:pt idx="382">
                  <c:v>-5.1999999999999993</c:v>
                </c:pt>
                <c:pt idx="383">
                  <c:v>-5.1999999999999993</c:v>
                </c:pt>
                <c:pt idx="384">
                  <c:v>-5.1999999999999993</c:v>
                </c:pt>
                <c:pt idx="385">
                  <c:v>-5.1999999999999993</c:v>
                </c:pt>
                <c:pt idx="386">
                  <c:v>-5.1999999999999993</c:v>
                </c:pt>
                <c:pt idx="387">
                  <c:v>-5.1999999999999993</c:v>
                </c:pt>
                <c:pt idx="388">
                  <c:v>-5.1999999999999993</c:v>
                </c:pt>
                <c:pt idx="389">
                  <c:v>-5.1999999999999993</c:v>
                </c:pt>
                <c:pt idx="390">
                  <c:v>-5.1999999999999993</c:v>
                </c:pt>
                <c:pt idx="391">
                  <c:v>-5.1999999999999993</c:v>
                </c:pt>
                <c:pt idx="392">
                  <c:v>-5.1999999999999993</c:v>
                </c:pt>
                <c:pt idx="393">
                  <c:v>-5.1999999999999993</c:v>
                </c:pt>
                <c:pt idx="394">
                  <c:v>-5.1999999999999993</c:v>
                </c:pt>
                <c:pt idx="395">
                  <c:v>-5.1999999999999993</c:v>
                </c:pt>
                <c:pt idx="396">
                  <c:v>-5.1999999999999993</c:v>
                </c:pt>
                <c:pt idx="397">
                  <c:v>-5.1999999999999993</c:v>
                </c:pt>
                <c:pt idx="398">
                  <c:v>-5.1999999999999993</c:v>
                </c:pt>
                <c:pt idx="399">
                  <c:v>-5.1999999999999993</c:v>
                </c:pt>
                <c:pt idx="400">
                  <c:v>-5.1999999999999993</c:v>
                </c:pt>
                <c:pt idx="401">
                  <c:v>-5.1999999999999993</c:v>
                </c:pt>
                <c:pt idx="402">
                  <c:v>-5.1999999999999993</c:v>
                </c:pt>
                <c:pt idx="403">
                  <c:v>-5.1999999999999993</c:v>
                </c:pt>
                <c:pt idx="404">
                  <c:v>-5.1999999999999993</c:v>
                </c:pt>
                <c:pt idx="405">
                  <c:v>-5.1999999999999993</c:v>
                </c:pt>
                <c:pt idx="406">
                  <c:v>-5.1999999999999993</c:v>
                </c:pt>
                <c:pt idx="407">
                  <c:v>-5.1999999999999993</c:v>
                </c:pt>
                <c:pt idx="408">
                  <c:v>-5.1999999999999993</c:v>
                </c:pt>
                <c:pt idx="409">
                  <c:v>-5.1999999999999993</c:v>
                </c:pt>
                <c:pt idx="410">
                  <c:v>-5.1999999999999993</c:v>
                </c:pt>
                <c:pt idx="411">
                  <c:v>-5.1999999999999993</c:v>
                </c:pt>
                <c:pt idx="412">
                  <c:v>-5.1999999999999993</c:v>
                </c:pt>
                <c:pt idx="413">
                  <c:v>-5.1999999999999993</c:v>
                </c:pt>
                <c:pt idx="414">
                  <c:v>-5.1999999999999993</c:v>
                </c:pt>
                <c:pt idx="415">
                  <c:v>-5.1999999999999993</c:v>
                </c:pt>
                <c:pt idx="416">
                  <c:v>-5.1999999999999993</c:v>
                </c:pt>
                <c:pt idx="417">
                  <c:v>-5.1999999999999993</c:v>
                </c:pt>
                <c:pt idx="418">
                  <c:v>-5.1999999999999993</c:v>
                </c:pt>
                <c:pt idx="419">
                  <c:v>-5.1999999999999993</c:v>
                </c:pt>
                <c:pt idx="420">
                  <c:v>-5.1999999999999993</c:v>
                </c:pt>
                <c:pt idx="421">
                  <c:v>-5.1999999999999993</c:v>
                </c:pt>
                <c:pt idx="422">
                  <c:v>-5.1999999999999993</c:v>
                </c:pt>
                <c:pt idx="423">
                  <c:v>-5.1999999999999993</c:v>
                </c:pt>
                <c:pt idx="424">
                  <c:v>-5.1999999999999993</c:v>
                </c:pt>
                <c:pt idx="425">
                  <c:v>-5.1999999999999993</c:v>
                </c:pt>
                <c:pt idx="426">
                  <c:v>-5.1999999999999993</c:v>
                </c:pt>
                <c:pt idx="427">
                  <c:v>-5.1999999999999993</c:v>
                </c:pt>
                <c:pt idx="428">
                  <c:v>-5.1999999999999993</c:v>
                </c:pt>
                <c:pt idx="429">
                  <c:v>-5.1999999999999993</c:v>
                </c:pt>
                <c:pt idx="430">
                  <c:v>-5.1999999999999993</c:v>
                </c:pt>
                <c:pt idx="431">
                  <c:v>-5.1999999999999993</c:v>
                </c:pt>
                <c:pt idx="432">
                  <c:v>-5.1999999999999993</c:v>
                </c:pt>
                <c:pt idx="433">
                  <c:v>-5.1999999999999993</c:v>
                </c:pt>
                <c:pt idx="434">
                  <c:v>-5.1999999999999993</c:v>
                </c:pt>
                <c:pt idx="435">
                  <c:v>-5.1999999999999993</c:v>
                </c:pt>
                <c:pt idx="436">
                  <c:v>-5.1999999999999993</c:v>
                </c:pt>
                <c:pt idx="437">
                  <c:v>-5.1999999999999993</c:v>
                </c:pt>
                <c:pt idx="438">
                  <c:v>-5.1999999999999993</c:v>
                </c:pt>
                <c:pt idx="439">
                  <c:v>-5.1999999999999993</c:v>
                </c:pt>
                <c:pt idx="440">
                  <c:v>-5.1999999999999993</c:v>
                </c:pt>
                <c:pt idx="441">
                  <c:v>-5.1999999999999993</c:v>
                </c:pt>
                <c:pt idx="442">
                  <c:v>-5.1999999999999993</c:v>
                </c:pt>
                <c:pt idx="443">
                  <c:v>-5.1999999999999993</c:v>
                </c:pt>
                <c:pt idx="444">
                  <c:v>-5.1999999999999993</c:v>
                </c:pt>
                <c:pt idx="445">
                  <c:v>-5.1999999999999993</c:v>
                </c:pt>
                <c:pt idx="446">
                  <c:v>-5.1999999999999993</c:v>
                </c:pt>
                <c:pt idx="447">
                  <c:v>-5.1999999999999993</c:v>
                </c:pt>
                <c:pt idx="448">
                  <c:v>-5.1999999999999993</c:v>
                </c:pt>
                <c:pt idx="449">
                  <c:v>-5.1999999999999993</c:v>
                </c:pt>
                <c:pt idx="450">
                  <c:v>-5.1999999999999993</c:v>
                </c:pt>
                <c:pt idx="451">
                  <c:v>-5.1999999999999993</c:v>
                </c:pt>
                <c:pt idx="452">
                  <c:v>-5.1999999999999993</c:v>
                </c:pt>
                <c:pt idx="453">
                  <c:v>-5.1999999999999993</c:v>
                </c:pt>
                <c:pt idx="454">
                  <c:v>-5.1999999999999993</c:v>
                </c:pt>
                <c:pt idx="455">
                  <c:v>-5.1999999999999993</c:v>
                </c:pt>
                <c:pt idx="456">
                  <c:v>-5.1999999999999993</c:v>
                </c:pt>
                <c:pt idx="457">
                  <c:v>-5.1999999999999993</c:v>
                </c:pt>
                <c:pt idx="458">
                  <c:v>-5.1999999999999993</c:v>
                </c:pt>
                <c:pt idx="459">
                  <c:v>-5.1999999999999993</c:v>
                </c:pt>
                <c:pt idx="460">
                  <c:v>-5.1999999999999993</c:v>
                </c:pt>
                <c:pt idx="461">
                  <c:v>-5.1999999999999993</c:v>
                </c:pt>
                <c:pt idx="462">
                  <c:v>-5.1999999999999993</c:v>
                </c:pt>
                <c:pt idx="463">
                  <c:v>-5.1999999999999993</c:v>
                </c:pt>
                <c:pt idx="464">
                  <c:v>-5.1999999999999993</c:v>
                </c:pt>
                <c:pt idx="465">
                  <c:v>-5.1999999999999993</c:v>
                </c:pt>
                <c:pt idx="466">
                  <c:v>-5.1999999999999993</c:v>
                </c:pt>
                <c:pt idx="467">
                  <c:v>-5.1999999999999993</c:v>
                </c:pt>
                <c:pt idx="468">
                  <c:v>-5.1999999999999993</c:v>
                </c:pt>
                <c:pt idx="469">
                  <c:v>-5.1999999999999993</c:v>
                </c:pt>
                <c:pt idx="470">
                  <c:v>-5.1999999999999993</c:v>
                </c:pt>
                <c:pt idx="471">
                  <c:v>-5.1999999999999993</c:v>
                </c:pt>
                <c:pt idx="472">
                  <c:v>-5.1999999999999993</c:v>
                </c:pt>
                <c:pt idx="473">
                  <c:v>-5.1999999999999993</c:v>
                </c:pt>
                <c:pt idx="474">
                  <c:v>-5.1999999999999993</c:v>
                </c:pt>
                <c:pt idx="475">
                  <c:v>-5.1999999999999993</c:v>
                </c:pt>
                <c:pt idx="476">
                  <c:v>-5.1999999999999993</c:v>
                </c:pt>
                <c:pt idx="477">
                  <c:v>-5.1999999999999993</c:v>
                </c:pt>
                <c:pt idx="478">
                  <c:v>-5.1999999999999993</c:v>
                </c:pt>
                <c:pt idx="479">
                  <c:v>-5.1999999999999993</c:v>
                </c:pt>
                <c:pt idx="480">
                  <c:v>-5.1999999999999993</c:v>
                </c:pt>
                <c:pt idx="481">
                  <c:v>-5.1999999999999993</c:v>
                </c:pt>
                <c:pt idx="482">
                  <c:v>-5.1999999999999993</c:v>
                </c:pt>
                <c:pt idx="483">
                  <c:v>-5.1999999999999993</c:v>
                </c:pt>
                <c:pt idx="484">
                  <c:v>-5.1999999999999993</c:v>
                </c:pt>
                <c:pt idx="485">
                  <c:v>-5.1999999999999993</c:v>
                </c:pt>
                <c:pt idx="486">
                  <c:v>-5.1999999999999993</c:v>
                </c:pt>
                <c:pt idx="487">
                  <c:v>-5.1999999999999993</c:v>
                </c:pt>
                <c:pt idx="488">
                  <c:v>-5.1999999999999993</c:v>
                </c:pt>
                <c:pt idx="489">
                  <c:v>-5.1999999999999993</c:v>
                </c:pt>
                <c:pt idx="490">
                  <c:v>-5.1999999999999993</c:v>
                </c:pt>
                <c:pt idx="491">
                  <c:v>-5.1999999999999993</c:v>
                </c:pt>
                <c:pt idx="492">
                  <c:v>-5.1999999999999993</c:v>
                </c:pt>
                <c:pt idx="493">
                  <c:v>-5.1999999999999993</c:v>
                </c:pt>
                <c:pt idx="494">
                  <c:v>-5.1999999999999993</c:v>
                </c:pt>
                <c:pt idx="495">
                  <c:v>-5.1999999999999993</c:v>
                </c:pt>
                <c:pt idx="496">
                  <c:v>-5.1999999999999993</c:v>
                </c:pt>
                <c:pt idx="497">
                  <c:v>-5.1999999999999993</c:v>
                </c:pt>
                <c:pt idx="498">
                  <c:v>-5.1999999999999993</c:v>
                </c:pt>
                <c:pt idx="499">
                  <c:v>-5.1999999999999993</c:v>
                </c:pt>
                <c:pt idx="500">
                  <c:v>-5.1999999999999993</c:v>
                </c:pt>
                <c:pt idx="501">
                  <c:v>-5.1999999999999993</c:v>
                </c:pt>
                <c:pt idx="502">
                  <c:v>-5.1999999999999993</c:v>
                </c:pt>
                <c:pt idx="503">
                  <c:v>-5.1999999999999993</c:v>
                </c:pt>
                <c:pt idx="504">
                  <c:v>-5.1999999999999993</c:v>
                </c:pt>
                <c:pt idx="505">
                  <c:v>-5.1999999999999993</c:v>
                </c:pt>
                <c:pt idx="506">
                  <c:v>-5.1999999999999993</c:v>
                </c:pt>
                <c:pt idx="507">
                  <c:v>-5.1999999999999993</c:v>
                </c:pt>
                <c:pt idx="508">
                  <c:v>-5.1999999999999993</c:v>
                </c:pt>
                <c:pt idx="509">
                  <c:v>-5.1999999999999993</c:v>
                </c:pt>
                <c:pt idx="510">
                  <c:v>-5.1999999999999993</c:v>
                </c:pt>
                <c:pt idx="511">
                  <c:v>-5.1999999999999993</c:v>
                </c:pt>
                <c:pt idx="512">
                  <c:v>-5.1999999999999993</c:v>
                </c:pt>
                <c:pt idx="513">
                  <c:v>-5.1999999999999993</c:v>
                </c:pt>
                <c:pt idx="514">
                  <c:v>-5.1999999999999993</c:v>
                </c:pt>
                <c:pt idx="515">
                  <c:v>-5.1999999999999993</c:v>
                </c:pt>
                <c:pt idx="516">
                  <c:v>-5.1999999999999993</c:v>
                </c:pt>
                <c:pt idx="517">
                  <c:v>-5.1999999999999993</c:v>
                </c:pt>
                <c:pt idx="518">
                  <c:v>-5.1999999999999993</c:v>
                </c:pt>
                <c:pt idx="519">
                  <c:v>-5.1999999999999993</c:v>
                </c:pt>
                <c:pt idx="520">
                  <c:v>-5.1999999999999993</c:v>
                </c:pt>
                <c:pt idx="521">
                  <c:v>-5.1999999999999993</c:v>
                </c:pt>
                <c:pt idx="522">
                  <c:v>-5.1999999999999993</c:v>
                </c:pt>
                <c:pt idx="523">
                  <c:v>-5.1999999999999993</c:v>
                </c:pt>
                <c:pt idx="524">
                  <c:v>-5.1999999999999993</c:v>
                </c:pt>
                <c:pt idx="525">
                  <c:v>-5.1999999999999993</c:v>
                </c:pt>
                <c:pt idx="526">
                  <c:v>-5.1999999999999993</c:v>
                </c:pt>
                <c:pt idx="527">
                  <c:v>-5.1999999999999993</c:v>
                </c:pt>
                <c:pt idx="528">
                  <c:v>-5.1999999999999993</c:v>
                </c:pt>
                <c:pt idx="529">
                  <c:v>-5.1999999999999993</c:v>
                </c:pt>
                <c:pt idx="530">
                  <c:v>-5.1999999999999993</c:v>
                </c:pt>
                <c:pt idx="531">
                  <c:v>-5.1999999999999993</c:v>
                </c:pt>
                <c:pt idx="532">
                  <c:v>-5.1999999999999993</c:v>
                </c:pt>
                <c:pt idx="533">
                  <c:v>-5.1999999999999993</c:v>
                </c:pt>
                <c:pt idx="534">
                  <c:v>-5.1999999999999993</c:v>
                </c:pt>
                <c:pt idx="535">
                  <c:v>-5.1999999999999993</c:v>
                </c:pt>
                <c:pt idx="536">
                  <c:v>-5.1999999999999993</c:v>
                </c:pt>
                <c:pt idx="537">
                  <c:v>-5.1999999999999993</c:v>
                </c:pt>
                <c:pt idx="538">
                  <c:v>-5.1999999999999993</c:v>
                </c:pt>
                <c:pt idx="539">
                  <c:v>-5.1999999999999993</c:v>
                </c:pt>
                <c:pt idx="540">
                  <c:v>-5.1999999999999993</c:v>
                </c:pt>
                <c:pt idx="541">
                  <c:v>-5.1999999999999993</c:v>
                </c:pt>
                <c:pt idx="542">
                  <c:v>-5.1999999999999993</c:v>
                </c:pt>
                <c:pt idx="543">
                  <c:v>-5.1999999999999993</c:v>
                </c:pt>
                <c:pt idx="544">
                  <c:v>-5.1999999999999993</c:v>
                </c:pt>
                <c:pt idx="545">
                  <c:v>-5.1999999999999993</c:v>
                </c:pt>
                <c:pt idx="546">
                  <c:v>-5.1999999999999993</c:v>
                </c:pt>
                <c:pt idx="547">
                  <c:v>-5.1999999999999993</c:v>
                </c:pt>
                <c:pt idx="548">
                  <c:v>-5.1999999999999993</c:v>
                </c:pt>
                <c:pt idx="549">
                  <c:v>-5.1999999999999993</c:v>
                </c:pt>
                <c:pt idx="550">
                  <c:v>-5.1999999999999993</c:v>
                </c:pt>
                <c:pt idx="551">
                  <c:v>-5.1999999999999993</c:v>
                </c:pt>
                <c:pt idx="552">
                  <c:v>-5.1999999999999993</c:v>
                </c:pt>
                <c:pt idx="553">
                  <c:v>-5.1999999999999993</c:v>
                </c:pt>
                <c:pt idx="554">
                  <c:v>-5.1999999999999993</c:v>
                </c:pt>
                <c:pt idx="555">
                  <c:v>-5.1999999999999993</c:v>
                </c:pt>
                <c:pt idx="556">
                  <c:v>-5.1999999999999993</c:v>
                </c:pt>
                <c:pt idx="557">
                  <c:v>-5.1999999999999993</c:v>
                </c:pt>
                <c:pt idx="558">
                  <c:v>-5.1999999999999993</c:v>
                </c:pt>
                <c:pt idx="559">
                  <c:v>-5.1999999999999993</c:v>
                </c:pt>
                <c:pt idx="560">
                  <c:v>-5.1999999999999993</c:v>
                </c:pt>
                <c:pt idx="561">
                  <c:v>-5.1999999999999993</c:v>
                </c:pt>
                <c:pt idx="562">
                  <c:v>-5.1999999999999993</c:v>
                </c:pt>
                <c:pt idx="563">
                  <c:v>-5.1999999999999993</c:v>
                </c:pt>
                <c:pt idx="564">
                  <c:v>-5.1999999999999993</c:v>
                </c:pt>
                <c:pt idx="565">
                  <c:v>-5.1999999999999993</c:v>
                </c:pt>
                <c:pt idx="566">
                  <c:v>-5.1999999999999993</c:v>
                </c:pt>
                <c:pt idx="567">
                  <c:v>-5.1999999999999993</c:v>
                </c:pt>
                <c:pt idx="568">
                  <c:v>-5.1999999999997293</c:v>
                </c:pt>
                <c:pt idx="569">
                  <c:v>-5.0999999999997279</c:v>
                </c:pt>
                <c:pt idx="570">
                  <c:v>-4.9999999999997264</c:v>
                </c:pt>
                <c:pt idx="571">
                  <c:v>-4.899999999999725</c:v>
                </c:pt>
                <c:pt idx="572">
                  <c:v>-4.7999999999997236</c:v>
                </c:pt>
                <c:pt idx="573">
                  <c:v>-4.6999999999997222</c:v>
                </c:pt>
                <c:pt idx="574">
                  <c:v>-4.5999999999997208</c:v>
                </c:pt>
                <c:pt idx="575">
                  <c:v>-4.4999999999997193</c:v>
                </c:pt>
                <c:pt idx="576">
                  <c:v>-4.3999999999997179</c:v>
                </c:pt>
                <c:pt idx="577">
                  <c:v>-4.2999999999997165</c:v>
                </c:pt>
                <c:pt idx="578">
                  <c:v>-4.1999999999997151</c:v>
                </c:pt>
                <c:pt idx="579">
                  <c:v>-4.0999999999997137</c:v>
                </c:pt>
                <c:pt idx="580">
                  <c:v>-3.9999999999997122</c:v>
                </c:pt>
                <c:pt idx="581">
                  <c:v>-3.8999999999997108</c:v>
                </c:pt>
                <c:pt idx="582">
                  <c:v>-3.7999999999997094</c:v>
                </c:pt>
                <c:pt idx="583">
                  <c:v>-3.699999999999708</c:v>
                </c:pt>
                <c:pt idx="584">
                  <c:v>-3.5999999999997065</c:v>
                </c:pt>
                <c:pt idx="585">
                  <c:v>-3.4999999999997051</c:v>
                </c:pt>
                <c:pt idx="586">
                  <c:v>-3.3999999999997037</c:v>
                </c:pt>
                <c:pt idx="587">
                  <c:v>-3.2999999999997023</c:v>
                </c:pt>
                <c:pt idx="588">
                  <c:v>-3.1999999999997009</c:v>
                </c:pt>
                <c:pt idx="589">
                  <c:v>-3.0999999999996994</c:v>
                </c:pt>
                <c:pt idx="590">
                  <c:v>-2.999999999999698</c:v>
                </c:pt>
                <c:pt idx="591">
                  <c:v>-2.8999999999996966</c:v>
                </c:pt>
                <c:pt idx="592">
                  <c:v>-2.7999999999996952</c:v>
                </c:pt>
                <c:pt idx="593">
                  <c:v>-2.6999999999996938</c:v>
                </c:pt>
                <c:pt idx="594">
                  <c:v>-2.5999999999996923</c:v>
                </c:pt>
                <c:pt idx="595">
                  <c:v>-2.4999999999996909</c:v>
                </c:pt>
                <c:pt idx="596">
                  <c:v>-2.3999999999996895</c:v>
                </c:pt>
                <c:pt idx="597">
                  <c:v>-2.2999999999996881</c:v>
                </c:pt>
                <c:pt idx="598">
                  <c:v>-2.1999999999996867</c:v>
                </c:pt>
                <c:pt idx="599">
                  <c:v>-2.0999999999996852</c:v>
                </c:pt>
                <c:pt idx="600">
                  <c:v>-1.9999999999996838</c:v>
                </c:pt>
                <c:pt idx="601">
                  <c:v>-1.8999999999996824</c:v>
                </c:pt>
                <c:pt idx="602">
                  <c:v>-1.799999999999681</c:v>
                </c:pt>
                <c:pt idx="603">
                  <c:v>-1.6999999999996795</c:v>
                </c:pt>
                <c:pt idx="604">
                  <c:v>-1.5999999999996781</c:v>
                </c:pt>
                <c:pt idx="605">
                  <c:v>-1.4999999999996767</c:v>
                </c:pt>
                <c:pt idx="606">
                  <c:v>-1.3999999999996753</c:v>
                </c:pt>
                <c:pt idx="607">
                  <c:v>-1.2999999999996739</c:v>
                </c:pt>
                <c:pt idx="608">
                  <c:v>-1.1999999999996724</c:v>
                </c:pt>
                <c:pt idx="609">
                  <c:v>-1.099999999999671</c:v>
                </c:pt>
                <c:pt idx="610">
                  <c:v>-0.9999999999996696</c:v>
                </c:pt>
                <c:pt idx="611">
                  <c:v>-0.89999999999966818</c:v>
                </c:pt>
                <c:pt idx="612">
                  <c:v>-0.79999999999966676</c:v>
                </c:pt>
                <c:pt idx="613">
                  <c:v>-0.69999999999966533</c:v>
                </c:pt>
                <c:pt idx="614">
                  <c:v>-0.59999999999966391</c:v>
                </c:pt>
                <c:pt idx="615">
                  <c:v>-0.49999999999966249</c:v>
                </c:pt>
                <c:pt idx="616">
                  <c:v>-0.39999999999966107</c:v>
                </c:pt>
                <c:pt idx="617">
                  <c:v>-0.29999999999965965</c:v>
                </c:pt>
                <c:pt idx="618">
                  <c:v>-0.19999999999965823</c:v>
                </c:pt>
                <c:pt idx="619">
                  <c:v>-9.9999999999656808E-2</c:v>
                </c:pt>
                <c:pt idx="620">
                  <c:v>0</c:v>
                </c:pt>
              </c:numCache>
            </c:numRef>
          </c:xVal>
          <c:yVal>
            <c:numRef>
              <c:f>[0]!VicmRange</c:f>
              <c:numCache>
                <c:formatCode>General</c:formatCode>
                <c:ptCount val="621"/>
                <c:pt idx="0">
                  <c:v>15.5</c:v>
                </c:pt>
                <c:pt idx="1">
                  <c:v>15.45</c:v>
                </c:pt>
                <c:pt idx="2">
                  <c:v>15.399999999999999</c:v>
                </c:pt>
                <c:pt idx="3">
                  <c:v>15.349999999999998</c:v>
                </c:pt>
                <c:pt idx="4">
                  <c:v>15.299999999999997</c:v>
                </c:pt>
                <c:pt idx="5">
                  <c:v>15.249999999999996</c:v>
                </c:pt>
                <c:pt idx="6">
                  <c:v>15.199999999999996</c:v>
                </c:pt>
                <c:pt idx="7">
                  <c:v>15.149999999999995</c:v>
                </c:pt>
                <c:pt idx="8">
                  <c:v>15.099999999999994</c:v>
                </c:pt>
                <c:pt idx="9">
                  <c:v>15.049999999999994</c:v>
                </c:pt>
                <c:pt idx="10">
                  <c:v>14.999999999999993</c:v>
                </c:pt>
                <c:pt idx="11">
                  <c:v>14.949999999999992</c:v>
                </c:pt>
                <c:pt idx="12">
                  <c:v>14.899999999999991</c:v>
                </c:pt>
                <c:pt idx="13">
                  <c:v>14.849999999999991</c:v>
                </c:pt>
                <c:pt idx="14">
                  <c:v>14.79999999999999</c:v>
                </c:pt>
                <c:pt idx="15">
                  <c:v>14.749999999999989</c:v>
                </c:pt>
                <c:pt idx="16">
                  <c:v>14.699999999999989</c:v>
                </c:pt>
                <c:pt idx="17">
                  <c:v>14.649999999999988</c:v>
                </c:pt>
                <c:pt idx="18">
                  <c:v>14.599999999999987</c:v>
                </c:pt>
                <c:pt idx="19">
                  <c:v>14.549999999999986</c:v>
                </c:pt>
                <c:pt idx="20">
                  <c:v>14.499999999999986</c:v>
                </c:pt>
                <c:pt idx="21">
                  <c:v>14.449999999999985</c:v>
                </c:pt>
                <c:pt idx="22">
                  <c:v>14.399999999999984</c:v>
                </c:pt>
                <c:pt idx="23">
                  <c:v>14.349999999999984</c:v>
                </c:pt>
                <c:pt idx="24">
                  <c:v>14.299999999999983</c:v>
                </c:pt>
                <c:pt idx="25">
                  <c:v>14.249999999999982</c:v>
                </c:pt>
                <c:pt idx="26">
                  <c:v>14.199999999999982</c:v>
                </c:pt>
                <c:pt idx="27">
                  <c:v>14.149999999999981</c:v>
                </c:pt>
                <c:pt idx="28">
                  <c:v>14.09999999999998</c:v>
                </c:pt>
                <c:pt idx="29">
                  <c:v>14.049999999999979</c:v>
                </c:pt>
                <c:pt idx="30">
                  <c:v>13.999999999999979</c:v>
                </c:pt>
                <c:pt idx="31">
                  <c:v>13.949999999999978</c:v>
                </c:pt>
                <c:pt idx="32">
                  <c:v>13.899999999999977</c:v>
                </c:pt>
                <c:pt idx="33">
                  <c:v>13.849999999999977</c:v>
                </c:pt>
                <c:pt idx="34">
                  <c:v>13.799999999999976</c:v>
                </c:pt>
                <c:pt idx="35">
                  <c:v>13.749999999999975</c:v>
                </c:pt>
                <c:pt idx="36">
                  <c:v>13.699999999999974</c:v>
                </c:pt>
                <c:pt idx="37">
                  <c:v>13.649999999999974</c:v>
                </c:pt>
                <c:pt idx="38">
                  <c:v>13.599999999999973</c:v>
                </c:pt>
                <c:pt idx="39">
                  <c:v>13.549999999999972</c:v>
                </c:pt>
                <c:pt idx="40">
                  <c:v>13.499999999999972</c:v>
                </c:pt>
                <c:pt idx="41">
                  <c:v>13.449999999999971</c:v>
                </c:pt>
                <c:pt idx="42">
                  <c:v>13.39999999999997</c:v>
                </c:pt>
                <c:pt idx="43">
                  <c:v>13.349999999999969</c:v>
                </c:pt>
                <c:pt idx="44">
                  <c:v>13.299999999999969</c:v>
                </c:pt>
                <c:pt idx="45">
                  <c:v>13.249999999999968</c:v>
                </c:pt>
                <c:pt idx="46">
                  <c:v>13.199999999999967</c:v>
                </c:pt>
                <c:pt idx="47">
                  <c:v>13.149999999999967</c:v>
                </c:pt>
                <c:pt idx="48">
                  <c:v>13.099999999999966</c:v>
                </c:pt>
                <c:pt idx="49">
                  <c:v>13.049999999999965</c:v>
                </c:pt>
                <c:pt idx="50">
                  <c:v>12.999999999999964</c:v>
                </c:pt>
                <c:pt idx="51">
                  <c:v>12.949999999999964</c:v>
                </c:pt>
                <c:pt idx="52">
                  <c:v>12.899999999999963</c:v>
                </c:pt>
                <c:pt idx="53">
                  <c:v>12.849999999999962</c:v>
                </c:pt>
                <c:pt idx="54">
                  <c:v>12.799999999999962</c:v>
                </c:pt>
                <c:pt idx="55">
                  <c:v>12.749999999999961</c:v>
                </c:pt>
                <c:pt idx="56">
                  <c:v>12.69999999999996</c:v>
                </c:pt>
                <c:pt idx="57">
                  <c:v>12.649999999999959</c:v>
                </c:pt>
                <c:pt idx="58">
                  <c:v>12.599999999999959</c:v>
                </c:pt>
                <c:pt idx="59">
                  <c:v>12.549999999999958</c:v>
                </c:pt>
                <c:pt idx="60">
                  <c:v>12.499999999999957</c:v>
                </c:pt>
                <c:pt idx="61">
                  <c:v>12.449999999999957</c:v>
                </c:pt>
                <c:pt idx="62">
                  <c:v>12.399999999999956</c:v>
                </c:pt>
                <c:pt idx="63">
                  <c:v>12.349999999999955</c:v>
                </c:pt>
                <c:pt idx="64">
                  <c:v>12.299999999999955</c:v>
                </c:pt>
                <c:pt idx="65">
                  <c:v>12.249999999999954</c:v>
                </c:pt>
                <c:pt idx="66">
                  <c:v>12.199999999999953</c:v>
                </c:pt>
                <c:pt idx="67">
                  <c:v>12.149999999999952</c:v>
                </c:pt>
                <c:pt idx="68">
                  <c:v>12.099999999999952</c:v>
                </c:pt>
                <c:pt idx="69">
                  <c:v>12.049999999999951</c:v>
                </c:pt>
                <c:pt idx="70">
                  <c:v>11.99999999999995</c:v>
                </c:pt>
                <c:pt idx="71">
                  <c:v>11.94999999999995</c:v>
                </c:pt>
                <c:pt idx="72">
                  <c:v>11.899999999999949</c:v>
                </c:pt>
                <c:pt idx="73">
                  <c:v>11.849999999999948</c:v>
                </c:pt>
                <c:pt idx="74">
                  <c:v>11.799999999999947</c:v>
                </c:pt>
                <c:pt idx="75">
                  <c:v>11.749999999999947</c:v>
                </c:pt>
                <c:pt idx="76">
                  <c:v>11.699999999999946</c:v>
                </c:pt>
                <c:pt idx="77">
                  <c:v>11.649999999999945</c:v>
                </c:pt>
                <c:pt idx="78">
                  <c:v>11.599999999999945</c:v>
                </c:pt>
                <c:pt idx="79">
                  <c:v>11.549999999999944</c:v>
                </c:pt>
                <c:pt idx="80">
                  <c:v>11.499999999999943</c:v>
                </c:pt>
                <c:pt idx="81">
                  <c:v>11.449999999999942</c:v>
                </c:pt>
                <c:pt idx="82">
                  <c:v>11.399999999999942</c:v>
                </c:pt>
                <c:pt idx="83">
                  <c:v>11.349999999999941</c:v>
                </c:pt>
                <c:pt idx="84">
                  <c:v>11.29999999999994</c:v>
                </c:pt>
                <c:pt idx="85">
                  <c:v>11.24999999999994</c:v>
                </c:pt>
                <c:pt idx="86">
                  <c:v>11.199999999999939</c:v>
                </c:pt>
                <c:pt idx="87">
                  <c:v>11.149999999999938</c:v>
                </c:pt>
                <c:pt idx="88">
                  <c:v>11.099999999999937</c:v>
                </c:pt>
                <c:pt idx="89">
                  <c:v>11.049999999999937</c:v>
                </c:pt>
                <c:pt idx="90">
                  <c:v>10.999999999999936</c:v>
                </c:pt>
                <c:pt idx="91">
                  <c:v>10.949999999999935</c:v>
                </c:pt>
                <c:pt idx="92">
                  <c:v>10.899999999999935</c:v>
                </c:pt>
                <c:pt idx="93">
                  <c:v>10.849999999999934</c:v>
                </c:pt>
                <c:pt idx="94">
                  <c:v>10.799999999999933</c:v>
                </c:pt>
                <c:pt idx="95">
                  <c:v>10.749999999999932</c:v>
                </c:pt>
                <c:pt idx="96">
                  <c:v>10.699999999999932</c:v>
                </c:pt>
                <c:pt idx="97">
                  <c:v>10.649999999999931</c:v>
                </c:pt>
                <c:pt idx="98">
                  <c:v>10.59999999999993</c:v>
                </c:pt>
                <c:pt idx="99">
                  <c:v>10.54999999999993</c:v>
                </c:pt>
                <c:pt idx="100">
                  <c:v>10.499999999999929</c:v>
                </c:pt>
                <c:pt idx="101">
                  <c:v>10.449999999999928</c:v>
                </c:pt>
                <c:pt idx="102">
                  <c:v>10.399999999999928</c:v>
                </c:pt>
                <c:pt idx="103">
                  <c:v>10.349999999999927</c:v>
                </c:pt>
                <c:pt idx="104">
                  <c:v>10.299999999999926</c:v>
                </c:pt>
                <c:pt idx="105">
                  <c:v>10.249999999999925</c:v>
                </c:pt>
                <c:pt idx="106">
                  <c:v>10.199999999999925</c:v>
                </c:pt>
                <c:pt idx="107">
                  <c:v>10.149999999999924</c:v>
                </c:pt>
                <c:pt idx="108">
                  <c:v>10.099999999999923</c:v>
                </c:pt>
                <c:pt idx="109">
                  <c:v>10.049999999999923</c:v>
                </c:pt>
                <c:pt idx="110">
                  <c:v>9.9999999999999218</c:v>
                </c:pt>
                <c:pt idx="111">
                  <c:v>9.9499999999999211</c:v>
                </c:pt>
                <c:pt idx="112">
                  <c:v>9.8999999999999204</c:v>
                </c:pt>
                <c:pt idx="113">
                  <c:v>9.8499999999999197</c:v>
                </c:pt>
                <c:pt idx="114">
                  <c:v>9.799999999999919</c:v>
                </c:pt>
                <c:pt idx="115">
                  <c:v>9.7499999999999183</c:v>
                </c:pt>
                <c:pt idx="116">
                  <c:v>9.6999999999999176</c:v>
                </c:pt>
                <c:pt idx="117">
                  <c:v>9.6499999999999169</c:v>
                </c:pt>
                <c:pt idx="118">
                  <c:v>9.5999999999999162</c:v>
                </c:pt>
                <c:pt idx="119">
                  <c:v>9.5499999999999154</c:v>
                </c:pt>
                <c:pt idx="120">
                  <c:v>9.4999999999999147</c:v>
                </c:pt>
                <c:pt idx="121">
                  <c:v>9.449999999999914</c:v>
                </c:pt>
                <c:pt idx="122">
                  <c:v>9.3999999999999133</c:v>
                </c:pt>
                <c:pt idx="123">
                  <c:v>9.3499999999999126</c:v>
                </c:pt>
                <c:pt idx="124">
                  <c:v>9.2999999999999119</c:v>
                </c:pt>
                <c:pt idx="125">
                  <c:v>9.2499999999999112</c:v>
                </c:pt>
                <c:pt idx="126">
                  <c:v>9.1999999999999105</c:v>
                </c:pt>
                <c:pt idx="127">
                  <c:v>9.1499999999999098</c:v>
                </c:pt>
                <c:pt idx="128">
                  <c:v>9.0999999999999091</c:v>
                </c:pt>
                <c:pt idx="129">
                  <c:v>9.0499999999999083</c:v>
                </c:pt>
                <c:pt idx="130">
                  <c:v>8.9999999999999076</c:v>
                </c:pt>
                <c:pt idx="131">
                  <c:v>8.9499999999999069</c:v>
                </c:pt>
                <c:pt idx="132">
                  <c:v>8.8999999999999062</c:v>
                </c:pt>
                <c:pt idx="133">
                  <c:v>8.8499999999999055</c:v>
                </c:pt>
                <c:pt idx="134">
                  <c:v>8.7999999999999048</c:v>
                </c:pt>
                <c:pt idx="135">
                  <c:v>8.7499999999999041</c:v>
                </c:pt>
                <c:pt idx="136">
                  <c:v>8.6999999999999034</c:v>
                </c:pt>
                <c:pt idx="137">
                  <c:v>8.6499999999999027</c:v>
                </c:pt>
                <c:pt idx="138">
                  <c:v>8.5999999999999019</c:v>
                </c:pt>
                <c:pt idx="139">
                  <c:v>8.5499999999999012</c:v>
                </c:pt>
                <c:pt idx="140">
                  <c:v>8.4999999999999005</c:v>
                </c:pt>
                <c:pt idx="141">
                  <c:v>8.4499999999998998</c:v>
                </c:pt>
                <c:pt idx="142">
                  <c:v>8.3999999999998991</c:v>
                </c:pt>
                <c:pt idx="143">
                  <c:v>8.3499999999998984</c:v>
                </c:pt>
                <c:pt idx="144">
                  <c:v>8.2999999999998977</c:v>
                </c:pt>
                <c:pt idx="145">
                  <c:v>8.249999999999897</c:v>
                </c:pt>
                <c:pt idx="146">
                  <c:v>8.1999999999998963</c:v>
                </c:pt>
                <c:pt idx="147">
                  <c:v>8.1499999999998956</c:v>
                </c:pt>
                <c:pt idx="148">
                  <c:v>8.0999999999998948</c:v>
                </c:pt>
                <c:pt idx="149">
                  <c:v>8.0499999999998941</c:v>
                </c:pt>
                <c:pt idx="150">
                  <c:v>7.9999999999998943</c:v>
                </c:pt>
                <c:pt idx="151">
                  <c:v>7.9499999999998945</c:v>
                </c:pt>
                <c:pt idx="152">
                  <c:v>7.8999999999998947</c:v>
                </c:pt>
                <c:pt idx="153">
                  <c:v>7.8499999999998948</c:v>
                </c:pt>
                <c:pt idx="154">
                  <c:v>7.799999999999895</c:v>
                </c:pt>
                <c:pt idx="155">
                  <c:v>7.7499999999998952</c:v>
                </c:pt>
                <c:pt idx="156">
                  <c:v>7.6999999999998954</c:v>
                </c:pt>
                <c:pt idx="157">
                  <c:v>7.6499999999998956</c:v>
                </c:pt>
                <c:pt idx="158">
                  <c:v>7.5999999999998957</c:v>
                </c:pt>
                <c:pt idx="159">
                  <c:v>7.5499999999998959</c:v>
                </c:pt>
                <c:pt idx="160">
                  <c:v>7.4999999999998961</c:v>
                </c:pt>
                <c:pt idx="161">
                  <c:v>7.4499999999998963</c:v>
                </c:pt>
                <c:pt idx="162">
                  <c:v>7.3999999999998964</c:v>
                </c:pt>
                <c:pt idx="163">
                  <c:v>7.3499999999998966</c:v>
                </c:pt>
                <c:pt idx="164">
                  <c:v>7.2999999999998968</c:v>
                </c:pt>
                <c:pt idx="165">
                  <c:v>7.249999999999897</c:v>
                </c:pt>
                <c:pt idx="166">
                  <c:v>7.1999999999998971</c:v>
                </c:pt>
                <c:pt idx="167">
                  <c:v>7.1499999999998973</c:v>
                </c:pt>
                <c:pt idx="168">
                  <c:v>7.0999999999998975</c:v>
                </c:pt>
                <c:pt idx="169">
                  <c:v>7.0499999999998977</c:v>
                </c:pt>
                <c:pt idx="170">
                  <c:v>6.9999999999998979</c:v>
                </c:pt>
                <c:pt idx="171">
                  <c:v>6.949999999999898</c:v>
                </c:pt>
                <c:pt idx="172">
                  <c:v>6.8999999999998982</c:v>
                </c:pt>
                <c:pt idx="173">
                  <c:v>6.8499999999998984</c:v>
                </c:pt>
                <c:pt idx="174">
                  <c:v>6.7999999999998986</c:v>
                </c:pt>
                <c:pt idx="175">
                  <c:v>6.7499999999998987</c:v>
                </c:pt>
                <c:pt idx="176">
                  <c:v>6.6999999999998989</c:v>
                </c:pt>
                <c:pt idx="177">
                  <c:v>6.6499999999998991</c:v>
                </c:pt>
                <c:pt idx="178">
                  <c:v>6.5999999999998993</c:v>
                </c:pt>
                <c:pt idx="179">
                  <c:v>6.5499999999998995</c:v>
                </c:pt>
                <c:pt idx="180">
                  <c:v>6.4999999999998996</c:v>
                </c:pt>
                <c:pt idx="181">
                  <c:v>6.4499999999998998</c:v>
                </c:pt>
                <c:pt idx="182">
                  <c:v>6.3999999999999</c:v>
                </c:pt>
                <c:pt idx="183">
                  <c:v>6.3499999999999002</c:v>
                </c:pt>
                <c:pt idx="184">
                  <c:v>6.2999999999999003</c:v>
                </c:pt>
                <c:pt idx="185">
                  <c:v>6.2499999999999005</c:v>
                </c:pt>
                <c:pt idx="186">
                  <c:v>6.1999999999999007</c:v>
                </c:pt>
                <c:pt idx="187">
                  <c:v>6.1499999999999009</c:v>
                </c:pt>
                <c:pt idx="188">
                  <c:v>6.0999999999999011</c:v>
                </c:pt>
                <c:pt idx="189">
                  <c:v>6.0499999999999012</c:v>
                </c:pt>
                <c:pt idx="190">
                  <c:v>5.9999999999999014</c:v>
                </c:pt>
                <c:pt idx="191">
                  <c:v>5.9499999999999016</c:v>
                </c:pt>
                <c:pt idx="192">
                  <c:v>5.8999999999999018</c:v>
                </c:pt>
                <c:pt idx="193">
                  <c:v>5.8499999999999019</c:v>
                </c:pt>
                <c:pt idx="194">
                  <c:v>5.7999999999999021</c:v>
                </c:pt>
                <c:pt idx="195">
                  <c:v>5.7499999999999023</c:v>
                </c:pt>
                <c:pt idx="196">
                  <c:v>5.6999999999999025</c:v>
                </c:pt>
                <c:pt idx="197">
                  <c:v>5.6499999999999027</c:v>
                </c:pt>
                <c:pt idx="198">
                  <c:v>5.5999999999999028</c:v>
                </c:pt>
                <c:pt idx="199">
                  <c:v>5.549999999999903</c:v>
                </c:pt>
                <c:pt idx="200">
                  <c:v>5.4999999999999032</c:v>
                </c:pt>
                <c:pt idx="201">
                  <c:v>5.4499999999999034</c:v>
                </c:pt>
                <c:pt idx="202">
                  <c:v>5.3999999999999035</c:v>
                </c:pt>
                <c:pt idx="203">
                  <c:v>5.3499999999999037</c:v>
                </c:pt>
                <c:pt idx="204">
                  <c:v>5.2999999999999039</c:v>
                </c:pt>
                <c:pt idx="205">
                  <c:v>5.2499999999999041</c:v>
                </c:pt>
                <c:pt idx="206">
                  <c:v>5.1999999999999043</c:v>
                </c:pt>
                <c:pt idx="207">
                  <c:v>5.1499999999999044</c:v>
                </c:pt>
                <c:pt idx="208">
                  <c:v>5.0999999999999046</c:v>
                </c:pt>
                <c:pt idx="209">
                  <c:v>5.0499999999999048</c:v>
                </c:pt>
                <c:pt idx="210">
                  <c:v>4.999999999999905</c:v>
                </c:pt>
                <c:pt idx="211">
                  <c:v>4.9499999999999051</c:v>
                </c:pt>
                <c:pt idx="212">
                  <c:v>4.8999999999999053</c:v>
                </c:pt>
                <c:pt idx="213">
                  <c:v>4.8499999999999055</c:v>
                </c:pt>
                <c:pt idx="214">
                  <c:v>4.7999999999999057</c:v>
                </c:pt>
                <c:pt idx="215">
                  <c:v>4.7499999999999059</c:v>
                </c:pt>
                <c:pt idx="216">
                  <c:v>4.699999999999906</c:v>
                </c:pt>
                <c:pt idx="217">
                  <c:v>4.6499999999999062</c:v>
                </c:pt>
                <c:pt idx="218">
                  <c:v>4.5999999999999064</c:v>
                </c:pt>
                <c:pt idx="219">
                  <c:v>4.5499999999999066</c:v>
                </c:pt>
                <c:pt idx="220">
                  <c:v>4.4999999999999067</c:v>
                </c:pt>
                <c:pt idx="221">
                  <c:v>4.4499999999999069</c:v>
                </c:pt>
                <c:pt idx="222">
                  <c:v>4.3999999999999071</c:v>
                </c:pt>
                <c:pt idx="223">
                  <c:v>4.3499999999999073</c:v>
                </c:pt>
                <c:pt idx="224">
                  <c:v>4.2999999999999075</c:v>
                </c:pt>
                <c:pt idx="225">
                  <c:v>4.2499999999999076</c:v>
                </c:pt>
                <c:pt idx="226">
                  <c:v>4.1999999999999078</c:v>
                </c:pt>
                <c:pt idx="227">
                  <c:v>4.149999999999908</c:v>
                </c:pt>
                <c:pt idx="228">
                  <c:v>4.0999999999999082</c:v>
                </c:pt>
                <c:pt idx="229">
                  <c:v>4.0499999999999083</c:v>
                </c:pt>
                <c:pt idx="230">
                  <c:v>3.9999999999999085</c:v>
                </c:pt>
                <c:pt idx="231">
                  <c:v>3.9499999999999087</c:v>
                </c:pt>
                <c:pt idx="232">
                  <c:v>3.8999999999999089</c:v>
                </c:pt>
                <c:pt idx="233">
                  <c:v>3.8499999999999091</c:v>
                </c:pt>
                <c:pt idx="234">
                  <c:v>3.7999999999999092</c:v>
                </c:pt>
                <c:pt idx="235">
                  <c:v>3.7499999999999094</c:v>
                </c:pt>
                <c:pt idx="236">
                  <c:v>3.6999999999999096</c:v>
                </c:pt>
                <c:pt idx="237">
                  <c:v>3.6499999999999098</c:v>
                </c:pt>
                <c:pt idx="238">
                  <c:v>3.5999999999999099</c:v>
                </c:pt>
                <c:pt idx="239">
                  <c:v>3.5499999999999101</c:v>
                </c:pt>
                <c:pt idx="240">
                  <c:v>3.4999999999999103</c:v>
                </c:pt>
                <c:pt idx="241">
                  <c:v>3.4499999999999105</c:v>
                </c:pt>
                <c:pt idx="242">
                  <c:v>3.3999999999999106</c:v>
                </c:pt>
                <c:pt idx="243">
                  <c:v>3.3499999999999108</c:v>
                </c:pt>
                <c:pt idx="244">
                  <c:v>3.299999999999911</c:v>
                </c:pt>
                <c:pt idx="245">
                  <c:v>3.2499999999999112</c:v>
                </c:pt>
                <c:pt idx="246">
                  <c:v>3.1999999999999114</c:v>
                </c:pt>
                <c:pt idx="247">
                  <c:v>3.1499999999999115</c:v>
                </c:pt>
                <c:pt idx="248">
                  <c:v>3.0999999999999117</c:v>
                </c:pt>
                <c:pt idx="249">
                  <c:v>3.0499999999999119</c:v>
                </c:pt>
                <c:pt idx="250">
                  <c:v>2.9999999999999121</c:v>
                </c:pt>
                <c:pt idx="251">
                  <c:v>2.9499999999999122</c:v>
                </c:pt>
                <c:pt idx="252">
                  <c:v>2.8999999999999124</c:v>
                </c:pt>
                <c:pt idx="253">
                  <c:v>2.8499999999999126</c:v>
                </c:pt>
                <c:pt idx="254">
                  <c:v>2.7999999999999128</c:v>
                </c:pt>
                <c:pt idx="255">
                  <c:v>2.749999999999913</c:v>
                </c:pt>
                <c:pt idx="256">
                  <c:v>2.6999999999999131</c:v>
                </c:pt>
                <c:pt idx="257">
                  <c:v>2.6499999999999133</c:v>
                </c:pt>
                <c:pt idx="258">
                  <c:v>2.5999999999999135</c:v>
                </c:pt>
                <c:pt idx="259">
                  <c:v>2.5499999999999137</c:v>
                </c:pt>
                <c:pt idx="260">
                  <c:v>2.4999999999999138</c:v>
                </c:pt>
                <c:pt idx="261">
                  <c:v>2.449999999999914</c:v>
                </c:pt>
                <c:pt idx="262">
                  <c:v>2.3999999999999142</c:v>
                </c:pt>
                <c:pt idx="263">
                  <c:v>2.3499999999999144</c:v>
                </c:pt>
                <c:pt idx="264">
                  <c:v>2.2999999999999146</c:v>
                </c:pt>
                <c:pt idx="265">
                  <c:v>2.2499999999999147</c:v>
                </c:pt>
                <c:pt idx="266">
                  <c:v>2.1999999999999149</c:v>
                </c:pt>
                <c:pt idx="267">
                  <c:v>2.1499999999999151</c:v>
                </c:pt>
                <c:pt idx="268">
                  <c:v>2.0999999999999153</c:v>
                </c:pt>
                <c:pt idx="269">
                  <c:v>2.0499999999999154</c:v>
                </c:pt>
                <c:pt idx="270">
                  <c:v>1.9999999999999154</c:v>
                </c:pt>
                <c:pt idx="271">
                  <c:v>1.9499999999999154</c:v>
                </c:pt>
                <c:pt idx="272">
                  <c:v>1.8999999999999153</c:v>
                </c:pt>
                <c:pt idx="273">
                  <c:v>1.8499999999999153</c:v>
                </c:pt>
                <c:pt idx="274">
                  <c:v>1.7999999999999152</c:v>
                </c:pt>
                <c:pt idx="275">
                  <c:v>1.7499999999999152</c:v>
                </c:pt>
                <c:pt idx="276">
                  <c:v>1.6999999999999151</c:v>
                </c:pt>
                <c:pt idx="277">
                  <c:v>1.6499999999999151</c:v>
                </c:pt>
                <c:pt idx="278">
                  <c:v>1.599999999999915</c:v>
                </c:pt>
                <c:pt idx="279">
                  <c:v>1.549999999999915</c:v>
                </c:pt>
                <c:pt idx="280">
                  <c:v>1.499999999999915</c:v>
                </c:pt>
                <c:pt idx="281">
                  <c:v>1.4499999999999149</c:v>
                </c:pt>
                <c:pt idx="282">
                  <c:v>1.3999999999999149</c:v>
                </c:pt>
                <c:pt idx="283">
                  <c:v>1.3499999999999148</c:v>
                </c:pt>
                <c:pt idx="284">
                  <c:v>1.2999999999999148</c:v>
                </c:pt>
                <c:pt idx="285">
                  <c:v>1.2499999999999147</c:v>
                </c:pt>
                <c:pt idx="286">
                  <c:v>1.1999999999999147</c:v>
                </c:pt>
                <c:pt idx="287">
                  <c:v>1.1499999999999146</c:v>
                </c:pt>
                <c:pt idx="288">
                  <c:v>1.0999999999999146</c:v>
                </c:pt>
                <c:pt idx="289">
                  <c:v>1.0499999999999146</c:v>
                </c:pt>
                <c:pt idx="290">
                  <c:v>0.99999999999991451</c:v>
                </c:pt>
                <c:pt idx="291">
                  <c:v>0.94999999999991447</c:v>
                </c:pt>
                <c:pt idx="292">
                  <c:v>0.89999999999991442</c:v>
                </c:pt>
                <c:pt idx="293">
                  <c:v>0.84999999999991438</c:v>
                </c:pt>
                <c:pt idx="294">
                  <c:v>0.79999999999991434</c:v>
                </c:pt>
                <c:pt idx="295">
                  <c:v>0.74999999999991429</c:v>
                </c:pt>
                <c:pt idx="296">
                  <c:v>0.69999999999991425</c:v>
                </c:pt>
                <c:pt idx="297">
                  <c:v>0.6499999999999142</c:v>
                </c:pt>
                <c:pt idx="298">
                  <c:v>0.59999999999991416</c:v>
                </c:pt>
                <c:pt idx="299">
                  <c:v>0.54999999999991411</c:v>
                </c:pt>
                <c:pt idx="300">
                  <c:v>0.49999999999991412</c:v>
                </c:pt>
                <c:pt idx="301">
                  <c:v>0.44999999999991414</c:v>
                </c:pt>
                <c:pt idx="302">
                  <c:v>0.39999999999991415</c:v>
                </c:pt>
                <c:pt idx="303">
                  <c:v>0.34999999999991416</c:v>
                </c:pt>
                <c:pt idx="304">
                  <c:v>0.29999999999991417</c:v>
                </c:pt>
                <c:pt idx="305">
                  <c:v>0.24999999999991418</c:v>
                </c:pt>
                <c:pt idx="306">
                  <c:v>0.19999999999991419</c:v>
                </c:pt>
                <c:pt idx="307">
                  <c:v>0.1499999999999142</c:v>
                </c:pt>
                <c:pt idx="308">
                  <c:v>9.9999999999914199E-2</c:v>
                </c:pt>
                <c:pt idx="309">
                  <c:v>4.9999999999914196E-2</c:v>
                </c:pt>
                <c:pt idx="310">
                  <c:v>-8.5806362015716786E-14</c:v>
                </c:pt>
                <c:pt idx="311">
                  <c:v>-5.0000000000085809E-2</c:v>
                </c:pt>
                <c:pt idx="312">
                  <c:v>-0.10000000000008581</c:v>
                </c:pt>
                <c:pt idx="313">
                  <c:v>-0.15000000000008581</c:v>
                </c:pt>
                <c:pt idx="314">
                  <c:v>-0.20000000000008583</c:v>
                </c:pt>
                <c:pt idx="315">
                  <c:v>-0.25000000000008582</c:v>
                </c:pt>
                <c:pt idx="316">
                  <c:v>-0.30000000000008581</c:v>
                </c:pt>
                <c:pt idx="317">
                  <c:v>-0.3500000000000858</c:v>
                </c:pt>
                <c:pt idx="318">
                  <c:v>-0.40000000000008579</c:v>
                </c:pt>
                <c:pt idx="319">
                  <c:v>-0.45000000000008578</c:v>
                </c:pt>
                <c:pt idx="320">
                  <c:v>-0.50000000000008582</c:v>
                </c:pt>
                <c:pt idx="321">
                  <c:v>-0.55000000000008586</c:v>
                </c:pt>
                <c:pt idx="322">
                  <c:v>-0.60000000000008591</c:v>
                </c:pt>
                <c:pt idx="323">
                  <c:v>-0.65000000000008595</c:v>
                </c:pt>
                <c:pt idx="324">
                  <c:v>-0.700000000000086</c:v>
                </c:pt>
                <c:pt idx="325">
                  <c:v>-0.75000000000008604</c:v>
                </c:pt>
                <c:pt idx="326">
                  <c:v>-0.80000000000008609</c:v>
                </c:pt>
                <c:pt idx="327">
                  <c:v>-0.85000000000008613</c:v>
                </c:pt>
                <c:pt idx="328">
                  <c:v>-0.90000000000008618</c:v>
                </c:pt>
                <c:pt idx="329">
                  <c:v>-0.95000000000008622</c:v>
                </c:pt>
                <c:pt idx="330">
                  <c:v>-1.0000000000000862</c:v>
                </c:pt>
                <c:pt idx="331">
                  <c:v>-1.0500000000000862</c:v>
                </c:pt>
                <c:pt idx="332">
                  <c:v>-1.1000000000000862</c:v>
                </c:pt>
                <c:pt idx="333">
                  <c:v>-1.1500000000000863</c:v>
                </c:pt>
                <c:pt idx="334">
                  <c:v>-1.2000000000000863</c:v>
                </c:pt>
                <c:pt idx="335">
                  <c:v>-1.2500000000000864</c:v>
                </c:pt>
                <c:pt idx="336">
                  <c:v>-1.3000000000000864</c:v>
                </c:pt>
                <c:pt idx="337">
                  <c:v>-1.3500000000000865</c:v>
                </c:pt>
                <c:pt idx="338">
                  <c:v>-1.4000000000000865</c:v>
                </c:pt>
                <c:pt idx="339">
                  <c:v>-1.4500000000000866</c:v>
                </c:pt>
                <c:pt idx="340">
                  <c:v>-1.5000000000000866</c:v>
                </c:pt>
                <c:pt idx="341">
                  <c:v>-1.5500000000000866</c:v>
                </c:pt>
                <c:pt idx="342">
                  <c:v>-1.6000000000000867</c:v>
                </c:pt>
                <c:pt idx="343">
                  <c:v>-1.6500000000000867</c:v>
                </c:pt>
                <c:pt idx="344">
                  <c:v>-1.7000000000000868</c:v>
                </c:pt>
                <c:pt idx="345">
                  <c:v>-1.7500000000000868</c:v>
                </c:pt>
                <c:pt idx="346">
                  <c:v>-1.8000000000000869</c:v>
                </c:pt>
                <c:pt idx="347">
                  <c:v>-1.8500000000000869</c:v>
                </c:pt>
                <c:pt idx="348">
                  <c:v>-1.900000000000087</c:v>
                </c:pt>
                <c:pt idx="349">
                  <c:v>-1.950000000000087</c:v>
                </c:pt>
                <c:pt idx="350">
                  <c:v>-2.000000000000087</c:v>
                </c:pt>
                <c:pt idx="351">
                  <c:v>-2.0500000000000869</c:v>
                </c:pt>
                <c:pt idx="352">
                  <c:v>-2.1000000000000867</c:v>
                </c:pt>
                <c:pt idx="353">
                  <c:v>-2.1500000000000865</c:v>
                </c:pt>
                <c:pt idx="354">
                  <c:v>-2.2000000000000863</c:v>
                </c:pt>
                <c:pt idx="355">
                  <c:v>-2.2500000000000862</c:v>
                </c:pt>
                <c:pt idx="356">
                  <c:v>-2.300000000000086</c:v>
                </c:pt>
                <c:pt idx="357">
                  <c:v>-2.3500000000000858</c:v>
                </c:pt>
                <c:pt idx="358">
                  <c:v>-2.4000000000000856</c:v>
                </c:pt>
                <c:pt idx="359">
                  <c:v>-2.4500000000000854</c:v>
                </c:pt>
                <c:pt idx="360">
                  <c:v>-2.5000000000000853</c:v>
                </c:pt>
                <c:pt idx="361">
                  <c:v>-2.5500000000000851</c:v>
                </c:pt>
                <c:pt idx="362">
                  <c:v>-2.6000000000000849</c:v>
                </c:pt>
                <c:pt idx="363">
                  <c:v>-2.6500000000000847</c:v>
                </c:pt>
                <c:pt idx="364">
                  <c:v>-2.7000000000000846</c:v>
                </c:pt>
                <c:pt idx="365">
                  <c:v>-2.7500000000000844</c:v>
                </c:pt>
                <c:pt idx="366">
                  <c:v>-2.8000000000000842</c:v>
                </c:pt>
                <c:pt idx="367">
                  <c:v>-2.850000000000084</c:v>
                </c:pt>
                <c:pt idx="368">
                  <c:v>-2.9000000000000838</c:v>
                </c:pt>
                <c:pt idx="369">
                  <c:v>-2.9500000000000837</c:v>
                </c:pt>
                <c:pt idx="370">
                  <c:v>-3.0000000000000835</c:v>
                </c:pt>
                <c:pt idx="371">
                  <c:v>-3.0500000000000833</c:v>
                </c:pt>
                <c:pt idx="372">
                  <c:v>-3.1000000000000831</c:v>
                </c:pt>
                <c:pt idx="373">
                  <c:v>-3.150000000000083</c:v>
                </c:pt>
                <c:pt idx="374">
                  <c:v>-3.2000000000000828</c:v>
                </c:pt>
                <c:pt idx="375">
                  <c:v>-3.2500000000000826</c:v>
                </c:pt>
                <c:pt idx="376">
                  <c:v>-3.3000000000000824</c:v>
                </c:pt>
                <c:pt idx="377">
                  <c:v>-3.3500000000000822</c:v>
                </c:pt>
                <c:pt idx="378">
                  <c:v>-3.4000000000000821</c:v>
                </c:pt>
                <c:pt idx="379">
                  <c:v>-3.4500000000000819</c:v>
                </c:pt>
                <c:pt idx="380">
                  <c:v>-3.5000000000000817</c:v>
                </c:pt>
                <c:pt idx="381">
                  <c:v>-3.5500000000000815</c:v>
                </c:pt>
                <c:pt idx="382">
                  <c:v>-3.6000000000000814</c:v>
                </c:pt>
                <c:pt idx="383">
                  <c:v>-3.6500000000000812</c:v>
                </c:pt>
                <c:pt idx="384">
                  <c:v>-3.700000000000081</c:v>
                </c:pt>
                <c:pt idx="385">
                  <c:v>-3.7500000000000808</c:v>
                </c:pt>
                <c:pt idx="386">
                  <c:v>-3.8000000000000806</c:v>
                </c:pt>
                <c:pt idx="387">
                  <c:v>-3.8500000000000805</c:v>
                </c:pt>
                <c:pt idx="388">
                  <c:v>-3.9000000000000803</c:v>
                </c:pt>
                <c:pt idx="389">
                  <c:v>-3.9500000000000801</c:v>
                </c:pt>
                <c:pt idx="390">
                  <c:v>-4.0000000000000799</c:v>
                </c:pt>
                <c:pt idx="391">
                  <c:v>-4.0500000000000798</c:v>
                </c:pt>
                <c:pt idx="392">
                  <c:v>-4.1000000000000796</c:v>
                </c:pt>
                <c:pt idx="393">
                  <c:v>-4.1500000000000794</c:v>
                </c:pt>
                <c:pt idx="394">
                  <c:v>-4.2000000000000792</c:v>
                </c:pt>
                <c:pt idx="395">
                  <c:v>-4.250000000000079</c:v>
                </c:pt>
                <c:pt idx="396">
                  <c:v>-4.3000000000000789</c:v>
                </c:pt>
                <c:pt idx="397">
                  <c:v>-4.3500000000000787</c:v>
                </c:pt>
                <c:pt idx="398">
                  <c:v>-4.4000000000000785</c:v>
                </c:pt>
                <c:pt idx="399">
                  <c:v>-4.4500000000000783</c:v>
                </c:pt>
                <c:pt idx="400">
                  <c:v>-4.5000000000000782</c:v>
                </c:pt>
                <c:pt idx="401">
                  <c:v>-4.550000000000078</c:v>
                </c:pt>
                <c:pt idx="402">
                  <c:v>-4.6000000000000778</c:v>
                </c:pt>
                <c:pt idx="403">
                  <c:v>-4.6500000000000776</c:v>
                </c:pt>
                <c:pt idx="404">
                  <c:v>-4.7000000000000774</c:v>
                </c:pt>
                <c:pt idx="405">
                  <c:v>-4.7500000000000773</c:v>
                </c:pt>
                <c:pt idx="406">
                  <c:v>-4.8000000000000771</c:v>
                </c:pt>
                <c:pt idx="407">
                  <c:v>-4.8500000000000769</c:v>
                </c:pt>
                <c:pt idx="408">
                  <c:v>-4.9000000000000767</c:v>
                </c:pt>
                <c:pt idx="409">
                  <c:v>-4.9500000000000766</c:v>
                </c:pt>
                <c:pt idx="410">
                  <c:v>-5.0000000000000764</c:v>
                </c:pt>
                <c:pt idx="411">
                  <c:v>-5.0500000000000762</c:v>
                </c:pt>
                <c:pt idx="412">
                  <c:v>-5.100000000000076</c:v>
                </c:pt>
                <c:pt idx="413">
                  <c:v>-5.1500000000000759</c:v>
                </c:pt>
                <c:pt idx="414">
                  <c:v>-5.2000000000000757</c:v>
                </c:pt>
                <c:pt idx="415">
                  <c:v>-5.2500000000000755</c:v>
                </c:pt>
                <c:pt idx="416">
                  <c:v>-5.3000000000000753</c:v>
                </c:pt>
                <c:pt idx="417">
                  <c:v>-5.3500000000000751</c:v>
                </c:pt>
                <c:pt idx="418">
                  <c:v>-5.400000000000075</c:v>
                </c:pt>
                <c:pt idx="419">
                  <c:v>-5.4500000000000748</c:v>
                </c:pt>
                <c:pt idx="420">
                  <c:v>-5.5000000000000746</c:v>
                </c:pt>
                <c:pt idx="421">
                  <c:v>-5.5500000000000744</c:v>
                </c:pt>
                <c:pt idx="422">
                  <c:v>-5.6000000000000743</c:v>
                </c:pt>
                <c:pt idx="423">
                  <c:v>-5.6500000000000741</c:v>
                </c:pt>
                <c:pt idx="424">
                  <c:v>-5.7000000000000739</c:v>
                </c:pt>
                <c:pt idx="425">
                  <c:v>-5.7500000000000737</c:v>
                </c:pt>
                <c:pt idx="426">
                  <c:v>-5.8000000000000735</c:v>
                </c:pt>
                <c:pt idx="427">
                  <c:v>-5.8500000000000734</c:v>
                </c:pt>
                <c:pt idx="428">
                  <c:v>-5.9000000000000732</c:v>
                </c:pt>
                <c:pt idx="429">
                  <c:v>-5.950000000000073</c:v>
                </c:pt>
                <c:pt idx="430">
                  <c:v>-6.0000000000000728</c:v>
                </c:pt>
                <c:pt idx="431">
                  <c:v>-6.0500000000000727</c:v>
                </c:pt>
                <c:pt idx="432">
                  <c:v>-6.1000000000000725</c:v>
                </c:pt>
                <c:pt idx="433">
                  <c:v>-6.1500000000000723</c:v>
                </c:pt>
                <c:pt idx="434">
                  <c:v>-6.2000000000000721</c:v>
                </c:pt>
                <c:pt idx="435">
                  <c:v>-6.2500000000000719</c:v>
                </c:pt>
                <c:pt idx="436">
                  <c:v>-6.3000000000000718</c:v>
                </c:pt>
                <c:pt idx="437">
                  <c:v>-6.3500000000000716</c:v>
                </c:pt>
                <c:pt idx="438">
                  <c:v>-6.4000000000000714</c:v>
                </c:pt>
                <c:pt idx="439">
                  <c:v>-6.4500000000000712</c:v>
                </c:pt>
                <c:pt idx="440">
                  <c:v>-6.5000000000000711</c:v>
                </c:pt>
                <c:pt idx="441">
                  <c:v>-6.5500000000000709</c:v>
                </c:pt>
                <c:pt idx="442">
                  <c:v>-6.6000000000000707</c:v>
                </c:pt>
                <c:pt idx="443">
                  <c:v>-6.6500000000000705</c:v>
                </c:pt>
                <c:pt idx="444">
                  <c:v>-6.7000000000000703</c:v>
                </c:pt>
                <c:pt idx="445">
                  <c:v>-6.7500000000000702</c:v>
                </c:pt>
                <c:pt idx="446">
                  <c:v>-6.80000000000007</c:v>
                </c:pt>
                <c:pt idx="447">
                  <c:v>-6.8500000000000698</c:v>
                </c:pt>
                <c:pt idx="448">
                  <c:v>-6.9000000000000696</c:v>
                </c:pt>
                <c:pt idx="449">
                  <c:v>-6.9500000000000695</c:v>
                </c:pt>
                <c:pt idx="450">
                  <c:v>-7.0000000000000693</c:v>
                </c:pt>
                <c:pt idx="451">
                  <c:v>-7.0500000000000691</c:v>
                </c:pt>
                <c:pt idx="452">
                  <c:v>-7.1000000000000689</c:v>
                </c:pt>
                <c:pt idx="453">
                  <c:v>-7.1500000000000687</c:v>
                </c:pt>
                <c:pt idx="454">
                  <c:v>-7.2000000000000686</c:v>
                </c:pt>
                <c:pt idx="455">
                  <c:v>-7.2500000000000684</c:v>
                </c:pt>
                <c:pt idx="456">
                  <c:v>-7.3000000000000682</c:v>
                </c:pt>
                <c:pt idx="457">
                  <c:v>-7.350000000000068</c:v>
                </c:pt>
                <c:pt idx="458">
                  <c:v>-7.4000000000000679</c:v>
                </c:pt>
                <c:pt idx="459">
                  <c:v>-7.4500000000000677</c:v>
                </c:pt>
                <c:pt idx="460">
                  <c:v>-7.5000000000000675</c:v>
                </c:pt>
                <c:pt idx="461">
                  <c:v>-7.5500000000000673</c:v>
                </c:pt>
                <c:pt idx="462">
                  <c:v>-7.6000000000000671</c:v>
                </c:pt>
                <c:pt idx="463">
                  <c:v>-7.650000000000067</c:v>
                </c:pt>
                <c:pt idx="464">
                  <c:v>-7.7000000000000668</c:v>
                </c:pt>
                <c:pt idx="465">
                  <c:v>-7.7500000000000666</c:v>
                </c:pt>
                <c:pt idx="466">
                  <c:v>-7.8000000000000664</c:v>
                </c:pt>
                <c:pt idx="467">
                  <c:v>-7.8500000000000663</c:v>
                </c:pt>
                <c:pt idx="468">
                  <c:v>-7.9000000000000661</c:v>
                </c:pt>
                <c:pt idx="469">
                  <c:v>-7.9500000000000659</c:v>
                </c:pt>
                <c:pt idx="470">
                  <c:v>-8.0000000000000657</c:v>
                </c:pt>
                <c:pt idx="471">
                  <c:v>-8.0500000000000664</c:v>
                </c:pt>
                <c:pt idx="472">
                  <c:v>-8.1000000000000671</c:v>
                </c:pt>
                <c:pt idx="473">
                  <c:v>-8.1500000000000679</c:v>
                </c:pt>
                <c:pt idx="474">
                  <c:v>-8.2000000000000686</c:v>
                </c:pt>
                <c:pt idx="475">
                  <c:v>-8.2500000000000693</c:v>
                </c:pt>
                <c:pt idx="476">
                  <c:v>-8.30000000000007</c:v>
                </c:pt>
                <c:pt idx="477">
                  <c:v>-8.3500000000000707</c:v>
                </c:pt>
                <c:pt idx="478">
                  <c:v>-8.4000000000000714</c:v>
                </c:pt>
                <c:pt idx="479">
                  <c:v>-8.4500000000000721</c:v>
                </c:pt>
                <c:pt idx="480">
                  <c:v>-8.5000000000000728</c:v>
                </c:pt>
                <c:pt idx="481">
                  <c:v>-8.5500000000000735</c:v>
                </c:pt>
                <c:pt idx="482">
                  <c:v>-8.6000000000000743</c:v>
                </c:pt>
                <c:pt idx="483">
                  <c:v>-8.650000000000075</c:v>
                </c:pt>
                <c:pt idx="484">
                  <c:v>-8.7000000000000757</c:v>
                </c:pt>
                <c:pt idx="485">
                  <c:v>-8.7500000000000764</c:v>
                </c:pt>
                <c:pt idx="486">
                  <c:v>-8.8000000000000771</c:v>
                </c:pt>
                <c:pt idx="487">
                  <c:v>-8.8500000000000778</c:v>
                </c:pt>
                <c:pt idx="488">
                  <c:v>-8.9000000000000785</c:v>
                </c:pt>
                <c:pt idx="489">
                  <c:v>-8.9500000000000792</c:v>
                </c:pt>
                <c:pt idx="490">
                  <c:v>-9.0000000000000799</c:v>
                </c:pt>
                <c:pt idx="491">
                  <c:v>-9.0500000000000806</c:v>
                </c:pt>
                <c:pt idx="492">
                  <c:v>-9.1000000000000814</c:v>
                </c:pt>
                <c:pt idx="493">
                  <c:v>-9.1500000000000821</c:v>
                </c:pt>
                <c:pt idx="494">
                  <c:v>-9.2000000000000828</c:v>
                </c:pt>
                <c:pt idx="495">
                  <c:v>-9.2500000000000835</c:v>
                </c:pt>
                <c:pt idx="496">
                  <c:v>-9.3000000000000842</c:v>
                </c:pt>
                <c:pt idx="497">
                  <c:v>-9.3500000000000849</c:v>
                </c:pt>
                <c:pt idx="498">
                  <c:v>-9.4000000000000856</c:v>
                </c:pt>
                <c:pt idx="499">
                  <c:v>-9.4500000000000863</c:v>
                </c:pt>
                <c:pt idx="500">
                  <c:v>-9.500000000000087</c:v>
                </c:pt>
                <c:pt idx="501">
                  <c:v>-9.5500000000000878</c:v>
                </c:pt>
                <c:pt idx="502">
                  <c:v>-9.6000000000000885</c:v>
                </c:pt>
                <c:pt idx="503">
                  <c:v>-9.6500000000000892</c:v>
                </c:pt>
                <c:pt idx="504">
                  <c:v>-9.7000000000000899</c:v>
                </c:pt>
                <c:pt idx="505">
                  <c:v>-9.7500000000000906</c:v>
                </c:pt>
                <c:pt idx="506">
                  <c:v>-9.8000000000000913</c:v>
                </c:pt>
                <c:pt idx="507">
                  <c:v>-9.850000000000092</c:v>
                </c:pt>
                <c:pt idx="508">
                  <c:v>-9.9000000000000927</c:v>
                </c:pt>
                <c:pt idx="509">
                  <c:v>-9.9500000000000934</c:v>
                </c:pt>
                <c:pt idx="510">
                  <c:v>-10.000000000000094</c:v>
                </c:pt>
                <c:pt idx="511">
                  <c:v>-10.050000000000095</c:v>
                </c:pt>
                <c:pt idx="512">
                  <c:v>-10.100000000000096</c:v>
                </c:pt>
                <c:pt idx="513">
                  <c:v>-10.150000000000096</c:v>
                </c:pt>
                <c:pt idx="514">
                  <c:v>-10.200000000000097</c:v>
                </c:pt>
                <c:pt idx="515">
                  <c:v>-10.250000000000098</c:v>
                </c:pt>
                <c:pt idx="516">
                  <c:v>-10.300000000000098</c:v>
                </c:pt>
                <c:pt idx="517">
                  <c:v>-10.350000000000099</c:v>
                </c:pt>
                <c:pt idx="518">
                  <c:v>-10.4000000000001</c:v>
                </c:pt>
                <c:pt idx="519">
                  <c:v>-10.450000000000101</c:v>
                </c:pt>
                <c:pt idx="520">
                  <c:v>-10.500000000000101</c:v>
                </c:pt>
                <c:pt idx="521">
                  <c:v>-10.550000000000102</c:v>
                </c:pt>
                <c:pt idx="522">
                  <c:v>-10.600000000000103</c:v>
                </c:pt>
                <c:pt idx="523">
                  <c:v>-10.650000000000103</c:v>
                </c:pt>
                <c:pt idx="524">
                  <c:v>-10.700000000000104</c:v>
                </c:pt>
                <c:pt idx="525">
                  <c:v>-10.750000000000105</c:v>
                </c:pt>
                <c:pt idx="526">
                  <c:v>-10.800000000000106</c:v>
                </c:pt>
                <c:pt idx="527">
                  <c:v>-10.850000000000106</c:v>
                </c:pt>
                <c:pt idx="528">
                  <c:v>-10.900000000000107</c:v>
                </c:pt>
                <c:pt idx="529">
                  <c:v>-10.950000000000108</c:v>
                </c:pt>
                <c:pt idx="530">
                  <c:v>-11.000000000000108</c:v>
                </c:pt>
                <c:pt idx="531">
                  <c:v>-11.050000000000109</c:v>
                </c:pt>
                <c:pt idx="532">
                  <c:v>-11.10000000000011</c:v>
                </c:pt>
                <c:pt idx="533">
                  <c:v>-11.15000000000011</c:v>
                </c:pt>
                <c:pt idx="534">
                  <c:v>-11.200000000000111</c:v>
                </c:pt>
                <c:pt idx="535">
                  <c:v>-11.250000000000112</c:v>
                </c:pt>
                <c:pt idx="536">
                  <c:v>-11.300000000000113</c:v>
                </c:pt>
                <c:pt idx="537">
                  <c:v>-11.350000000000113</c:v>
                </c:pt>
                <c:pt idx="538">
                  <c:v>-11.400000000000114</c:v>
                </c:pt>
                <c:pt idx="539">
                  <c:v>-11.450000000000115</c:v>
                </c:pt>
                <c:pt idx="540">
                  <c:v>-11.500000000000115</c:v>
                </c:pt>
                <c:pt idx="541">
                  <c:v>-11.550000000000116</c:v>
                </c:pt>
                <c:pt idx="542">
                  <c:v>-11.600000000000117</c:v>
                </c:pt>
                <c:pt idx="543">
                  <c:v>-11.650000000000118</c:v>
                </c:pt>
                <c:pt idx="544">
                  <c:v>-11.700000000000118</c:v>
                </c:pt>
                <c:pt idx="545">
                  <c:v>-11.750000000000119</c:v>
                </c:pt>
                <c:pt idx="546">
                  <c:v>-11.80000000000012</c:v>
                </c:pt>
                <c:pt idx="547">
                  <c:v>-11.85000000000012</c:v>
                </c:pt>
                <c:pt idx="548">
                  <c:v>-11.900000000000121</c:v>
                </c:pt>
                <c:pt idx="549">
                  <c:v>-11.950000000000122</c:v>
                </c:pt>
                <c:pt idx="550">
                  <c:v>-12.000000000000123</c:v>
                </c:pt>
                <c:pt idx="551">
                  <c:v>-12.050000000000123</c:v>
                </c:pt>
                <c:pt idx="552">
                  <c:v>-12.100000000000124</c:v>
                </c:pt>
                <c:pt idx="553">
                  <c:v>-12.150000000000125</c:v>
                </c:pt>
                <c:pt idx="554">
                  <c:v>-12.200000000000125</c:v>
                </c:pt>
                <c:pt idx="555">
                  <c:v>-12.250000000000126</c:v>
                </c:pt>
                <c:pt idx="556">
                  <c:v>-12.300000000000127</c:v>
                </c:pt>
                <c:pt idx="557">
                  <c:v>-12.350000000000128</c:v>
                </c:pt>
                <c:pt idx="558">
                  <c:v>-12.400000000000128</c:v>
                </c:pt>
                <c:pt idx="559">
                  <c:v>-12.450000000000129</c:v>
                </c:pt>
                <c:pt idx="560">
                  <c:v>-12.50000000000013</c:v>
                </c:pt>
                <c:pt idx="561">
                  <c:v>-12.55000000000013</c:v>
                </c:pt>
                <c:pt idx="562">
                  <c:v>-12.600000000000131</c:v>
                </c:pt>
                <c:pt idx="563">
                  <c:v>-12.650000000000132</c:v>
                </c:pt>
                <c:pt idx="564">
                  <c:v>-12.700000000000133</c:v>
                </c:pt>
                <c:pt idx="565">
                  <c:v>-12.750000000000133</c:v>
                </c:pt>
                <c:pt idx="566">
                  <c:v>-12.800000000000134</c:v>
                </c:pt>
                <c:pt idx="567">
                  <c:v>-12.850000000000135</c:v>
                </c:pt>
                <c:pt idx="568">
                  <c:v>-12.900000000000135</c:v>
                </c:pt>
                <c:pt idx="569">
                  <c:v>-12.950000000000136</c:v>
                </c:pt>
                <c:pt idx="570">
                  <c:v>-13.000000000000137</c:v>
                </c:pt>
                <c:pt idx="571">
                  <c:v>-13.050000000000137</c:v>
                </c:pt>
                <c:pt idx="572">
                  <c:v>-13.100000000000138</c:v>
                </c:pt>
                <c:pt idx="573">
                  <c:v>-13.150000000000139</c:v>
                </c:pt>
                <c:pt idx="574">
                  <c:v>-13.20000000000014</c:v>
                </c:pt>
                <c:pt idx="575">
                  <c:v>-13.25000000000014</c:v>
                </c:pt>
                <c:pt idx="576">
                  <c:v>-13.300000000000141</c:v>
                </c:pt>
                <c:pt idx="577">
                  <c:v>-13.350000000000142</c:v>
                </c:pt>
                <c:pt idx="578">
                  <c:v>-13.400000000000142</c:v>
                </c:pt>
                <c:pt idx="579">
                  <c:v>-13.450000000000143</c:v>
                </c:pt>
                <c:pt idx="580">
                  <c:v>-13.500000000000144</c:v>
                </c:pt>
                <c:pt idx="581">
                  <c:v>-13.550000000000145</c:v>
                </c:pt>
                <c:pt idx="582">
                  <c:v>-13.600000000000145</c:v>
                </c:pt>
                <c:pt idx="583">
                  <c:v>-13.650000000000146</c:v>
                </c:pt>
                <c:pt idx="584">
                  <c:v>-13.700000000000147</c:v>
                </c:pt>
                <c:pt idx="585">
                  <c:v>-13.750000000000147</c:v>
                </c:pt>
                <c:pt idx="586">
                  <c:v>-13.800000000000148</c:v>
                </c:pt>
                <c:pt idx="587">
                  <c:v>-13.850000000000149</c:v>
                </c:pt>
                <c:pt idx="588">
                  <c:v>-13.90000000000015</c:v>
                </c:pt>
                <c:pt idx="589">
                  <c:v>-13.95000000000015</c:v>
                </c:pt>
                <c:pt idx="590">
                  <c:v>-14.000000000000151</c:v>
                </c:pt>
                <c:pt idx="591">
                  <c:v>-14.050000000000152</c:v>
                </c:pt>
                <c:pt idx="592">
                  <c:v>-14.100000000000152</c:v>
                </c:pt>
                <c:pt idx="593">
                  <c:v>-14.150000000000153</c:v>
                </c:pt>
                <c:pt idx="594">
                  <c:v>-14.200000000000154</c:v>
                </c:pt>
                <c:pt idx="595">
                  <c:v>-14.250000000000155</c:v>
                </c:pt>
                <c:pt idx="596">
                  <c:v>-14.300000000000155</c:v>
                </c:pt>
                <c:pt idx="597">
                  <c:v>-14.350000000000156</c:v>
                </c:pt>
                <c:pt idx="598">
                  <c:v>-14.400000000000157</c:v>
                </c:pt>
                <c:pt idx="599">
                  <c:v>-14.450000000000157</c:v>
                </c:pt>
                <c:pt idx="600">
                  <c:v>-14.500000000000158</c:v>
                </c:pt>
                <c:pt idx="601">
                  <c:v>-14.550000000000159</c:v>
                </c:pt>
                <c:pt idx="602">
                  <c:v>-14.60000000000016</c:v>
                </c:pt>
                <c:pt idx="603">
                  <c:v>-14.65000000000016</c:v>
                </c:pt>
                <c:pt idx="604">
                  <c:v>-14.700000000000161</c:v>
                </c:pt>
                <c:pt idx="605">
                  <c:v>-14.750000000000162</c:v>
                </c:pt>
                <c:pt idx="606">
                  <c:v>-14.800000000000162</c:v>
                </c:pt>
                <c:pt idx="607">
                  <c:v>-14.850000000000163</c:v>
                </c:pt>
                <c:pt idx="608">
                  <c:v>-14.900000000000164</c:v>
                </c:pt>
                <c:pt idx="609">
                  <c:v>-14.950000000000164</c:v>
                </c:pt>
                <c:pt idx="610">
                  <c:v>-15.000000000000165</c:v>
                </c:pt>
                <c:pt idx="611">
                  <c:v>-15.050000000000166</c:v>
                </c:pt>
                <c:pt idx="612">
                  <c:v>-15.100000000000167</c:v>
                </c:pt>
                <c:pt idx="613">
                  <c:v>-15.150000000000167</c:v>
                </c:pt>
                <c:pt idx="614">
                  <c:v>-15.200000000000168</c:v>
                </c:pt>
                <c:pt idx="615">
                  <c:v>-15.250000000000169</c:v>
                </c:pt>
                <c:pt idx="616">
                  <c:v>-15.300000000000169</c:v>
                </c:pt>
                <c:pt idx="617">
                  <c:v>-15.35000000000017</c:v>
                </c:pt>
                <c:pt idx="618">
                  <c:v>-15.400000000000171</c:v>
                </c:pt>
                <c:pt idx="619">
                  <c:v>-15.450000000000172</c:v>
                </c:pt>
                <c:pt idx="620">
                  <c:v>-15.5</c:v>
                </c:pt>
              </c:numCache>
            </c:numRef>
          </c:yVal>
          <c:smooth val="0"/>
          <c:extLst>
            <c:ext xmlns:c16="http://schemas.microsoft.com/office/drawing/2014/chart" uri="{C3380CC4-5D6E-409C-BE32-E72D297353CC}">
              <c16:uniqueId val="{00000001-98BD-4FEC-8E16-8C93131E55F5}"/>
            </c:ext>
          </c:extLst>
        </c:ser>
        <c:ser>
          <c:idx val="2"/>
          <c:order val="2"/>
          <c:tx>
            <c:v>VICM</c:v>
          </c:tx>
          <c:spPr>
            <a:ln>
              <a:solidFill>
                <a:schemeClr val="bg1">
                  <a:lumMod val="95000"/>
                </a:schemeClr>
              </a:solidFill>
            </a:ln>
          </c:spPr>
          <c:marker>
            <c:symbol val="none"/>
          </c:marker>
          <c:xVal>
            <c:numRef>
              <c:f>VICM_vs_VOUT_Plot_Calculations!$AE$35:$AE$36</c:f>
              <c:numCache>
                <c:formatCode>General</c:formatCode>
                <c:ptCount val="2"/>
                <c:pt idx="0">
                  <c:v>-5.1999999999999993</c:v>
                </c:pt>
                <c:pt idx="1">
                  <c:v>5.1999999999999993</c:v>
                </c:pt>
              </c:numCache>
            </c:numRef>
          </c:xVal>
          <c:yVal>
            <c:numRef>
              <c:f>VICM_vs_VOUT_Plot_Calculations!$AD$35:$AD$36</c:f>
              <c:numCache>
                <c:formatCode>0.00</c:formatCode>
                <c:ptCount val="2"/>
                <c:pt idx="0">
                  <c:v>1.3499999999999148</c:v>
                </c:pt>
                <c:pt idx="1">
                  <c:v>1.3499999999999148</c:v>
                </c:pt>
              </c:numCache>
            </c:numRef>
          </c:yVal>
          <c:smooth val="0"/>
          <c:extLst>
            <c:ext xmlns:c16="http://schemas.microsoft.com/office/drawing/2014/chart" uri="{C3380CC4-5D6E-409C-BE32-E72D297353CC}">
              <c16:uniqueId val="{00000002-98BD-4FEC-8E16-8C93131E55F5}"/>
            </c:ext>
          </c:extLst>
        </c:ser>
        <c:dLbls>
          <c:showLegendKey val="0"/>
          <c:showVal val="0"/>
          <c:showCatName val="0"/>
          <c:showSerName val="0"/>
          <c:showPercent val="0"/>
          <c:showBubbleSize val="0"/>
        </c:dLbls>
        <c:axId val="99114368"/>
        <c:axId val="99124736"/>
      </c:scatterChart>
      <c:valAx>
        <c:axId val="99114368"/>
        <c:scaling>
          <c:orientation val="minMax"/>
        </c:scaling>
        <c:delete val="0"/>
        <c:axPos val="b"/>
        <c:majorGridlines/>
        <c:minorGridlines/>
        <c:title>
          <c:tx>
            <c:rich>
              <a:bodyPr/>
              <a:lstStyle/>
              <a:p>
                <a:pPr>
                  <a:defRPr sz="2000"/>
                </a:pPr>
                <a:r>
                  <a:rPr lang="en-US" sz="2000"/>
                  <a:t> Output Differential</a:t>
                </a:r>
                <a:r>
                  <a:rPr lang="en-US" sz="2000" baseline="0"/>
                  <a:t> </a:t>
                </a:r>
                <a:r>
                  <a:rPr lang="en-US" sz="2000"/>
                  <a:t>Voltage (V)</a:t>
                </a:r>
              </a:p>
            </c:rich>
          </c:tx>
          <c:layout>
            <c:manualLayout>
              <c:xMode val="edge"/>
              <c:yMode val="edge"/>
              <c:x val="0.32915946865584106"/>
              <c:y val="0.94448389962771462"/>
            </c:manualLayout>
          </c:layout>
          <c:overlay val="0"/>
          <c:spPr>
            <a:effectLst/>
          </c:spPr>
        </c:title>
        <c:numFmt formatCode="General" sourceLinked="1"/>
        <c:majorTickMark val="out"/>
        <c:minorTickMark val="in"/>
        <c:tickLblPos val="nextTo"/>
        <c:spPr>
          <a:ln w="9525">
            <a:solidFill>
              <a:schemeClr val="bg1"/>
            </a:solidFill>
          </a:ln>
        </c:spPr>
        <c:crossAx val="99124736"/>
        <c:crosses val="autoZero"/>
        <c:crossBetween val="midCat"/>
      </c:valAx>
      <c:valAx>
        <c:axId val="99124736"/>
        <c:scaling>
          <c:orientation val="minMax"/>
        </c:scaling>
        <c:delete val="0"/>
        <c:axPos val="r"/>
        <c:majorGridlines/>
        <c:minorGridlines/>
        <c:title>
          <c:tx>
            <c:rich>
              <a:bodyPr rot="-5400000" vert="horz"/>
              <a:lstStyle/>
              <a:p>
                <a:pPr>
                  <a:defRPr sz="2000"/>
                </a:pPr>
                <a:r>
                  <a:rPr lang="en-US" sz="2000"/>
                  <a:t>VICM:</a:t>
                </a:r>
                <a:r>
                  <a:rPr lang="en-US" sz="2000" baseline="0"/>
                  <a:t> </a:t>
                </a:r>
                <a:r>
                  <a:rPr lang="en-US" sz="2000"/>
                  <a:t>Input</a:t>
                </a:r>
                <a:r>
                  <a:rPr lang="en-US" sz="2000" baseline="0"/>
                  <a:t> Common-Mode </a:t>
                </a:r>
                <a:r>
                  <a:rPr lang="en-US" sz="2000"/>
                  <a:t>Voltage (V)</a:t>
                </a:r>
              </a:p>
            </c:rich>
          </c:tx>
          <c:overlay val="0"/>
        </c:title>
        <c:numFmt formatCode="General" sourceLinked="1"/>
        <c:majorTickMark val="out"/>
        <c:minorTickMark val="none"/>
        <c:tickLblPos val="nextTo"/>
        <c:crossAx val="99114368"/>
        <c:crosses val="max"/>
        <c:crossBetween val="midCat"/>
      </c:valAx>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chart>
    <c:title>
      <c:tx>
        <c:rich>
          <a:bodyPr anchor="t" anchorCtr="0"/>
          <a:lstStyle/>
          <a:p>
            <a:pPr>
              <a:defRPr sz="2000"/>
            </a:pPr>
            <a:r>
              <a:rPr lang="en-US" sz="2000"/>
              <a:t>Input Diff</a:t>
            </a:r>
            <a:r>
              <a:rPr lang="en-US" sz="2000" baseline="0"/>
              <a:t> Voltage</a:t>
            </a:r>
            <a:r>
              <a:rPr lang="en-US" sz="2000"/>
              <a:t> vs Output</a:t>
            </a:r>
            <a:r>
              <a:rPr lang="en-US" sz="2000" baseline="0"/>
              <a:t> Voltage</a:t>
            </a:r>
          </a:p>
        </c:rich>
      </c:tx>
      <c:layout>
        <c:manualLayout>
          <c:xMode val="edge"/>
          <c:yMode val="edge"/>
          <c:x val="2.3743451908433293E-2"/>
          <c:y val="1.8902438116840881E-2"/>
        </c:manualLayout>
      </c:layout>
      <c:overlay val="0"/>
      <c:spPr>
        <a:effectLst>
          <a:outerShdw blurRad="50800" dist="38100" dir="2700000" algn="tl" rotWithShape="0">
            <a:prstClr val="black">
              <a:alpha val="40000"/>
            </a:prstClr>
          </a:outerShdw>
        </a:effectLst>
      </c:spPr>
    </c:title>
    <c:autoTitleDeleted val="0"/>
    <c:plotArea>
      <c:layout/>
      <c:scatterChart>
        <c:scatterStyle val="lineMarker"/>
        <c:varyColors val="0"/>
        <c:ser>
          <c:idx val="4"/>
          <c:order val="0"/>
          <c:tx>
            <c:v>VOUTP</c:v>
          </c:tx>
          <c:spPr>
            <a:ln>
              <a:solidFill>
                <a:srgbClr val="FF0000"/>
              </a:solidFill>
            </a:ln>
          </c:spPr>
          <c:marker>
            <c:symbol val="none"/>
          </c:marker>
          <c:xVal>
            <c:numRef>
              <c:f>VICM_vs_VOUT_Plot_Calculations!$AD$41:$AD$42</c:f>
              <c:numCache>
                <c:formatCode>0.0000</c:formatCode>
                <c:ptCount val="2"/>
                <c:pt idx="0">
                  <c:v>-5.1999999999999993</c:v>
                </c:pt>
                <c:pt idx="1">
                  <c:v>5.1999999999999993</c:v>
                </c:pt>
              </c:numCache>
            </c:numRef>
          </c:xVal>
          <c:yVal>
            <c:numRef>
              <c:f>VICM_vs_VOUT_Plot_Calculations!$AE$41:$AE$42</c:f>
              <c:numCache>
                <c:formatCode>General</c:formatCode>
                <c:ptCount val="2"/>
                <c:pt idx="0">
                  <c:v>-9.9999999999999645E-2</c:v>
                </c:pt>
                <c:pt idx="1">
                  <c:v>5.0999999999999996</c:v>
                </c:pt>
              </c:numCache>
            </c:numRef>
          </c:yVal>
          <c:smooth val="0"/>
          <c:extLst>
            <c:ext xmlns:c16="http://schemas.microsoft.com/office/drawing/2014/chart" uri="{C3380CC4-5D6E-409C-BE32-E72D297353CC}">
              <c16:uniqueId val="{00000000-70A9-4EA2-873B-460B99F8B4FA}"/>
            </c:ext>
          </c:extLst>
        </c:ser>
        <c:ser>
          <c:idx val="5"/>
          <c:order val="1"/>
          <c:tx>
            <c:v>VOUTN</c:v>
          </c:tx>
          <c:spPr>
            <a:ln>
              <a:solidFill>
                <a:schemeClr val="tx1"/>
              </a:solidFill>
            </a:ln>
          </c:spPr>
          <c:marker>
            <c:symbol val="none"/>
          </c:marker>
          <c:xVal>
            <c:numRef>
              <c:f>VICM_vs_VOUT_Plot_Calculations!$AD$45:$AD$46</c:f>
              <c:numCache>
                <c:formatCode>0.0000</c:formatCode>
                <c:ptCount val="2"/>
                <c:pt idx="0">
                  <c:v>-5.1999999999999993</c:v>
                </c:pt>
                <c:pt idx="1">
                  <c:v>5.1999999999999993</c:v>
                </c:pt>
              </c:numCache>
            </c:numRef>
          </c:xVal>
          <c:yVal>
            <c:numRef>
              <c:f>VICM_vs_VOUT_Plot_Calculations!$AE$45:$AE$46</c:f>
              <c:numCache>
                <c:formatCode>General</c:formatCode>
                <c:ptCount val="2"/>
                <c:pt idx="0">
                  <c:v>5.0999999999999996</c:v>
                </c:pt>
                <c:pt idx="1">
                  <c:v>-9.9999999999999645E-2</c:v>
                </c:pt>
              </c:numCache>
            </c:numRef>
          </c:yVal>
          <c:smooth val="0"/>
          <c:extLst>
            <c:ext xmlns:c16="http://schemas.microsoft.com/office/drawing/2014/chart" uri="{C3380CC4-5D6E-409C-BE32-E72D297353CC}">
              <c16:uniqueId val="{00000001-70A9-4EA2-873B-460B99F8B4FA}"/>
            </c:ext>
          </c:extLst>
        </c:ser>
        <c:ser>
          <c:idx val="6"/>
          <c:order val="2"/>
          <c:tx>
            <c:v>VOCM</c:v>
          </c:tx>
          <c:spPr>
            <a:ln>
              <a:solidFill>
                <a:schemeClr val="accent1"/>
              </a:solidFill>
            </a:ln>
          </c:spPr>
          <c:marker>
            <c:symbol val="none"/>
          </c:marker>
          <c:xVal>
            <c:numRef>
              <c:f>VICM_vs_VOUT_Plot_Calculations!$AD$57:$AD$58</c:f>
              <c:numCache>
                <c:formatCode>0.0000</c:formatCode>
                <c:ptCount val="2"/>
                <c:pt idx="0">
                  <c:v>-5.1999999999999993</c:v>
                </c:pt>
                <c:pt idx="1">
                  <c:v>5.1999999999999993</c:v>
                </c:pt>
              </c:numCache>
            </c:numRef>
          </c:xVal>
          <c:yVal>
            <c:numRef>
              <c:f>VICM_vs_VOUT_Plot_Calculations!$AE$57:$AE$58</c:f>
              <c:numCache>
                <c:formatCode>General</c:formatCode>
                <c:ptCount val="2"/>
                <c:pt idx="0">
                  <c:v>2.5</c:v>
                </c:pt>
                <c:pt idx="1">
                  <c:v>2.5</c:v>
                </c:pt>
              </c:numCache>
            </c:numRef>
          </c:yVal>
          <c:smooth val="0"/>
          <c:extLst>
            <c:ext xmlns:c16="http://schemas.microsoft.com/office/drawing/2014/chart" uri="{C3380CC4-5D6E-409C-BE32-E72D297353CC}">
              <c16:uniqueId val="{00000002-70A9-4EA2-873B-460B99F8B4FA}"/>
            </c:ext>
          </c:extLst>
        </c:ser>
        <c:ser>
          <c:idx val="0"/>
          <c:order val="3"/>
          <c:marker>
            <c:symbol val="none"/>
          </c:marker>
          <c:xVal>
            <c:numRef>
              <c:f>VICM_vs_VOUT_Plot_Calculations!$AD$61:$AD$62</c:f>
              <c:numCache>
                <c:formatCode>0.0000</c:formatCode>
                <c:ptCount val="2"/>
                <c:pt idx="0">
                  <c:v>-5.1999999999999993</c:v>
                </c:pt>
                <c:pt idx="1">
                  <c:v>-5.1999999999999993</c:v>
                </c:pt>
              </c:numCache>
            </c:numRef>
          </c:xVal>
          <c:yVal>
            <c:numRef>
              <c:f>VICM_vs_VOUT_Plot_Calculations!$AE$61:$AE$62</c:f>
              <c:numCache>
                <c:formatCode>General</c:formatCode>
                <c:ptCount val="2"/>
                <c:pt idx="0">
                  <c:v>-9.9999999999999645E-2</c:v>
                </c:pt>
                <c:pt idx="1">
                  <c:v>5.0999999999999996</c:v>
                </c:pt>
              </c:numCache>
            </c:numRef>
          </c:yVal>
          <c:smooth val="0"/>
          <c:extLst>
            <c:ext xmlns:c16="http://schemas.microsoft.com/office/drawing/2014/chart" uri="{C3380CC4-5D6E-409C-BE32-E72D297353CC}">
              <c16:uniqueId val="{00000003-70A9-4EA2-873B-460B99F8B4FA}"/>
            </c:ext>
          </c:extLst>
        </c:ser>
        <c:ser>
          <c:idx val="1"/>
          <c:order val="4"/>
          <c:marker>
            <c:symbol val="none"/>
          </c:marker>
          <c:xVal>
            <c:numRef>
              <c:f>VICM_vs_VOUT_Plot_Calculations!$AD$63:$AD$64</c:f>
              <c:numCache>
                <c:formatCode>0.0000</c:formatCode>
                <c:ptCount val="2"/>
                <c:pt idx="0">
                  <c:v>5.1999999999999993</c:v>
                </c:pt>
                <c:pt idx="1">
                  <c:v>5.1999999999999993</c:v>
                </c:pt>
              </c:numCache>
            </c:numRef>
          </c:xVal>
          <c:yVal>
            <c:numRef>
              <c:f>VICM_vs_VOUT_Plot_Calculations!$AE$63:$AE$64</c:f>
              <c:numCache>
                <c:formatCode>General</c:formatCode>
                <c:ptCount val="2"/>
                <c:pt idx="0">
                  <c:v>-9.9999999999999645E-2</c:v>
                </c:pt>
                <c:pt idx="1">
                  <c:v>5.0999999999999996</c:v>
                </c:pt>
              </c:numCache>
            </c:numRef>
          </c:yVal>
          <c:smooth val="0"/>
          <c:extLst>
            <c:ext xmlns:c16="http://schemas.microsoft.com/office/drawing/2014/chart" uri="{C3380CC4-5D6E-409C-BE32-E72D297353CC}">
              <c16:uniqueId val="{00000004-70A9-4EA2-873B-460B99F8B4FA}"/>
            </c:ext>
          </c:extLst>
        </c:ser>
        <c:ser>
          <c:idx val="2"/>
          <c:order val="5"/>
          <c:marker>
            <c:symbol val="none"/>
          </c:marker>
          <c:xVal>
            <c:numRef>
              <c:f>VICM_vs_VOUT_Plot_Calculations!$AD$65:$AD$66</c:f>
              <c:numCache>
                <c:formatCode>0.0000</c:formatCode>
                <c:ptCount val="2"/>
                <c:pt idx="0">
                  <c:v>-5.1999999999999993</c:v>
                </c:pt>
                <c:pt idx="1">
                  <c:v>5.1999999999999993</c:v>
                </c:pt>
              </c:numCache>
            </c:numRef>
          </c:xVal>
          <c:yVal>
            <c:numRef>
              <c:f>VICM_vs_VOUT_Plot_Calculations!$AE$65:$AE$66</c:f>
              <c:numCache>
                <c:formatCode>General</c:formatCode>
                <c:ptCount val="2"/>
                <c:pt idx="0">
                  <c:v>-9.9999999999999645E-2</c:v>
                </c:pt>
                <c:pt idx="1">
                  <c:v>-9.9999999999999645E-2</c:v>
                </c:pt>
              </c:numCache>
            </c:numRef>
          </c:yVal>
          <c:smooth val="0"/>
          <c:extLst>
            <c:ext xmlns:c16="http://schemas.microsoft.com/office/drawing/2014/chart" uri="{C3380CC4-5D6E-409C-BE32-E72D297353CC}">
              <c16:uniqueId val="{00000005-70A9-4EA2-873B-460B99F8B4FA}"/>
            </c:ext>
          </c:extLst>
        </c:ser>
        <c:ser>
          <c:idx val="3"/>
          <c:order val="6"/>
          <c:marker>
            <c:symbol val="none"/>
          </c:marker>
          <c:xVal>
            <c:numRef>
              <c:f>VICM_vs_VOUT_Plot_Calculations!$AD$67:$AD$68</c:f>
              <c:numCache>
                <c:formatCode>0.0000</c:formatCode>
                <c:ptCount val="2"/>
                <c:pt idx="0">
                  <c:v>-5.1999999999999993</c:v>
                </c:pt>
                <c:pt idx="1">
                  <c:v>5.1999999999999993</c:v>
                </c:pt>
              </c:numCache>
            </c:numRef>
          </c:xVal>
          <c:yVal>
            <c:numRef>
              <c:f>VICM_vs_VOUT_Plot_Calculations!$AE$67:$AE$68</c:f>
              <c:numCache>
                <c:formatCode>General</c:formatCode>
                <c:ptCount val="2"/>
                <c:pt idx="0">
                  <c:v>5.0999999999999996</c:v>
                </c:pt>
                <c:pt idx="1">
                  <c:v>5.0999999999999996</c:v>
                </c:pt>
              </c:numCache>
            </c:numRef>
          </c:yVal>
          <c:smooth val="0"/>
          <c:extLst>
            <c:ext xmlns:c16="http://schemas.microsoft.com/office/drawing/2014/chart" uri="{C3380CC4-5D6E-409C-BE32-E72D297353CC}">
              <c16:uniqueId val="{00000006-70A9-4EA2-873B-460B99F8B4FA}"/>
            </c:ext>
          </c:extLst>
        </c:ser>
        <c:dLbls>
          <c:showLegendKey val="0"/>
          <c:showVal val="0"/>
          <c:showCatName val="0"/>
          <c:showSerName val="0"/>
          <c:showPercent val="0"/>
          <c:showBubbleSize val="0"/>
        </c:dLbls>
        <c:axId val="99114368"/>
        <c:axId val="99124736"/>
      </c:scatterChart>
      <c:valAx>
        <c:axId val="99114368"/>
        <c:scaling>
          <c:orientation val="minMax"/>
        </c:scaling>
        <c:delete val="0"/>
        <c:axPos val="b"/>
        <c:majorGridlines/>
        <c:minorGridlines/>
        <c:title>
          <c:tx>
            <c:rich>
              <a:bodyPr/>
              <a:lstStyle/>
              <a:p>
                <a:pPr>
                  <a:defRPr sz="2000"/>
                </a:pPr>
                <a:r>
                  <a:rPr lang="en-US" sz="2000"/>
                  <a:t>Input Differential Voltage (V)</a:t>
                </a:r>
              </a:p>
            </c:rich>
          </c:tx>
          <c:layout>
            <c:manualLayout>
              <c:xMode val="edge"/>
              <c:yMode val="edge"/>
              <c:x val="0.34962430938060385"/>
              <c:y val="0.9432965130121278"/>
            </c:manualLayout>
          </c:layout>
          <c:overlay val="0"/>
          <c:spPr>
            <a:effectLst/>
          </c:spPr>
        </c:title>
        <c:numFmt formatCode="0.000" sourceLinked="0"/>
        <c:majorTickMark val="out"/>
        <c:minorTickMark val="in"/>
        <c:tickLblPos val="nextTo"/>
        <c:spPr>
          <a:ln w="9525">
            <a:solidFill>
              <a:schemeClr val="bg1"/>
            </a:solidFill>
          </a:ln>
        </c:spPr>
        <c:crossAx val="99124736"/>
        <c:crosses val="autoZero"/>
        <c:crossBetween val="midCat"/>
      </c:valAx>
      <c:valAx>
        <c:axId val="99124736"/>
        <c:scaling>
          <c:orientation val="minMax"/>
        </c:scaling>
        <c:delete val="0"/>
        <c:axPos val="r"/>
        <c:majorGridlines/>
        <c:minorGridlines/>
        <c:title>
          <c:tx>
            <c:rich>
              <a:bodyPr rot="-5400000" vert="horz"/>
              <a:lstStyle/>
              <a:p>
                <a:pPr>
                  <a:defRPr sz="2000"/>
                </a:pPr>
                <a:r>
                  <a:rPr lang="en-US" sz="2000"/>
                  <a:t>Output Voltage (V)</a:t>
                </a:r>
              </a:p>
            </c:rich>
          </c:tx>
          <c:overlay val="0"/>
        </c:title>
        <c:numFmt formatCode="General" sourceLinked="1"/>
        <c:majorTickMark val="out"/>
        <c:minorTickMark val="none"/>
        <c:tickLblPos val="nextTo"/>
        <c:crossAx val="99114368"/>
        <c:crosses val="max"/>
        <c:crossBetween val="midCat"/>
      </c:valAx>
    </c:plotArea>
    <c:plotVisOnly val="1"/>
    <c:dispBlanksAs val="gap"/>
    <c:showDLblsOverMax val="0"/>
  </c:chart>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Scroll" dx="22" fmlaLink="VICM_vs_VOUT_Plot_Calculations!$AD$28" max="1000" page="10" val="457"/>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8</xdr:row>
          <xdr:rowOff>160020</xdr:rowOff>
        </xdr:from>
        <xdr:to>
          <xdr:col>17</xdr:col>
          <xdr:colOff>1569720</xdr:colOff>
          <xdr:row>39</xdr:row>
          <xdr:rowOff>198120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1115786</xdr:colOff>
      <xdr:row>37</xdr:row>
      <xdr:rowOff>163287</xdr:rowOff>
    </xdr:from>
    <xdr:to>
      <xdr:col>1</xdr:col>
      <xdr:colOff>220766</xdr:colOff>
      <xdr:row>40</xdr:row>
      <xdr:rowOff>27934</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1728107" y="7334251"/>
          <a:ext cx="438480" cy="449754"/>
        </a:xfrm>
        <a:prstGeom prst="ellipse">
          <a:avLst/>
        </a:prstGeom>
        <a:solidFill>
          <a:schemeClr val="bg1"/>
        </a:solidFill>
        <a:ln w="28575">
          <a:solidFill>
            <a:schemeClr val="tx1"/>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1">
              <a:solidFill>
                <a:schemeClr val="tx1"/>
              </a:solidFill>
            </a:rPr>
            <a:t>±</a:t>
          </a:r>
        </a:p>
      </xdr:txBody>
    </xdr:sp>
    <xdr:clientData/>
  </xdr:twoCellAnchor>
  <xdr:twoCellAnchor>
    <xdr:from>
      <xdr:col>0</xdr:col>
      <xdr:colOff>1226967</xdr:colOff>
      <xdr:row>42</xdr:row>
      <xdr:rowOff>15190</xdr:rowOff>
    </xdr:from>
    <xdr:to>
      <xdr:col>1</xdr:col>
      <xdr:colOff>164020</xdr:colOff>
      <xdr:row>43</xdr:row>
      <xdr:rowOff>25644</xdr:rowOff>
    </xdr:to>
    <xdr:sp macro="" textlink="">
      <xdr:nvSpPr>
        <xdr:cNvPr id="4" name="Isosceles Triangle 3">
          <a:extLst>
            <a:ext uri="{FF2B5EF4-FFF2-40B4-BE49-F238E27FC236}">
              <a16:creationId xmlns:a16="http://schemas.microsoft.com/office/drawing/2014/main" id="{00000000-0008-0000-0000-000004000000}"/>
            </a:ext>
          </a:extLst>
        </xdr:cNvPr>
        <xdr:cNvSpPr/>
      </xdr:nvSpPr>
      <xdr:spPr>
        <a:xfrm flipV="1">
          <a:off x="1839288" y="8206690"/>
          <a:ext cx="270553" cy="200954"/>
        </a:xfrm>
        <a:prstGeom prst="triangle">
          <a:avLst/>
        </a:prstGeom>
        <a:solidFill>
          <a:schemeClr val="tx2"/>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268514</xdr:colOff>
      <xdr:row>0</xdr:row>
      <xdr:rowOff>14514</xdr:rowOff>
    </xdr:from>
    <xdr:to>
      <xdr:col>16</xdr:col>
      <xdr:colOff>461571</xdr:colOff>
      <xdr:row>2</xdr:row>
      <xdr:rowOff>249812</xdr:rowOff>
    </xdr:to>
    <xdr:pic>
      <xdr:nvPicPr>
        <xdr:cNvPr id="10" name="Picture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10978" y="14514"/>
          <a:ext cx="4941950" cy="861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594360</xdr:colOff>
          <xdr:row>6</xdr:row>
          <xdr:rowOff>114300</xdr:rowOff>
        </xdr:from>
        <xdr:to>
          <xdr:col>21</xdr:col>
          <xdr:colOff>1066800</xdr:colOff>
          <xdr:row>33</xdr:row>
          <xdr:rowOff>68580</xdr:rowOff>
        </xdr:to>
        <xdr:sp macro="" textlink="">
          <xdr:nvSpPr>
            <xdr:cNvPr id="8193" name="Scroll Bar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absoluteAnchor>
    <xdr:pos x="3096080" y="1386568"/>
    <xdr:ext cx="10428513" cy="6407604"/>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3008086" y="8809264"/>
    <xdr:ext cx="10423071" cy="6585856"/>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editAs="oneCell">
    <xdr:from>
      <xdr:col>10</xdr:col>
      <xdr:colOff>0</xdr:colOff>
      <xdr:row>0</xdr:row>
      <xdr:rowOff>152400</xdr:rowOff>
    </xdr:from>
    <xdr:to>
      <xdr:col>18</xdr:col>
      <xdr:colOff>66057</xdr:colOff>
      <xdr:row>3</xdr:row>
      <xdr:rowOff>197198</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26300" y="152400"/>
          <a:ext cx="4942857" cy="8575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0.58968</cdr:x>
      <cdr:y>0.0373</cdr:y>
    </cdr:from>
    <cdr:to>
      <cdr:x>0.89414</cdr:x>
      <cdr:y>0.13046</cdr:y>
    </cdr:to>
    <cdr:sp macro="" textlink="">
      <cdr:nvSpPr>
        <cdr:cNvPr id="2" name="TextBox 1">
          <a:extLst xmlns:a="http://schemas.openxmlformats.org/drawingml/2006/main">
            <a:ext uri="{FF2B5EF4-FFF2-40B4-BE49-F238E27FC236}">
              <a16:creationId xmlns:a16="http://schemas.microsoft.com/office/drawing/2014/main" id="{008E8AB2-2C8A-4365-9883-D6BDA9D8DB08}"/>
            </a:ext>
          </a:extLst>
        </cdr:cNvPr>
        <cdr:cNvSpPr txBox="1"/>
      </cdr:nvSpPr>
      <cdr:spPr>
        <a:xfrm xmlns:a="http://schemas.openxmlformats.org/drawingml/2006/main">
          <a:off x="6149520" y="239032"/>
          <a:ext cx="3175000" cy="596900"/>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vertOverflow="clip" wrap="none" rtlCol="0"/>
        <a:lstStyle xmlns:a="http://schemas.openxmlformats.org/drawingml/2006/main"/>
        <a:p xmlns:a="http://schemas.openxmlformats.org/drawingml/2006/main">
          <a:r>
            <a:rPr lang="en-US" sz="1600" b="1">
              <a:solidFill>
                <a:sysClr val="windowText" lastClr="000000"/>
              </a:solidFill>
            </a:rPr>
            <a:t>Input</a:t>
          </a:r>
          <a:r>
            <a:rPr lang="en-US" sz="1600" b="1" baseline="0">
              <a:solidFill>
                <a:sysClr val="windowText" lastClr="000000"/>
              </a:solidFill>
            </a:rPr>
            <a:t> Common Mode, VICM (V) </a:t>
          </a:r>
          <a:r>
            <a:rPr lang="en-US" sz="1600" b="1">
              <a:solidFill>
                <a:schemeClr val="bg1"/>
              </a:solidFill>
            </a:rPr>
            <a:t>-----</a:t>
          </a:r>
        </a:p>
        <a:p xmlns:a="http://schemas.openxmlformats.org/drawingml/2006/main">
          <a:r>
            <a:rPr lang="en-US" sz="1600" b="1">
              <a:solidFill>
                <a:schemeClr val="tx1"/>
              </a:solidFill>
            </a:rPr>
            <a:t>Max/Min</a:t>
          </a:r>
          <a:r>
            <a:rPr lang="en-US" sz="1600" b="1" baseline="0">
              <a:solidFill>
                <a:schemeClr val="tx1"/>
              </a:solidFill>
            </a:rPr>
            <a:t> VOUT Differential (V) </a:t>
          </a:r>
          <a:r>
            <a:rPr lang="en-US" sz="1600" b="1" baseline="0">
              <a:solidFill>
                <a:srgbClr val="00B050"/>
              </a:solidFill>
            </a:rPr>
            <a:t>-----</a:t>
          </a:r>
          <a:endParaRPr lang="en-US" sz="1600" b="1">
            <a:solidFill>
              <a:srgbClr val="00B05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0.78486</cdr:x>
      <cdr:y>0.03664</cdr:y>
    </cdr:from>
    <cdr:to>
      <cdr:x>0.898</cdr:x>
      <cdr:y>0.15689</cdr:y>
    </cdr:to>
    <cdr:sp macro="" textlink="">
      <cdr:nvSpPr>
        <cdr:cNvPr id="2" name="TextBox 1">
          <a:extLst xmlns:a="http://schemas.openxmlformats.org/drawingml/2006/main">
            <a:ext uri="{FF2B5EF4-FFF2-40B4-BE49-F238E27FC236}">
              <a16:creationId xmlns:a16="http://schemas.microsoft.com/office/drawing/2014/main" id="{889E9B88-5984-4750-9CBC-637285D719A6}"/>
            </a:ext>
          </a:extLst>
        </cdr:cNvPr>
        <cdr:cNvSpPr txBox="1"/>
      </cdr:nvSpPr>
      <cdr:spPr>
        <a:xfrm xmlns:a="http://schemas.openxmlformats.org/drawingml/2006/main">
          <a:off x="8180614" y="241300"/>
          <a:ext cx="1179286" cy="791936"/>
        </a:xfrm>
        <a:prstGeom xmlns:a="http://schemas.openxmlformats.org/drawingml/2006/main" prst="rect">
          <a:avLst/>
        </a:prstGeom>
        <a:solidFill xmlns:a="http://schemas.openxmlformats.org/drawingml/2006/main">
          <a:schemeClr val="bg1">
            <a:lumMod val="75000"/>
          </a:schemeClr>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1400" b="1">
              <a:solidFill>
                <a:schemeClr val="tx1"/>
              </a:solidFill>
            </a:rPr>
            <a:t>VOUTP</a:t>
          </a:r>
          <a:r>
            <a:rPr lang="en-US" sz="1400" b="1" baseline="0">
              <a:solidFill>
                <a:schemeClr val="bg1"/>
              </a:solidFill>
            </a:rPr>
            <a:t>   </a:t>
          </a:r>
          <a:r>
            <a:rPr lang="en-US" sz="1400" b="1">
              <a:solidFill>
                <a:srgbClr val="FF0000"/>
              </a:solidFill>
            </a:rPr>
            <a:t>-----</a:t>
          </a:r>
        </a:p>
        <a:p xmlns:a="http://schemas.openxmlformats.org/drawingml/2006/main">
          <a:pPr algn="r"/>
          <a:r>
            <a:rPr lang="en-US" sz="1400" b="1">
              <a:solidFill>
                <a:schemeClr val="tx1"/>
              </a:solidFill>
            </a:rPr>
            <a:t>VOUTN</a:t>
          </a:r>
          <a:r>
            <a:rPr lang="en-US" sz="1400" b="1" baseline="0">
              <a:solidFill>
                <a:schemeClr val="bg1"/>
              </a:solidFill>
            </a:rPr>
            <a:t>   </a:t>
          </a:r>
          <a:r>
            <a:rPr lang="en-US" sz="1400" b="1">
              <a:solidFill>
                <a:schemeClr val="tx1"/>
              </a:solidFill>
            </a:rPr>
            <a:t>-----</a:t>
          </a:r>
        </a:p>
        <a:p xmlns:a="http://schemas.openxmlformats.org/drawingml/2006/main">
          <a:pPr algn="r"/>
          <a:r>
            <a:rPr lang="en-US" sz="1400" b="1">
              <a:solidFill>
                <a:schemeClr val="tx1"/>
              </a:solidFill>
            </a:rPr>
            <a:t>VOCM</a:t>
          </a:r>
          <a:r>
            <a:rPr lang="en-US" sz="1400" b="1" baseline="0">
              <a:solidFill>
                <a:schemeClr val="bg1"/>
              </a:solidFill>
            </a:rPr>
            <a:t>    </a:t>
          </a:r>
          <a:r>
            <a:rPr lang="en-US" sz="1600" b="1">
              <a:solidFill>
                <a:schemeClr val="accent1"/>
              </a:solidFill>
            </a:rPr>
            <a:t>-----</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6</xdr:col>
      <xdr:colOff>104775</xdr:colOff>
      <xdr:row>0</xdr:row>
      <xdr:rowOff>180975</xdr:rowOff>
    </xdr:from>
    <xdr:to>
      <xdr:col>8</xdr:col>
      <xdr:colOff>2180813</xdr:colOff>
      <xdr:row>2</xdr:row>
      <xdr:rowOff>133582</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180975"/>
          <a:ext cx="3295238" cy="5717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3</xdr:row>
      <xdr:rowOff>9524</xdr:rowOff>
    </xdr:from>
    <xdr:to>
      <xdr:col>17</xdr:col>
      <xdr:colOff>9525</xdr:colOff>
      <xdr:row>31</xdr:row>
      <xdr:rowOff>27374</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66675" y="962024"/>
          <a:ext cx="10306050" cy="5351850"/>
        </a:xfrm>
        <a:prstGeom prst="rect">
          <a:avLst/>
        </a:prstGeom>
      </xdr:spPr>
      <xdr:txBody>
        <a:bodyPr wrap="square">
          <a:spAutoFit/>
        </a:bodyPr>
        <a:lstStyle>
          <a:defPPr>
            <a:defRPr lang="en-US"/>
          </a:defPPr>
          <a:lvl1pPr algn="l" rtl="0" fontAlgn="base">
            <a:spcBef>
              <a:spcPct val="0"/>
            </a:spcBef>
            <a:spcAft>
              <a:spcPct val="0"/>
            </a:spcAft>
            <a:defRPr kern="1200">
              <a:solidFill>
                <a:schemeClr val="tx1"/>
              </a:solidFill>
              <a:latin typeface="Arial" charset="0"/>
              <a:ea typeface="+mn-ea"/>
              <a:cs typeface="+mn-cs"/>
            </a:defRPr>
          </a:lvl1pPr>
          <a:lvl2pPr marL="380895" algn="l" rtl="0" fontAlgn="base">
            <a:spcBef>
              <a:spcPct val="0"/>
            </a:spcBef>
            <a:spcAft>
              <a:spcPct val="0"/>
            </a:spcAft>
            <a:defRPr kern="1200">
              <a:solidFill>
                <a:schemeClr val="tx1"/>
              </a:solidFill>
              <a:latin typeface="Arial" charset="0"/>
              <a:ea typeface="+mn-ea"/>
              <a:cs typeface="+mn-cs"/>
            </a:defRPr>
          </a:lvl2pPr>
          <a:lvl3pPr marL="761790" algn="l" rtl="0" fontAlgn="base">
            <a:spcBef>
              <a:spcPct val="0"/>
            </a:spcBef>
            <a:spcAft>
              <a:spcPct val="0"/>
            </a:spcAft>
            <a:defRPr kern="1200">
              <a:solidFill>
                <a:schemeClr val="tx1"/>
              </a:solidFill>
              <a:latin typeface="Arial" charset="0"/>
              <a:ea typeface="+mn-ea"/>
              <a:cs typeface="+mn-cs"/>
            </a:defRPr>
          </a:lvl3pPr>
          <a:lvl4pPr marL="1142683" algn="l" rtl="0" fontAlgn="base">
            <a:spcBef>
              <a:spcPct val="0"/>
            </a:spcBef>
            <a:spcAft>
              <a:spcPct val="0"/>
            </a:spcAft>
            <a:defRPr kern="1200">
              <a:solidFill>
                <a:schemeClr val="tx1"/>
              </a:solidFill>
              <a:latin typeface="Arial" charset="0"/>
              <a:ea typeface="+mn-ea"/>
              <a:cs typeface="+mn-cs"/>
            </a:defRPr>
          </a:lvl4pPr>
          <a:lvl5pPr marL="1523573" algn="l" rtl="0" fontAlgn="base">
            <a:spcBef>
              <a:spcPct val="0"/>
            </a:spcBef>
            <a:spcAft>
              <a:spcPct val="0"/>
            </a:spcAft>
            <a:defRPr kern="1200">
              <a:solidFill>
                <a:schemeClr val="tx1"/>
              </a:solidFill>
              <a:latin typeface="Arial" charset="0"/>
              <a:ea typeface="+mn-ea"/>
              <a:cs typeface="+mn-cs"/>
            </a:defRPr>
          </a:lvl5pPr>
          <a:lvl6pPr marL="1904467" algn="l" defTabSz="761790" rtl="0" eaLnBrk="1" latinLnBrk="0" hangingPunct="1">
            <a:defRPr kern="1200">
              <a:solidFill>
                <a:schemeClr val="tx1"/>
              </a:solidFill>
              <a:latin typeface="Arial" charset="0"/>
              <a:ea typeface="+mn-ea"/>
              <a:cs typeface="+mn-cs"/>
            </a:defRPr>
          </a:lvl6pPr>
          <a:lvl7pPr marL="2285362" algn="l" defTabSz="761790" rtl="0" eaLnBrk="1" latinLnBrk="0" hangingPunct="1">
            <a:defRPr kern="1200">
              <a:solidFill>
                <a:schemeClr val="tx1"/>
              </a:solidFill>
              <a:latin typeface="Arial" charset="0"/>
              <a:ea typeface="+mn-ea"/>
              <a:cs typeface="+mn-cs"/>
            </a:defRPr>
          </a:lvl7pPr>
          <a:lvl8pPr marL="2666253" algn="l" defTabSz="761790" rtl="0" eaLnBrk="1" latinLnBrk="0" hangingPunct="1">
            <a:defRPr kern="1200">
              <a:solidFill>
                <a:schemeClr val="tx1"/>
              </a:solidFill>
              <a:latin typeface="Arial" charset="0"/>
              <a:ea typeface="+mn-ea"/>
              <a:cs typeface="+mn-cs"/>
            </a:defRPr>
          </a:lvl8pPr>
          <a:lvl9pPr marL="3047146" algn="l" defTabSz="761790" rtl="0" eaLnBrk="1" latinLnBrk="0" hangingPunct="1">
            <a:defRPr kern="1200">
              <a:solidFill>
                <a:schemeClr val="tx1"/>
              </a:solidFill>
              <a:latin typeface="Arial" charset="0"/>
              <a:ea typeface="+mn-ea"/>
              <a:cs typeface="+mn-cs"/>
            </a:defRPr>
          </a:lvl9pPr>
        </a:lstStyle>
        <a:p>
          <a:r>
            <a:rPr lang="en-US" sz="1600" b="1">
              <a:solidFill>
                <a:srgbClr val="333333"/>
              </a:solidFill>
              <a:latin typeface="Calibri" panose="020F0502020204030204" pitchFamily="34" charset="0"/>
            </a:rPr>
            <a:t>Important notice and disclaimer</a:t>
          </a:r>
        </a:p>
        <a:p>
          <a:endParaRPr lang="en-US" sz="1600">
            <a:solidFill>
              <a:srgbClr val="555555"/>
            </a:solidFill>
            <a:latin typeface="Calibri" panose="020F0502020204030204" pitchFamily="34" charset="0"/>
          </a:endParaRPr>
        </a:p>
        <a:p>
          <a:r>
            <a:rPr lang="en-US" sz="1600">
              <a:solidFill>
                <a:srgbClr val="555555"/>
              </a:solidFill>
              <a:latin typeface="Calibri" panose="020F0502020204030204" pitchFamily="34" charset="0"/>
            </a:rPr>
            <a:t>TI PROVIDES TECHNICAL AND RELIABILITY DATA (INCLUDING DATASHEETS), DESIGN RESOURCES (INCLUDING REFERENCE DESIGNS), APPLICATION OR OTHER DESIGN ADVICE, WEB TOOLS, SAFETY INFORMATION, AND OTHER RESOURCES “AS IS” AND WITH ALL FAULTS, AND DISCLAIMS ALL WARRANTIES, EXPRESS AND IMPLIED, INCLUDING WITHOUT LIMITATION ANY IMPLIED WARRANTIES OF MERCHANTABILITY, FITNESS FOR A PARTICULAR PURPOSE OR NON-INFRINGEMENT OF THIRD PARTY INTELLECTUAL PROPERTY RIGHTS.</a:t>
          </a:r>
        </a:p>
        <a:p>
          <a:endParaRPr lang="en-US" sz="1600">
            <a:solidFill>
              <a:srgbClr val="555555"/>
            </a:solidFill>
            <a:latin typeface="Calibri" panose="020F0502020204030204" pitchFamily="34" charset="0"/>
          </a:endParaRPr>
        </a:p>
        <a:p>
          <a:r>
            <a:rPr lang="en-US" sz="1600">
              <a:solidFill>
                <a:srgbClr val="555555"/>
              </a:solidFill>
              <a:latin typeface="Calibri" panose="020F0502020204030204" pitchFamily="34" charset="0"/>
            </a:rPr>
            <a:t>These resources are intended for skilled developers designing with TI products. You are solely responsible for (1) selecting the appropriate TI products for your application, (2) designing, validating and testing your application, and (3) ensuring your application meets applicable standards, and any other safety, security, or other requirements.</a:t>
          </a:r>
        </a:p>
        <a:p>
          <a:endParaRPr lang="en-US" sz="1600">
            <a:solidFill>
              <a:srgbClr val="555555"/>
            </a:solidFill>
            <a:latin typeface="Calibri" panose="020F0502020204030204" pitchFamily="34" charset="0"/>
          </a:endParaRPr>
        </a:p>
        <a:p>
          <a:r>
            <a:rPr lang="en-US" sz="1600">
              <a:solidFill>
                <a:srgbClr val="555555"/>
              </a:solidFill>
              <a:latin typeface="Calibri" panose="020F0502020204030204" pitchFamily="34" charset="0"/>
            </a:rPr>
            <a:t>These resources are subject to change without notice. TI grants you permission to use these resources only for development of an application that uses the TI products described in the resource. Other reproduction and display of these resources is prohibited. No license is granted to any other TI intellectual property right or to any third party intellectual property right. TI disclaims responsibility for, and you will fully indemnify TI and its representatives against, any claims, damages, costs, losses, and liabilities arising out of your use of these resources.</a:t>
          </a:r>
        </a:p>
        <a:p>
          <a:endParaRPr lang="en-US" sz="1600">
            <a:solidFill>
              <a:srgbClr val="555555"/>
            </a:solidFill>
            <a:latin typeface="Calibri" panose="020F0502020204030204" pitchFamily="34" charset="0"/>
          </a:endParaRPr>
        </a:p>
        <a:p>
          <a:r>
            <a:rPr lang="en-US" sz="1600">
              <a:solidFill>
                <a:srgbClr val="555555"/>
              </a:solidFill>
              <a:latin typeface="Calibri" panose="020F0502020204030204" pitchFamily="34" charset="0"/>
            </a:rPr>
            <a:t>TI’s products are provided subject to </a:t>
          </a:r>
          <a:r>
            <a:rPr lang="en-US" sz="1600">
              <a:solidFill>
                <a:srgbClr val="AA6666"/>
              </a:solidFill>
              <a:latin typeface="Calibri" panose="020F0502020204030204" pitchFamily="34" charset="0"/>
            </a:rPr>
            <a:t>TI’s Terms of Sale</a:t>
          </a:r>
          <a:r>
            <a:rPr lang="en-US" sz="1600">
              <a:solidFill>
                <a:srgbClr val="555555"/>
              </a:solidFill>
              <a:latin typeface="Calibri" panose="020F0502020204030204" pitchFamily="34" charset="0"/>
            </a:rPr>
            <a:t> or other applicable terms available either on ti.com or provided in conjunction with such TI products. TI’s provision of these resources does not expand or otherwise alter TI’s applicable warranties or warranty disclaimers for TI products.</a:t>
          </a:r>
          <a:endParaRPr lang="en-US" sz="1600" b="0" i="0">
            <a:solidFill>
              <a:srgbClr val="555555"/>
            </a:solidFill>
            <a:effectLst/>
            <a:latin typeface="Calibri" panose="020F0502020204030204" pitchFamily="34" charset="0"/>
          </a:endParaRPr>
        </a:p>
      </xdr:txBody>
    </xdr:sp>
    <xdr:clientData/>
  </xdr:twoCellAnchor>
  <xdr:twoCellAnchor editAs="oneCell">
    <xdr:from>
      <xdr:col>13</xdr:col>
      <xdr:colOff>0</xdr:colOff>
      <xdr:row>1</xdr:row>
      <xdr:rowOff>0</xdr:rowOff>
    </xdr:from>
    <xdr:to>
      <xdr:col>18</xdr:col>
      <xdr:colOff>247238</xdr:colOff>
      <xdr:row>2</xdr:row>
      <xdr:rowOff>143107</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190500"/>
          <a:ext cx="3295238" cy="5717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156882</xdr:colOff>
      <xdr:row>16</xdr:row>
      <xdr:rowOff>67236</xdr:rowOff>
    </xdr:from>
    <xdr:to>
      <xdr:col>18</xdr:col>
      <xdr:colOff>764241</xdr:colOff>
      <xdr:row>36</xdr:row>
      <xdr:rowOff>48186</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43882" y="3115236"/>
          <a:ext cx="5448300" cy="379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185246</xdr:colOff>
      <xdr:row>13</xdr:row>
      <xdr:rowOff>112883</xdr:rowOff>
    </xdr:from>
    <xdr:to>
      <xdr:col>15</xdr:col>
      <xdr:colOff>56030</xdr:colOff>
      <xdr:row>33</xdr:row>
      <xdr:rowOff>99286</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24521" y="2589383"/>
          <a:ext cx="3528384" cy="3796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37</xdr:col>
      <xdr:colOff>0</xdr:colOff>
      <xdr:row>0</xdr:row>
      <xdr:rowOff>0</xdr:rowOff>
    </xdr:from>
    <xdr:to>
      <xdr:col>42</xdr:col>
      <xdr:colOff>453490</xdr:colOff>
      <xdr:row>19</xdr:row>
      <xdr:rowOff>176903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707725" y="0"/>
          <a:ext cx="3501490" cy="3796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895350</xdr:colOff>
      <xdr:row>1</xdr:row>
      <xdr:rowOff>19050</xdr:rowOff>
    </xdr:from>
    <xdr:to>
      <xdr:col>10</xdr:col>
      <xdr:colOff>733425</xdr:colOff>
      <xdr:row>20</xdr:row>
      <xdr:rowOff>28575</xdr:rowOff>
    </xdr:to>
    <xdr:pic>
      <xdr:nvPicPr>
        <xdr:cNvPr id="6" name="Picture 5">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67675" y="209550"/>
          <a:ext cx="536257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873821/Documents/INA851/INA851_Common_mode_Calculator/THP210/FDA_configurat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0873821/Documents/INA851/INA851_Common_mode_Calculator/THP210/FDA_configurator_unhidd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DA_Configurator"/>
      <sheetName val="Operating_Range_Chart"/>
      <sheetName val="VCM_Range_Calculator"/>
      <sheetName val="FDA_Specifications"/>
      <sheetName val="Calculation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DA_Configurator"/>
      <sheetName val="Operating_Range_Chart"/>
      <sheetName val="VCM_Range_Calculator"/>
      <sheetName val="FDA_Specifications"/>
      <sheetName val="Calculations"/>
    </sheetNames>
    <sheetDataSet>
      <sheetData sheetId="0"/>
      <sheetData sheetId="1" refreshError="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28D86-F869-4870-B1DD-A42E9090DE62}">
  <sheetPr>
    <tabColor theme="2" tint="-9.9978637043366805E-2"/>
  </sheetPr>
  <dimension ref="A1:AB72"/>
  <sheetViews>
    <sheetView showGridLines="0" tabSelected="1" topLeftCell="A5" zoomScale="53" zoomScaleNormal="70" workbookViewId="0">
      <selection activeCell="J44" sqref="J44:J45"/>
    </sheetView>
  </sheetViews>
  <sheetFormatPr defaultRowHeight="14.4" x14ac:dyDescent="0.3"/>
  <cols>
    <col min="1" max="1" width="20" customWidth="1"/>
    <col min="2" max="2" width="13.44140625" customWidth="1"/>
    <col min="3" max="3" width="9.109375" customWidth="1"/>
    <col min="5" max="5" width="5.44140625" customWidth="1"/>
    <col min="6" max="6" width="25.109375" customWidth="1"/>
    <col min="7" max="7" width="15.109375" customWidth="1"/>
    <col min="8" max="8" width="7.44140625" customWidth="1"/>
    <col min="9" max="9" width="11.33203125" customWidth="1"/>
    <col min="10" max="10" width="10.88671875" bestFit="1" customWidth="1"/>
    <col min="13" max="13" width="14.33203125" customWidth="1"/>
    <col min="15" max="15" width="9.44140625" bestFit="1" customWidth="1"/>
    <col min="17" max="17" width="9.109375" customWidth="1"/>
    <col min="18" max="18" width="31.44140625" customWidth="1"/>
    <col min="19" max="19" width="29" customWidth="1"/>
    <col min="20" max="20" width="12" customWidth="1"/>
    <col min="21" max="21" width="25.6640625" customWidth="1"/>
    <col min="22" max="22" width="10" bestFit="1" customWidth="1"/>
  </cols>
  <sheetData>
    <row r="1" spans="1:20" ht="33.6" x14ac:dyDescent="0.65">
      <c r="A1" s="54" t="s">
        <v>268</v>
      </c>
    </row>
    <row r="3" spans="1:20" ht="34.200000000000003" thickBot="1" x14ac:dyDescent="0.7">
      <c r="A3" s="81" t="s">
        <v>133</v>
      </c>
      <c r="B3" s="82"/>
      <c r="C3" s="82"/>
      <c r="D3" s="82"/>
      <c r="E3" s="82"/>
      <c r="F3" s="82"/>
      <c r="G3" s="82"/>
      <c r="H3" s="82"/>
      <c r="I3" s="83"/>
      <c r="R3" s="59" t="s">
        <v>69</v>
      </c>
      <c r="S3" s="64" t="s">
        <v>71</v>
      </c>
      <c r="T3" s="80"/>
    </row>
    <row r="4" spans="1:20" ht="15.6" thickTop="1" thickBot="1" x14ac:dyDescent="0.35">
      <c r="R4" s="59"/>
      <c r="S4" s="65"/>
      <c r="T4" s="80"/>
    </row>
    <row r="5" spans="1:20" ht="19.5" customHeight="1" thickTop="1" x14ac:dyDescent="0.3">
      <c r="A5" s="86" t="s">
        <v>245</v>
      </c>
      <c r="B5" s="87"/>
      <c r="C5" s="87"/>
      <c r="D5" s="87"/>
      <c r="E5" s="87"/>
      <c r="F5" s="87"/>
      <c r="G5" s="88"/>
    </row>
    <row r="6" spans="1:20" ht="23.25" customHeight="1" x14ac:dyDescent="0.45">
      <c r="A6" s="89"/>
      <c r="B6" s="90"/>
      <c r="C6" s="90"/>
      <c r="D6" s="90"/>
      <c r="E6" s="90"/>
      <c r="F6" s="90"/>
      <c r="G6" s="91"/>
      <c r="I6" s="95" t="str">
        <f>IF(OR(Overload_voa1_int=1,Overload_voa2_int=1),"Input stage out of range:
 Int. out swing / Improper gain"," ")</f>
        <v xml:space="preserve"> </v>
      </c>
      <c r="J6" s="95"/>
      <c r="K6" s="95"/>
      <c r="L6" s="95"/>
      <c r="M6" s="95"/>
      <c r="R6" s="11" t="str">
        <f>IF(CLAMP_enable="YES","Ensure VCLAMP+ &lt; (VS+ - 1.5) V","SET VCLAMP+ to VS+")</f>
        <v>Ensure VCLAMP+ &lt; (VS+ - 1.5) V</v>
      </c>
    </row>
    <row r="7" spans="1:20" ht="15.75" customHeight="1" thickBot="1" x14ac:dyDescent="0.35">
      <c r="A7" s="89"/>
      <c r="B7" s="90"/>
      <c r="C7" s="90"/>
      <c r="D7" s="90"/>
      <c r="E7" s="90"/>
      <c r="F7" s="90"/>
      <c r="G7" s="91"/>
      <c r="I7" s="95"/>
      <c r="J7" s="95"/>
      <c r="K7" s="95"/>
      <c r="L7" s="95"/>
      <c r="M7" s="95"/>
      <c r="N7" s="59" t="s">
        <v>39</v>
      </c>
      <c r="O7" s="64">
        <v>16</v>
      </c>
      <c r="P7" s="63" t="s">
        <v>40</v>
      </c>
      <c r="Q7" s="7"/>
      <c r="R7" s="59" t="s">
        <v>42</v>
      </c>
      <c r="S7" s="64">
        <v>3.3</v>
      </c>
      <c r="T7" s="63" t="s">
        <v>40</v>
      </c>
    </row>
    <row r="8" spans="1:20" ht="16.5" customHeight="1" thickTop="1" thickBot="1" x14ac:dyDescent="0.35">
      <c r="A8" s="89"/>
      <c r="B8" s="90"/>
      <c r="C8" s="90"/>
      <c r="D8" s="90"/>
      <c r="E8" s="90"/>
      <c r="F8" s="90"/>
      <c r="G8" s="91"/>
      <c r="I8" s="95"/>
      <c r="J8" s="95"/>
      <c r="K8" s="95"/>
      <c r="L8" s="95"/>
      <c r="M8" s="95"/>
      <c r="N8" s="59"/>
      <c r="O8" s="65"/>
      <c r="P8" s="63"/>
      <c r="Q8" s="7"/>
      <c r="R8" s="59"/>
      <c r="S8" s="64"/>
      <c r="T8" s="63"/>
    </row>
    <row r="9" spans="1:20" ht="15.75" customHeight="1" thickTop="1" x14ac:dyDescent="0.3">
      <c r="A9" s="89"/>
      <c r="B9" s="90"/>
      <c r="C9" s="90"/>
      <c r="D9" s="90"/>
      <c r="E9" s="90"/>
      <c r="F9" s="90"/>
      <c r="G9" s="91"/>
    </row>
    <row r="10" spans="1:20" ht="18.75" customHeight="1" x14ac:dyDescent="0.35">
      <c r="A10" s="89"/>
      <c r="B10" s="90"/>
      <c r="C10" s="90"/>
      <c r="D10" s="90"/>
      <c r="E10" s="90"/>
      <c r="F10" s="90"/>
      <c r="G10" s="91"/>
      <c r="S10" s="10"/>
      <c r="T10" s="10"/>
    </row>
    <row r="11" spans="1:20" ht="15" customHeight="1" x14ac:dyDescent="0.3">
      <c r="A11" s="89"/>
      <c r="B11" s="90"/>
      <c r="C11" s="90"/>
      <c r="D11" s="90"/>
      <c r="E11" s="90"/>
      <c r="F11" s="90"/>
      <c r="G11" s="91"/>
    </row>
    <row r="12" spans="1:20" ht="15" customHeight="1" x14ac:dyDescent="0.3">
      <c r="A12" s="89"/>
      <c r="B12" s="90"/>
      <c r="C12" s="90"/>
      <c r="D12" s="90"/>
      <c r="E12" s="90"/>
      <c r="F12" s="90"/>
      <c r="G12" s="91"/>
    </row>
    <row r="13" spans="1:20" ht="15" customHeight="1" x14ac:dyDescent="0.3">
      <c r="A13" s="92"/>
      <c r="B13" s="93"/>
      <c r="C13" s="93"/>
      <c r="D13" s="93"/>
      <c r="E13" s="93"/>
      <c r="F13" s="93"/>
      <c r="G13" s="94"/>
      <c r="S13" s="74" t="str">
        <f>IF(BE_GAIN=1,"BE Gain = 1: 
Leave G02+ /G02- Disconnected/Floating","BE Gain = 0.2:
 Connect G02+ to OUTP, Connect G02- to OUTN")</f>
        <v>BE Gain = 0.2:
 Connect G02+ to OUTP, Connect G02- to OUTN</v>
      </c>
      <c r="T13" s="74"/>
    </row>
    <row r="14" spans="1:20" ht="15" customHeight="1" x14ac:dyDescent="0.3">
      <c r="S14" s="74"/>
      <c r="T14" s="74"/>
    </row>
    <row r="15" spans="1:20" ht="24" customHeight="1" thickBot="1" x14ac:dyDescent="0.35">
      <c r="S15" s="74"/>
      <c r="T15" s="74"/>
    </row>
    <row r="16" spans="1:20" ht="16.5" customHeight="1" x14ac:dyDescent="0.3">
      <c r="B16" s="77" t="s">
        <v>82</v>
      </c>
      <c r="C16" s="77"/>
      <c r="D16" s="77"/>
      <c r="E16" s="84" t="s">
        <v>84</v>
      </c>
      <c r="F16" s="84"/>
      <c r="S16" s="74"/>
      <c r="T16" s="74"/>
    </row>
    <row r="17" spans="1:21" ht="15" customHeight="1" x14ac:dyDescent="0.3">
      <c r="B17" s="77"/>
      <c r="C17" s="77"/>
      <c r="D17" s="77"/>
      <c r="E17" s="85"/>
      <c r="F17" s="85"/>
    </row>
    <row r="18" spans="1:21" ht="18" x14ac:dyDescent="0.35">
      <c r="G18" s="44" t="s">
        <v>63</v>
      </c>
      <c r="H18" s="44"/>
      <c r="S18" s="70"/>
      <c r="T18" s="70"/>
    </row>
    <row r="19" spans="1:21" ht="15.75" customHeight="1" thickBot="1" x14ac:dyDescent="0.35">
      <c r="F19" s="59" t="s">
        <v>80</v>
      </c>
      <c r="G19" s="66" t="str">
        <f>CONCATENATE(VIN,"V")</f>
        <v>0.9V</v>
      </c>
      <c r="S19" s="62" t="s">
        <v>242</v>
      </c>
      <c r="T19" s="68">
        <v>0.2</v>
      </c>
      <c r="U19" s="63" t="s">
        <v>45</v>
      </c>
    </row>
    <row r="20" spans="1:21" ht="16.5" customHeight="1" thickTop="1" thickBot="1" x14ac:dyDescent="0.35">
      <c r="C20" s="76" t="s">
        <v>63</v>
      </c>
      <c r="D20" s="76"/>
      <c r="F20" s="59"/>
      <c r="G20" s="67"/>
      <c r="S20" s="59"/>
      <c r="T20" s="69"/>
      <c r="U20" s="63"/>
    </row>
    <row r="21" spans="1:21" ht="16.5" customHeight="1" thickTop="1" x14ac:dyDescent="0.3">
      <c r="B21" s="38"/>
      <c r="C21" s="78">
        <v>0</v>
      </c>
      <c r="D21" s="78"/>
      <c r="S21" s="73"/>
      <c r="T21" s="73"/>
    </row>
    <row r="22" spans="1:21" ht="16.5" customHeight="1" thickBot="1" x14ac:dyDescent="0.35">
      <c r="A22" s="39"/>
      <c r="B22" s="2"/>
      <c r="C22" s="78"/>
      <c r="D22" s="78"/>
      <c r="F22" s="59" t="s">
        <v>65</v>
      </c>
      <c r="G22" s="64">
        <v>5</v>
      </c>
      <c r="H22" s="58" t="s">
        <v>44</v>
      </c>
    </row>
    <row r="23" spans="1:21" ht="16.5" customHeight="1" thickTop="1" thickBot="1" x14ac:dyDescent="0.35">
      <c r="A23" s="39"/>
      <c r="F23" s="59"/>
      <c r="G23" s="65"/>
      <c r="H23" s="71"/>
    </row>
    <row r="24" spans="1:21" ht="22.2" thickTop="1" thickBot="1" x14ac:dyDescent="0.45">
      <c r="A24" s="39"/>
      <c r="S24" s="40" t="s">
        <v>61</v>
      </c>
    </row>
    <row r="25" spans="1:21" ht="15" customHeight="1" thickBot="1" x14ac:dyDescent="0.35">
      <c r="A25" s="39"/>
      <c r="C25" s="76" t="s">
        <v>86</v>
      </c>
      <c r="D25" s="76"/>
      <c r="F25" s="59" t="s">
        <v>260</v>
      </c>
      <c r="G25" s="55">
        <f>RG_ideal</f>
        <v>1500</v>
      </c>
      <c r="H25" s="57" t="s">
        <v>259</v>
      </c>
      <c r="S25" s="60">
        <f>voutp</f>
        <v>2.4</v>
      </c>
    </row>
    <row r="26" spans="1:21" ht="15.75" customHeight="1" thickTop="1" thickBot="1" x14ac:dyDescent="0.45">
      <c r="A26" s="39"/>
      <c r="C26" s="76"/>
      <c r="D26" s="76"/>
      <c r="F26" s="59"/>
      <c r="G26" s="56"/>
      <c r="H26" s="58"/>
      <c r="S26" s="61"/>
      <c r="U26" s="40" t="s">
        <v>174</v>
      </c>
    </row>
    <row r="27" spans="1:21" ht="15.75" customHeight="1" thickTop="1" thickBot="1" x14ac:dyDescent="0.35">
      <c r="A27" s="39"/>
      <c r="B27" s="38"/>
      <c r="C27" s="78">
        <v>1.5</v>
      </c>
      <c r="D27" s="78"/>
      <c r="U27" s="60">
        <f>voutp-voutn</f>
        <v>1.5</v>
      </c>
    </row>
    <row r="28" spans="1:21" ht="15.75" customHeight="1" thickBot="1" x14ac:dyDescent="0.35">
      <c r="A28" s="39"/>
      <c r="B28" s="2"/>
      <c r="C28" s="78"/>
      <c r="D28" s="78"/>
      <c r="F28" s="59" t="s">
        <v>264</v>
      </c>
      <c r="G28" s="55">
        <f>RG_standard</f>
        <v>1500</v>
      </c>
      <c r="H28" s="57" t="s">
        <v>259</v>
      </c>
      <c r="S28" s="60">
        <f>voutn</f>
        <v>0.89999999999999991</v>
      </c>
      <c r="U28" s="61"/>
    </row>
    <row r="29" spans="1:21" ht="15" customHeight="1" thickTop="1" thickBot="1" x14ac:dyDescent="0.35">
      <c r="A29" s="39"/>
      <c r="C29" s="12">
        <v>0.1</v>
      </c>
      <c r="D29" s="12"/>
      <c r="F29" s="59"/>
      <c r="G29" s="56"/>
      <c r="H29" s="58"/>
      <c r="S29" s="61"/>
    </row>
    <row r="30" spans="1:21" ht="15.75" customHeight="1" thickTop="1" x14ac:dyDescent="0.4">
      <c r="A30" s="39"/>
      <c r="S30" s="40" t="s">
        <v>62</v>
      </c>
    </row>
    <row r="31" spans="1:21" x14ac:dyDescent="0.3">
      <c r="A31" s="39"/>
    </row>
    <row r="32" spans="1:21" ht="18" x14ac:dyDescent="0.35">
      <c r="A32" s="39"/>
      <c r="G32" s="70" t="s">
        <v>64</v>
      </c>
      <c r="H32" s="70"/>
    </row>
    <row r="33" spans="1:28" ht="15.75" customHeight="1" thickBot="1" x14ac:dyDescent="0.35">
      <c r="A33" s="39"/>
      <c r="B33" s="38"/>
      <c r="C33" s="78">
        <v>1</v>
      </c>
      <c r="D33" s="78"/>
      <c r="F33" s="59" t="s">
        <v>81</v>
      </c>
      <c r="G33" s="55" t="str">
        <f>CONCATENATE(VIP,"V")</f>
        <v>2.4V</v>
      </c>
      <c r="S33" s="75" t="str">
        <f>IF(clamp_active=1,"Output at Clamp limit"," ")</f>
        <v xml:space="preserve"> </v>
      </c>
      <c r="T33" s="75"/>
    </row>
    <row r="34" spans="1:28" ht="16.5" customHeight="1" thickTop="1" thickBot="1" x14ac:dyDescent="0.35">
      <c r="A34" s="39"/>
      <c r="B34" s="2"/>
      <c r="C34" s="78"/>
      <c r="D34" s="78"/>
      <c r="F34" s="59"/>
      <c r="G34" s="56"/>
      <c r="S34" s="75"/>
      <c r="T34" s="75"/>
    </row>
    <row r="35" spans="1:28" ht="18.600000000000001" thickTop="1" x14ac:dyDescent="0.3">
      <c r="A35" s="39"/>
      <c r="C35" s="76" t="s">
        <v>241</v>
      </c>
      <c r="D35" s="76"/>
    </row>
    <row r="36" spans="1:28" x14ac:dyDescent="0.3">
      <c r="A36" s="39"/>
      <c r="S36" s="75" t="str">
        <f>IF(out_limit=1,"Output swing limit"," ")</f>
        <v xml:space="preserve"> </v>
      </c>
      <c r="T36" s="75"/>
    </row>
    <row r="37" spans="1:28" x14ac:dyDescent="0.3">
      <c r="A37" s="39"/>
      <c r="S37" s="75"/>
      <c r="T37" s="75"/>
    </row>
    <row r="38" spans="1:28" ht="15" customHeight="1" x14ac:dyDescent="0.3">
      <c r="A38" s="39"/>
    </row>
    <row r="39" spans="1:28" ht="15" customHeight="1" x14ac:dyDescent="0.3">
      <c r="C39" s="79">
        <v>1.65</v>
      </c>
      <c r="D39" s="79"/>
    </row>
    <row r="40" spans="1:28" ht="16.5" customHeight="1" x14ac:dyDescent="0.3">
      <c r="C40" s="79"/>
      <c r="D40" s="79"/>
    </row>
    <row r="41" spans="1:28" ht="18" x14ac:dyDescent="0.35">
      <c r="A41" s="39"/>
      <c r="C41" s="70" t="str">
        <f>IF($E$16="Fully Differential", "VICM in Volts","VBIAS in Volts")</f>
        <v>VICM in Volts</v>
      </c>
      <c r="D41" s="70"/>
    </row>
    <row r="42" spans="1:28" ht="18" x14ac:dyDescent="0.35">
      <c r="A42" s="39"/>
      <c r="S42" s="10"/>
    </row>
    <row r="44" spans="1:28" ht="15.75" customHeight="1" thickBot="1" x14ac:dyDescent="0.35">
      <c r="I44" s="59" t="s">
        <v>2</v>
      </c>
      <c r="J44" s="64">
        <v>1.65</v>
      </c>
      <c r="K44" s="63" t="s">
        <v>40</v>
      </c>
      <c r="N44" s="62" t="s">
        <v>41</v>
      </c>
      <c r="O44" s="72">
        <v>-16</v>
      </c>
      <c r="P44" s="63" t="s">
        <v>40</v>
      </c>
      <c r="Q44" s="7"/>
      <c r="R44" s="59" t="s">
        <v>43</v>
      </c>
      <c r="S44" s="64">
        <v>0</v>
      </c>
      <c r="T44" s="63" t="s">
        <v>40</v>
      </c>
    </row>
    <row r="45" spans="1:28" ht="16.5" customHeight="1" thickTop="1" thickBot="1" x14ac:dyDescent="0.35">
      <c r="I45" s="59"/>
      <c r="J45" s="65"/>
      <c r="K45" s="63"/>
      <c r="N45" s="59"/>
      <c r="O45" s="64"/>
      <c r="P45" s="63"/>
      <c r="Q45" s="7"/>
      <c r="R45" s="59"/>
      <c r="S45" s="65"/>
      <c r="T45" s="63"/>
    </row>
    <row r="46" spans="1:28" ht="24" thickTop="1" x14ac:dyDescent="0.45">
      <c r="R46" s="11" t="str">
        <f>IF(CLAMP_enable="YES","Ensure VCLAMP-  &gt; (VEE + 1.5) V","SET VCLAMP- to VS-")</f>
        <v>Ensure VCLAMP-  &gt; (VEE + 1.5) V</v>
      </c>
    </row>
    <row r="48" spans="1:28" ht="15" thickBot="1" x14ac:dyDescent="0.3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50" spans="1:8" ht="15.75" customHeight="1" x14ac:dyDescent="0.3">
      <c r="A50" s="51" t="s">
        <v>243</v>
      </c>
      <c r="B50" s="51"/>
      <c r="C50" s="51"/>
      <c r="D50" s="51"/>
      <c r="E50" s="51"/>
      <c r="F50" s="51"/>
      <c r="G50" s="51" t="s">
        <v>251</v>
      </c>
      <c r="H50" s="51" t="s">
        <v>139</v>
      </c>
    </row>
    <row r="51" spans="1:8" x14ac:dyDescent="0.3">
      <c r="A51" s="51"/>
      <c r="B51" s="51"/>
      <c r="C51" s="51"/>
      <c r="D51" s="51"/>
      <c r="E51" s="51"/>
      <c r="F51" s="51"/>
      <c r="G51" s="51"/>
      <c r="H51" s="51"/>
    </row>
    <row r="52" spans="1:8" ht="15.75" customHeight="1" x14ac:dyDescent="0.3">
      <c r="A52" s="51"/>
      <c r="B52" s="51"/>
      <c r="C52" s="51"/>
      <c r="D52" s="51"/>
      <c r="E52" s="51"/>
      <c r="F52" s="51" t="s">
        <v>92</v>
      </c>
      <c r="G52" s="51">
        <f>Voa1_int</f>
        <v>-2.1</v>
      </c>
      <c r="H52" s="51">
        <f>Vin_Vout_tool_Calc!B21</f>
        <v>-2.1</v>
      </c>
    </row>
    <row r="53" spans="1:8" ht="15" customHeight="1" x14ac:dyDescent="0.3">
      <c r="A53" s="51"/>
      <c r="B53" s="51"/>
      <c r="C53" s="51"/>
      <c r="D53" s="51"/>
      <c r="E53" s="51"/>
      <c r="F53" s="51" t="s">
        <v>91</v>
      </c>
      <c r="G53" s="51">
        <f>Voa2_int</f>
        <v>5.4</v>
      </c>
      <c r="H53" s="51">
        <f>Vin_Vout_tool_Calc!B20</f>
        <v>5.4</v>
      </c>
    </row>
    <row r="54" spans="1:8" ht="15.75" customHeight="1" x14ac:dyDescent="0.3"/>
    <row r="55" spans="1:8" ht="15" customHeight="1" x14ac:dyDescent="0.3"/>
    <row r="56" spans="1:8" ht="15" customHeight="1" x14ac:dyDescent="0.3"/>
    <row r="57" spans="1:8" ht="15" customHeight="1" x14ac:dyDescent="0.3"/>
    <row r="58" spans="1:8" ht="15.75" customHeight="1" x14ac:dyDescent="0.3"/>
    <row r="59" spans="1:8" ht="21.75" customHeight="1" x14ac:dyDescent="0.3"/>
    <row r="60" spans="1:8" ht="16.5" customHeight="1" x14ac:dyDescent="0.3"/>
    <row r="61" spans="1:8" ht="15.75" customHeight="1" x14ac:dyDescent="0.3"/>
    <row r="62" spans="1:8" ht="15.75" customHeight="1" x14ac:dyDescent="0.3"/>
    <row r="63" spans="1:8" ht="21.75" customHeight="1" x14ac:dyDescent="0.3"/>
    <row r="64" spans="1:8" ht="15.75" customHeight="1" x14ac:dyDescent="0.3"/>
    <row r="65" ht="16.5" customHeight="1" x14ac:dyDescent="0.3"/>
    <row r="66" ht="21.75" customHeight="1" x14ac:dyDescent="0.3"/>
    <row r="67" ht="16.5" customHeight="1" x14ac:dyDescent="0.3"/>
    <row r="68" ht="15.75" customHeight="1" x14ac:dyDescent="0.3"/>
    <row r="69" ht="16.5" customHeight="1" x14ac:dyDescent="0.3"/>
    <row r="70" ht="16.5" customHeight="1" x14ac:dyDescent="0.3"/>
    <row r="71" ht="15.75" customHeight="1" x14ac:dyDescent="0.3"/>
    <row r="72" ht="16.5" customHeight="1" x14ac:dyDescent="0.3"/>
  </sheetData>
  <sheetProtection algorithmName="SHA-512" hashValue="nWJR4+Wfnmf5YD4/YjTNiLqDEEbuC8SdXxzFqDDWAGr/XjypZnMOs6FhM9NLWDO+doi1AXGEoIMmuKTxBEME6w==" saltValue="yCbCTYIIX5NJVBlgRfk3zQ==" spinCount="100000" sheet="1" objects="1" scenarios="1" selectLockedCells="1"/>
  <mergeCells count="56">
    <mergeCell ref="T3:T4"/>
    <mergeCell ref="A3:I3"/>
    <mergeCell ref="E16:F17"/>
    <mergeCell ref="A5:G13"/>
    <mergeCell ref="R3:R4"/>
    <mergeCell ref="S3:S4"/>
    <mergeCell ref="I6:M8"/>
    <mergeCell ref="C41:D41"/>
    <mergeCell ref="C20:D20"/>
    <mergeCell ref="C21:D22"/>
    <mergeCell ref="C39:D40"/>
    <mergeCell ref="C27:D28"/>
    <mergeCell ref="C33:D34"/>
    <mergeCell ref="C35:D35"/>
    <mergeCell ref="F22:F23"/>
    <mergeCell ref="F19:F20"/>
    <mergeCell ref="F33:F34"/>
    <mergeCell ref="C25:D26"/>
    <mergeCell ref="B16:D17"/>
    <mergeCell ref="F25:F26"/>
    <mergeCell ref="P44:P45"/>
    <mergeCell ref="S21:T21"/>
    <mergeCell ref="T7:T8"/>
    <mergeCell ref="R7:R8"/>
    <mergeCell ref="S7:S8"/>
    <mergeCell ref="S18:T18"/>
    <mergeCell ref="S13:T16"/>
    <mergeCell ref="S33:T34"/>
    <mergeCell ref="S36:T37"/>
    <mergeCell ref="G19:G20"/>
    <mergeCell ref="T44:T45"/>
    <mergeCell ref="S25:S26"/>
    <mergeCell ref="S28:S29"/>
    <mergeCell ref="T19:T20"/>
    <mergeCell ref="G32:H32"/>
    <mergeCell ref="I44:I45"/>
    <mergeCell ref="J44:J45"/>
    <mergeCell ref="K44:K45"/>
    <mergeCell ref="G22:G23"/>
    <mergeCell ref="H22:H23"/>
    <mergeCell ref="G33:G34"/>
    <mergeCell ref="R44:R45"/>
    <mergeCell ref="S44:S45"/>
    <mergeCell ref="N44:N45"/>
    <mergeCell ref="O44:O45"/>
    <mergeCell ref="U27:U28"/>
    <mergeCell ref="S19:S20"/>
    <mergeCell ref="U19:U20"/>
    <mergeCell ref="N7:N8"/>
    <mergeCell ref="O7:O8"/>
    <mergeCell ref="P7:P8"/>
    <mergeCell ref="G25:G26"/>
    <mergeCell ref="H25:H26"/>
    <mergeCell ref="F28:F29"/>
    <mergeCell ref="G28:G29"/>
    <mergeCell ref="H28:H29"/>
  </mergeCells>
  <conditionalFormatting sqref="A22:A27">
    <cfRule type="expression" dxfId="89" priority="19">
      <formula>$E$16="Fully Differential"</formula>
    </cfRule>
  </conditionalFormatting>
  <conditionalFormatting sqref="A27:A38 A41:A42">
    <cfRule type="expression" dxfId="88" priority="247">
      <formula>$A$9="Fully Differential"</formula>
    </cfRule>
  </conditionalFormatting>
  <conditionalFormatting sqref="B21">
    <cfRule type="expression" dxfId="87" priority="24">
      <formula>$E$16="Single Ended"</formula>
    </cfRule>
    <cfRule type="expression" dxfId="86" priority="23">
      <formula>$E$16="Fully Differential"</formula>
    </cfRule>
  </conditionalFormatting>
  <conditionalFormatting sqref="B22:B26 B28 B34">
    <cfRule type="expression" dxfId="85" priority="246">
      <formula>$A$9="Fully Differential"</formula>
    </cfRule>
  </conditionalFormatting>
  <conditionalFormatting sqref="B27">
    <cfRule type="expression" dxfId="84" priority="29">
      <formula>$E$16="Single Ended"</formula>
    </cfRule>
    <cfRule type="expression" dxfId="83" priority="30">
      <formula>$E$16="Fully Differential"</formula>
    </cfRule>
  </conditionalFormatting>
  <conditionalFormatting sqref="B33">
    <cfRule type="expression" dxfId="82" priority="26">
      <formula>$E$16="Fully Differential"</formula>
    </cfRule>
    <cfRule type="expression" dxfId="81" priority="27">
      <formula>$E$16="Single Ended"</formula>
    </cfRule>
  </conditionalFormatting>
  <conditionalFormatting sqref="C20">
    <cfRule type="expression" dxfId="80" priority="21">
      <formula>$E$16="Fully Differential"</formula>
    </cfRule>
    <cfRule type="expression" dxfId="79" priority="33">
      <formula>$E$16="Single Ended"</formula>
    </cfRule>
  </conditionalFormatting>
  <conditionalFormatting sqref="C25">
    <cfRule type="expression" dxfId="78" priority="242">
      <formula>$E$16="Fully Differential"</formula>
    </cfRule>
  </conditionalFormatting>
  <conditionalFormatting sqref="C35">
    <cfRule type="expression" dxfId="77" priority="32">
      <formula>$E$16="Single Ended"</formula>
    </cfRule>
  </conditionalFormatting>
  <conditionalFormatting sqref="C21:D22 C33:D34">
    <cfRule type="expression" dxfId="75" priority="130">
      <formula>$E$16="Fully Differential"</formula>
    </cfRule>
    <cfRule type="expression" dxfId="74" priority="131">
      <formula>$E$16="Single Ended"</formula>
    </cfRule>
  </conditionalFormatting>
  <conditionalFormatting sqref="C25:D26">
    <cfRule type="expression" dxfId="73" priority="22">
      <formula>$E$16="Single Ended"</formula>
    </cfRule>
  </conditionalFormatting>
  <conditionalFormatting sqref="C27:D28 C33:D34">
    <cfRule type="expression" dxfId="72" priority="241">
      <formula>$E$16="Fully Differential"</formula>
    </cfRule>
  </conditionalFormatting>
  <conditionalFormatting sqref="C29:D29">
    <cfRule type="expression" dxfId="71" priority="245">
      <formula>$E$9="Fully Differential"</formula>
    </cfRule>
  </conditionalFormatting>
  <conditionalFormatting sqref="C33:D34 C27:D28">
    <cfRule type="expression" dxfId="70" priority="240">
      <formula>$E$16="Single Ended"</formula>
    </cfRule>
  </conditionalFormatting>
  <conditionalFormatting sqref="C35:D35">
    <cfRule type="expression" dxfId="69" priority="20">
      <formula>$E$16="Fully Differential"</formula>
    </cfRule>
  </conditionalFormatting>
  <conditionalFormatting sqref="G19">
    <cfRule type="expression" dxfId="67" priority="149">
      <formula>(VIN&gt;(VCC-vicm_pos))</formula>
    </cfRule>
  </conditionalFormatting>
  <conditionalFormatting sqref="G19:G20">
    <cfRule type="expression" dxfId="66" priority="148">
      <formula>(VIN&lt;(VEE+vicm_neg))</formula>
    </cfRule>
  </conditionalFormatting>
  <conditionalFormatting sqref="G22">
    <cfRule type="expression" dxfId="65" priority="132">
      <formula>FE_GAIN&lt;FE_Gain_min</formula>
    </cfRule>
    <cfRule type="expression" dxfId="64" priority="133">
      <formula>FE_GAIN&gt;FE_Gain_max</formula>
    </cfRule>
  </conditionalFormatting>
  <conditionalFormatting sqref="G33:G34">
    <cfRule type="expression" dxfId="63" priority="147">
      <formula>VIP&gt;(VCC-vicm_pos)</formula>
    </cfRule>
    <cfRule type="expression" dxfId="62" priority="146">
      <formula>VIP&lt;(VEE+vicm_neg)</formula>
    </cfRule>
  </conditionalFormatting>
  <conditionalFormatting sqref="G18:H18 G32:H32">
    <cfRule type="expression" dxfId="61" priority="243">
      <formula>$E$10="Fully Differential"</formula>
    </cfRule>
  </conditionalFormatting>
  <conditionalFormatting sqref="I6">
    <cfRule type="expression" dxfId="60" priority="6">
      <formula>OR(Overload_voa1_int=1,Overload_voa2_int=1)</formula>
    </cfRule>
  </conditionalFormatting>
  <conditionalFormatting sqref="J44">
    <cfRule type="expression" dxfId="59" priority="167">
      <formula>VOCM&lt;min_VOCM</formula>
    </cfRule>
    <cfRule type="expression" dxfId="58" priority="166">
      <formula>VOCM&gt;max_VOCM</formula>
    </cfRule>
  </conditionalFormatting>
  <conditionalFormatting sqref="O7">
    <cfRule type="expression" dxfId="57" priority="238">
      <formula>supply&lt;min_supply</formula>
    </cfRule>
    <cfRule type="expression" dxfId="56" priority="239">
      <formula>supply&gt;max_supply</formula>
    </cfRule>
  </conditionalFormatting>
  <conditionalFormatting sqref="O44">
    <cfRule type="expression" dxfId="55" priority="235">
      <formula>supply&gt;max_supply</formula>
    </cfRule>
    <cfRule type="expression" dxfId="54" priority="234">
      <formula>supply&lt;min_supply</formula>
    </cfRule>
  </conditionalFormatting>
  <conditionalFormatting sqref="R7:S8 R44:R45">
    <cfRule type="expression" dxfId="53" priority="143">
      <formula>$S$3="NO"</formula>
    </cfRule>
  </conditionalFormatting>
  <conditionalFormatting sqref="S7">
    <cfRule type="expression" dxfId="52" priority="192">
      <formula>clamp&gt;max_clamp</formula>
    </cfRule>
    <cfRule type="expression" dxfId="51" priority="174">
      <formula>VCLAMP_pos&gt;max_clamp_pos</formula>
    </cfRule>
    <cfRule type="expression" dxfId="50" priority="175">
      <formula>clamp&lt;min_clamp</formula>
    </cfRule>
  </conditionalFormatting>
  <conditionalFormatting sqref="S25:S26">
    <cfRule type="expression" dxfId="49" priority="145">
      <formula>Overload_outp_clamp=1</formula>
    </cfRule>
    <cfRule type="expression" dxfId="48" priority="136">
      <formula>Overload_voa1_int=1</formula>
    </cfRule>
    <cfRule type="expression" dxfId="47" priority="210">
      <formula>Overload_outp_sat=1</formula>
    </cfRule>
    <cfRule type="expression" dxfId="46" priority="137">
      <formula>Overload_voa2_int=1</formula>
    </cfRule>
    <cfRule type="expression" dxfId="45" priority="12">
      <formula>outp_limit=1</formula>
    </cfRule>
    <cfRule type="expression" dxfId="44" priority="11">
      <formula>clamp_active_outp=1</formula>
    </cfRule>
  </conditionalFormatting>
  <conditionalFormatting sqref="S28:S29">
    <cfRule type="expression" dxfId="43" priority="9">
      <formula>clamp_active_outn=1</formula>
    </cfRule>
    <cfRule type="expression" dxfId="42" priority="10">
      <formula>outn_limit=1</formula>
    </cfRule>
    <cfRule type="expression" dxfId="41" priority="144">
      <formula>Overload_outn_clamp=1</formula>
    </cfRule>
    <cfRule type="expression" dxfId="40" priority="135">
      <formula>Overload_voa1_int=1</formula>
    </cfRule>
    <cfRule type="expression" dxfId="39" priority="134">
      <formula>Overload_voa2_int=1</formula>
    </cfRule>
    <cfRule type="expression" dxfId="38" priority="209">
      <formula>Overload_outn_sat=1</formula>
    </cfRule>
  </conditionalFormatting>
  <conditionalFormatting sqref="S44">
    <cfRule type="expression" dxfId="37" priority="171">
      <formula>clamp&lt;min_clamp</formula>
    </cfRule>
    <cfRule type="expression" dxfId="36" priority="173">
      <formula>clamp&gt;max_clamp</formula>
    </cfRule>
    <cfRule type="expression" dxfId="35" priority="187">
      <formula>VCLAMP_neg&lt;min_clamp_neg</formula>
    </cfRule>
  </conditionalFormatting>
  <conditionalFormatting sqref="S18:T18">
    <cfRule type="expression" dxfId="34" priority="18">
      <formula>$E$10="Fully Differential"</formula>
    </cfRule>
  </conditionalFormatting>
  <conditionalFormatting sqref="S21:T21">
    <cfRule type="expression" dxfId="33" priority="17">
      <formula>$E$10="Fully Differential"</formula>
    </cfRule>
  </conditionalFormatting>
  <conditionalFormatting sqref="S33:T34">
    <cfRule type="expression" dxfId="32" priority="15">
      <formula>clamp_active=0</formula>
    </cfRule>
    <cfRule type="expression" dxfId="31" priority="16">
      <formula>clamp_active=1</formula>
    </cfRule>
  </conditionalFormatting>
  <conditionalFormatting sqref="S36:T37">
    <cfRule type="expression" dxfId="30" priority="14">
      <formula>out_limit=1</formula>
    </cfRule>
    <cfRule type="expression" dxfId="29" priority="13">
      <formula>out_limit=0</formula>
    </cfRule>
  </conditionalFormatting>
  <conditionalFormatting sqref="T7:T8 S44:T45">
    <cfRule type="expression" dxfId="28" priority="141">
      <formula>$S$3="NO"</formula>
    </cfRule>
  </conditionalFormatting>
  <conditionalFormatting sqref="U27:U28">
    <cfRule type="expression" dxfId="27" priority="98">
      <formula>Overload_voa2_int=1</formula>
    </cfRule>
    <cfRule type="expression" dxfId="26" priority="99">
      <formula>Overload_outp_clamp=1</formula>
    </cfRule>
    <cfRule type="expression" dxfId="25" priority="100">
      <formula>Overload_outp_sat=1</formula>
    </cfRule>
    <cfRule type="expression" dxfId="24" priority="97">
      <formula>Overload_voa1_int=1</formula>
    </cfRule>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3075" r:id="rId4">
          <objectPr defaultSize="0" autoPict="0" r:id="rId5">
            <anchor moveWithCells="1">
              <from>
                <xdr:col>8</xdr:col>
                <xdr:colOff>0</xdr:colOff>
                <xdr:row>8</xdr:row>
                <xdr:rowOff>160020</xdr:rowOff>
              </from>
              <to>
                <xdr:col>17</xdr:col>
                <xdr:colOff>1569720</xdr:colOff>
                <xdr:row>39</xdr:row>
                <xdr:rowOff>198120</xdr:rowOff>
              </to>
            </anchor>
          </objectPr>
        </oleObject>
      </mc:Choice>
      <mc:Fallback>
        <oleObject progId="Visio.Drawing.15" shapeId="3075" r:id="rId4"/>
      </mc:Fallback>
    </mc:AlternateContent>
  </oleObjects>
  <extLst>
    <ext xmlns:x14="http://schemas.microsoft.com/office/spreadsheetml/2009/9/main" uri="{78C0D931-6437-407d-A8EE-F0AAD7539E65}">
      <x14:conditionalFormattings>
        <x14:conditionalFormatting xmlns:xm="http://schemas.microsoft.com/office/excel/2006/main">
          <x14:cfRule type="expression" priority="150" id="{DD3844F8-F5A0-4E84-B294-03F159217124}">
            <xm:f>AND(FullyDifferential=1,('\Users\a0873821\Documents\INA851\INA851_Common_mode_Calculator\THP210\[FDA_configurator_unhidden.xlsx]Calculations'!#REF!+'\Users\a0873821\Documents\INA851\INA851_Common_mode_Calculator\THP210\[FDA_configurator_unhidden.xlsx]Calculations'!#REF!)&gt;99)</xm:f>
            <x14:dxf>
              <font>
                <b/>
                <i/>
                <u val="double"/>
                <color rgb="FFC00000"/>
              </font>
              <fill>
                <patternFill>
                  <bgColor theme="3" tint="0.59996337778862885"/>
                </patternFill>
              </fill>
              <border>
                <left/>
                <right/>
                <top/>
                <bottom/>
                <vertical/>
                <horizontal/>
              </border>
            </x14:dxf>
          </x14:cfRule>
          <xm:sqref>C39</xm:sqref>
        </x14:conditionalFormatting>
        <x14:conditionalFormatting xmlns:xm="http://schemas.microsoft.com/office/excel/2006/main">
          <x14:cfRule type="expression" priority="165" id="{E7ADF0CA-F348-4DA4-8113-476629356334}">
            <xm:f>AND(FullyDifferential=1,('\Users\a0873821\Documents\INA851\INA851_Common_mode_Calculator\THP210\[FDA_configurator.xlsx]Calculations'!#REF!+'\Users\a0873821\Documents\INA851\INA851_Common_mode_Calculator\THP210\[FDA_configurator.xlsx]Calculations'!#REF!)&gt;99)</xm:f>
            <x14:dxf>
              <font>
                <b/>
                <i/>
                <u val="double"/>
                <color rgb="FFC00000"/>
              </font>
              <fill>
                <patternFill>
                  <bgColor theme="3" tint="0.59996337778862885"/>
                </patternFill>
              </fill>
              <border>
                <left/>
                <right/>
                <top/>
                <bottom/>
                <vertical/>
                <horizontal/>
              </border>
            </x14:dxf>
          </x14:cfRule>
          <xm:sqref>F38</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BDD43877-F2A1-4974-B0A6-1812186245E5}">
          <x14:formula1>
            <xm:f>Vin_Vout_tool_Calc!$I$4:$I$5</xm:f>
          </x14:formula1>
          <xm:sqref>S3:S4</xm:sqref>
        </x14:dataValidation>
        <x14:dataValidation type="list" allowBlank="1" showInputMessage="1" xr:uid="{4A5B224A-62DF-4303-91C9-5E0972AFD05D}">
          <x14:formula1>
            <xm:f>Vin_Vout_tool_Calc!$I$9:$I$10</xm:f>
          </x14:formula1>
          <xm:sqref>E16</xm:sqref>
        </x14:dataValidation>
        <x14:dataValidation type="list" allowBlank="1" showInputMessage="1" showErrorMessage="1" xr:uid="{58780CC2-55F1-4C71-8533-F06A3022BDE0}">
          <x14:formula1>
            <xm:f>Vin_Vout_tool_Calc!$L$4:$L$5</xm:f>
          </x14:formula1>
          <xm:sqref>T19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EF31D-5D60-4C79-953A-CC00764AC99F}">
  <dimension ref="A2:AR62"/>
  <sheetViews>
    <sheetView showGridLines="0" zoomScale="65" zoomScaleNormal="65" workbookViewId="0">
      <selection activeCell="B24" sqref="B24:B25"/>
    </sheetView>
  </sheetViews>
  <sheetFormatPr defaultRowHeight="14.4" x14ac:dyDescent="0.3"/>
  <cols>
    <col min="1" max="1" width="22.33203125" customWidth="1"/>
    <col min="2" max="2" width="12.88671875" bestFit="1" customWidth="1"/>
    <col min="22" max="22" width="23.44140625" customWidth="1"/>
    <col min="23" max="23" width="5.5546875" customWidth="1"/>
    <col min="24" max="24" width="36.33203125" customWidth="1"/>
    <col min="25" max="25" width="17.33203125" customWidth="1"/>
    <col min="26" max="26" width="15" customWidth="1"/>
  </cols>
  <sheetData>
    <row r="2" spans="1:28" ht="33.6" x14ac:dyDescent="0.65">
      <c r="A2" s="54" t="s">
        <v>268</v>
      </c>
    </row>
    <row r="4" spans="1:28" ht="33.6" x14ac:dyDescent="0.65">
      <c r="A4" s="81" t="s">
        <v>133</v>
      </c>
      <c r="B4" s="82"/>
      <c r="C4" s="82"/>
      <c r="D4" s="82"/>
      <c r="E4" s="82"/>
      <c r="F4" s="82"/>
      <c r="G4" s="82"/>
      <c r="H4" s="82"/>
      <c r="I4" s="83"/>
      <c r="X4" s="110" t="s">
        <v>244</v>
      </c>
      <c r="Y4" s="110"/>
      <c r="Z4" s="110"/>
      <c r="AA4" s="110"/>
      <c r="AB4" s="110"/>
    </row>
    <row r="5" spans="1:28" x14ac:dyDescent="0.3">
      <c r="X5" s="110"/>
      <c r="Y5" s="110"/>
      <c r="Z5" s="110"/>
      <c r="AA5" s="110"/>
      <c r="AB5" s="110"/>
    </row>
    <row r="6" spans="1:28" ht="16.5" customHeight="1" thickBot="1" x14ac:dyDescent="0.35">
      <c r="A6" s="112" t="s">
        <v>190</v>
      </c>
      <c r="B6" s="112"/>
      <c r="V6" s="37" t="s">
        <v>164</v>
      </c>
      <c r="X6" s="110"/>
      <c r="Y6" s="110"/>
      <c r="Z6" s="110"/>
      <c r="AA6" s="110"/>
      <c r="AB6" s="110"/>
    </row>
    <row r="7" spans="1:28" ht="15.75" customHeight="1" thickTop="1" x14ac:dyDescent="0.3">
      <c r="A7" s="112"/>
      <c r="B7" s="112"/>
      <c r="V7" s="41"/>
      <c r="X7" s="110"/>
      <c r="Y7" s="110"/>
      <c r="Z7" s="110"/>
      <c r="AA7" s="110"/>
      <c r="AB7" s="110"/>
    </row>
    <row r="8" spans="1:28" ht="15.75" customHeight="1" thickBot="1" x14ac:dyDescent="0.35">
      <c r="A8" s="108" t="s">
        <v>39</v>
      </c>
      <c r="B8" s="64">
        <v>18</v>
      </c>
      <c r="C8" s="58" t="s">
        <v>40</v>
      </c>
      <c r="V8" s="42"/>
      <c r="X8" s="110"/>
      <c r="Y8" s="110"/>
      <c r="Z8" s="110"/>
      <c r="AA8" s="110"/>
      <c r="AB8" s="110"/>
    </row>
    <row r="9" spans="1:28" ht="16.5" customHeight="1" thickTop="1" thickBot="1" x14ac:dyDescent="0.35">
      <c r="A9" s="108"/>
      <c r="B9" s="65"/>
      <c r="C9" s="58"/>
      <c r="V9" s="42"/>
      <c r="X9" s="110"/>
      <c r="Y9" s="110"/>
      <c r="Z9" s="110"/>
      <c r="AA9" s="110"/>
      <c r="AB9" s="110"/>
    </row>
    <row r="10" spans="1:28" ht="15.75" customHeight="1" thickTop="1" thickBot="1" x14ac:dyDescent="0.35">
      <c r="A10" s="109" t="s">
        <v>41</v>
      </c>
      <c r="B10" s="72">
        <v>-18</v>
      </c>
      <c r="C10" s="58" t="s">
        <v>40</v>
      </c>
      <c r="V10" s="42"/>
    </row>
    <row r="11" spans="1:28" ht="15" customHeight="1" thickBot="1" x14ac:dyDescent="0.35">
      <c r="A11" s="108"/>
      <c r="B11" s="64"/>
      <c r="C11" s="58"/>
      <c r="V11" s="42"/>
      <c r="X11" s="103" t="s">
        <v>163</v>
      </c>
      <c r="Y11" s="96">
        <f ca="1">+VICM_Plot</f>
        <v>1.3499999999999148</v>
      </c>
      <c r="Z11" s="100" t="s">
        <v>40</v>
      </c>
    </row>
    <row r="12" spans="1:28" ht="15.75" customHeight="1" thickTop="1" thickBot="1" x14ac:dyDescent="0.35">
      <c r="C12" s="58"/>
      <c r="V12" s="42"/>
      <c r="X12" s="104"/>
      <c r="Y12" s="97"/>
      <c r="Z12" s="100"/>
    </row>
    <row r="13" spans="1:28" ht="15.75" customHeight="1" thickTop="1" thickBot="1" x14ac:dyDescent="0.45">
      <c r="C13" s="58"/>
      <c r="V13" s="42"/>
      <c r="X13" s="31"/>
      <c r="Y13" s="31"/>
      <c r="Z13" s="31"/>
    </row>
    <row r="14" spans="1:28" ht="16.5" customHeight="1" x14ac:dyDescent="0.3">
      <c r="V14" s="42"/>
      <c r="X14" s="103" t="s">
        <v>237</v>
      </c>
      <c r="Y14" s="96">
        <f ca="1">+Vin_diff_max</f>
        <v>5.1999999999999993</v>
      </c>
      <c r="Z14" s="100" t="s">
        <v>40</v>
      </c>
    </row>
    <row r="15" spans="1:28" ht="16.5" customHeight="1" thickBot="1" x14ac:dyDescent="0.35">
      <c r="A15" s="108" t="s">
        <v>69</v>
      </c>
      <c r="B15" s="64" t="s">
        <v>71</v>
      </c>
      <c r="V15" s="42"/>
      <c r="X15" s="104"/>
      <c r="Y15" s="97"/>
      <c r="Z15" s="100"/>
    </row>
    <row r="16" spans="1:28" ht="15.75" customHeight="1" thickTop="1" thickBot="1" x14ac:dyDescent="0.45">
      <c r="A16" s="108"/>
      <c r="B16" s="65"/>
      <c r="V16" s="42"/>
      <c r="X16" s="31"/>
      <c r="Y16" s="31"/>
      <c r="Z16" s="31"/>
    </row>
    <row r="17" spans="1:28" ht="15.75" customHeight="1" thickTop="1" x14ac:dyDescent="0.3">
      <c r="V17" s="42"/>
      <c r="X17" s="103" t="s">
        <v>238</v>
      </c>
      <c r="Y17" s="96">
        <f ca="1">+Vin_diff_min</f>
        <v>-5.1999999999999993</v>
      </c>
      <c r="Z17" s="100" t="s">
        <v>40</v>
      </c>
    </row>
    <row r="18" spans="1:28" ht="15.75" customHeight="1" thickBot="1" x14ac:dyDescent="0.35">
      <c r="A18" s="111" t="str">
        <f>IF(CLAMP_enable_plot="YES","Ensure VCLAMP+ &lt; (VS+ - 1.5) V","SET VCLAMP+ to VS+")</f>
        <v>Ensure VCLAMP+ &lt; (VS+ - 1.5) V</v>
      </c>
      <c r="B18" s="111"/>
      <c r="C18" s="111"/>
      <c r="V18" s="42"/>
      <c r="X18" s="104"/>
      <c r="Y18" s="97"/>
      <c r="Z18" s="100"/>
    </row>
    <row r="19" spans="1:28" ht="15.75" customHeight="1" thickTop="1" thickBot="1" x14ac:dyDescent="0.35">
      <c r="A19" s="111"/>
      <c r="B19" s="111"/>
      <c r="C19" s="111"/>
      <c r="V19" s="42"/>
      <c r="Z19" s="32"/>
    </row>
    <row r="20" spans="1:28" ht="16.5" customHeight="1" thickBot="1" x14ac:dyDescent="0.35">
      <c r="A20" s="108" t="s">
        <v>42</v>
      </c>
      <c r="B20" s="64">
        <v>5</v>
      </c>
      <c r="C20" s="108" t="s">
        <v>40</v>
      </c>
      <c r="V20" s="42"/>
      <c r="X20" s="103" t="s">
        <v>172</v>
      </c>
      <c r="Y20" s="96">
        <f ca="1">+Vout_Diff_Max</f>
        <v>5.1999999999999993</v>
      </c>
      <c r="Z20" s="100" t="s">
        <v>40</v>
      </c>
    </row>
    <row r="21" spans="1:28" ht="16.5" customHeight="1" thickTop="1" thickBot="1" x14ac:dyDescent="0.35">
      <c r="A21" s="108"/>
      <c r="B21" s="64"/>
      <c r="C21" s="108"/>
      <c r="V21" s="42"/>
      <c r="X21" s="104"/>
      <c r="Y21" s="97"/>
      <c r="Z21" s="100"/>
      <c r="AB21" s="27"/>
    </row>
    <row r="22" spans="1:28" ht="15.75" customHeight="1" thickTop="1" thickBot="1" x14ac:dyDescent="0.35">
      <c r="A22" s="111" t="str">
        <f>IF(CLAMP_enable_plot="YES","Ensure VCLAMP-  &gt; (VEE + 1.5) V","SET VCLAMP- to VS-")</f>
        <v>Ensure VCLAMP-  &gt; (VEE + 1.5) V</v>
      </c>
      <c r="B22" s="111"/>
      <c r="C22" s="111"/>
      <c r="V22" s="42"/>
      <c r="Z22" s="32"/>
    </row>
    <row r="23" spans="1:28" ht="15.75" customHeight="1" thickBot="1" x14ac:dyDescent="0.35">
      <c r="A23" s="111"/>
      <c r="B23" s="111"/>
      <c r="C23" s="111"/>
      <c r="V23" s="42"/>
      <c r="X23" s="59" t="s">
        <v>173</v>
      </c>
      <c r="Y23" s="96">
        <f ca="1">+Vout_Diff_Min</f>
        <v>-5.1999999999999993</v>
      </c>
      <c r="Z23" s="107" t="s">
        <v>40</v>
      </c>
    </row>
    <row r="24" spans="1:28" ht="16.5" customHeight="1" thickTop="1" thickBot="1" x14ac:dyDescent="0.35">
      <c r="A24" s="108" t="s">
        <v>43</v>
      </c>
      <c r="B24" s="64">
        <v>0</v>
      </c>
      <c r="C24" s="108" t="s">
        <v>40</v>
      </c>
      <c r="V24" s="42"/>
      <c r="X24" s="59"/>
      <c r="Y24" s="97"/>
      <c r="Z24" s="107"/>
    </row>
    <row r="25" spans="1:28" ht="16.5" customHeight="1" thickTop="1" thickBot="1" x14ac:dyDescent="0.35">
      <c r="A25" s="108"/>
      <c r="B25" s="64"/>
      <c r="C25" s="108"/>
      <c r="V25" s="42"/>
      <c r="Z25" s="107"/>
    </row>
    <row r="26" spans="1:28" ht="15" customHeight="1" thickTop="1" x14ac:dyDescent="0.3">
      <c r="V26" s="42"/>
      <c r="Z26" s="107"/>
    </row>
    <row r="27" spans="1:28" ht="15.75" customHeight="1" x14ac:dyDescent="0.3">
      <c r="V27" s="42"/>
    </row>
    <row r="28" spans="1:28" ht="19.5" customHeight="1" x14ac:dyDescent="0.3">
      <c r="V28" s="42"/>
    </row>
    <row r="29" spans="1:28" x14ac:dyDescent="0.3">
      <c r="V29" s="42"/>
    </row>
    <row r="30" spans="1:28" ht="18.75" customHeight="1" thickBot="1" x14ac:dyDescent="0.35">
      <c r="A30" s="108" t="s">
        <v>2</v>
      </c>
      <c r="B30" s="64">
        <v>2.5</v>
      </c>
      <c r="C30" s="58" t="s">
        <v>40</v>
      </c>
      <c r="V30" s="42"/>
    </row>
    <row r="31" spans="1:28" ht="19.5" customHeight="1" thickTop="1" thickBot="1" x14ac:dyDescent="0.35">
      <c r="A31" s="108"/>
      <c r="B31" s="65"/>
      <c r="C31" s="58"/>
      <c r="V31" s="42"/>
    </row>
    <row r="32" spans="1:28" ht="18.600000000000001" thickTop="1" x14ac:dyDescent="0.35">
      <c r="C32" s="36"/>
      <c r="V32" s="42"/>
    </row>
    <row r="33" spans="1:44" ht="18.75" customHeight="1" thickBot="1" x14ac:dyDescent="0.35">
      <c r="A33" s="108" t="s">
        <v>65</v>
      </c>
      <c r="B33" s="64">
        <v>1</v>
      </c>
      <c r="C33" s="58" t="s">
        <v>45</v>
      </c>
      <c r="V33" s="42"/>
    </row>
    <row r="34" spans="1:44" ht="15" customHeight="1" thickTop="1" thickBot="1" x14ac:dyDescent="0.35">
      <c r="A34" s="108"/>
      <c r="B34" s="65"/>
      <c r="C34" s="58"/>
      <c r="V34" s="43"/>
    </row>
    <row r="35" spans="1:44" ht="18.600000000000001" thickTop="1" x14ac:dyDescent="0.35">
      <c r="C35" s="36"/>
    </row>
    <row r="36" spans="1:44" ht="18.75" customHeight="1" thickBot="1" x14ac:dyDescent="0.35">
      <c r="A36" s="108" t="s">
        <v>46</v>
      </c>
      <c r="B36" s="68">
        <v>1</v>
      </c>
      <c r="C36" s="58" t="s">
        <v>45</v>
      </c>
    </row>
    <row r="37" spans="1:44" ht="18.75" customHeight="1" thickTop="1" thickBot="1" x14ac:dyDescent="0.35">
      <c r="A37" s="108"/>
      <c r="B37" s="68"/>
      <c r="C37" s="58"/>
    </row>
    <row r="38" spans="1:44" ht="19.5" customHeight="1" thickTop="1" thickBo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row>
    <row r="39" spans="1:44" ht="15" thickBot="1" x14ac:dyDescent="0.35"/>
    <row r="40" spans="1:44" x14ac:dyDescent="0.3">
      <c r="X40" s="103" t="s">
        <v>237</v>
      </c>
      <c r="Y40" s="96">
        <f ca="1">+Vin_diff_max</f>
        <v>5.1999999999999993</v>
      </c>
      <c r="Z40" s="100" t="s">
        <v>40</v>
      </c>
    </row>
    <row r="41" spans="1:44" ht="15" thickBot="1" x14ac:dyDescent="0.35">
      <c r="X41" s="104"/>
      <c r="Y41" s="97"/>
      <c r="Z41" s="100"/>
    </row>
    <row r="42" spans="1:44" ht="15.6" thickTop="1" thickBot="1" x14ac:dyDescent="0.35"/>
    <row r="43" spans="1:44" x14ac:dyDescent="0.3">
      <c r="X43" s="103" t="s">
        <v>238</v>
      </c>
      <c r="Y43" s="96">
        <f ca="1">+Vin_diff_min</f>
        <v>-5.1999999999999993</v>
      </c>
      <c r="Z43" s="100" t="s">
        <v>40</v>
      </c>
    </row>
    <row r="44" spans="1:44" ht="20.100000000000001" customHeight="1" thickBot="1" x14ac:dyDescent="0.35">
      <c r="X44" s="104"/>
      <c r="Y44" s="97"/>
      <c r="Z44" s="100"/>
    </row>
    <row r="45" spans="1:44" ht="20.100000000000001" customHeight="1" thickTop="1" x14ac:dyDescent="0.3"/>
    <row r="46" spans="1:44" ht="20.100000000000001" customHeight="1" x14ac:dyDescent="0.3"/>
    <row r="47" spans="1:44" ht="20.100000000000001" customHeight="1" thickBot="1" x14ac:dyDescent="0.45">
      <c r="X47" s="30"/>
      <c r="Y47" s="31"/>
      <c r="Z47" s="31"/>
    </row>
    <row r="48" spans="1:44" ht="20.100000000000001" customHeight="1" x14ac:dyDescent="0.3">
      <c r="X48" s="105" t="s">
        <v>2</v>
      </c>
      <c r="Y48" s="96">
        <f>+vocm_calc_plot</f>
        <v>2.5</v>
      </c>
      <c r="Z48" s="100" t="s">
        <v>40</v>
      </c>
    </row>
    <row r="49" spans="24:26" ht="20.100000000000001" customHeight="1" thickBot="1" x14ac:dyDescent="0.35">
      <c r="X49" s="106"/>
      <c r="Y49" s="97"/>
      <c r="Z49" s="100"/>
    </row>
    <row r="50" spans="24:26" ht="20.100000000000001" customHeight="1" thickTop="1" thickBot="1" x14ac:dyDescent="0.45">
      <c r="X50" s="30"/>
      <c r="Y50" s="31"/>
      <c r="Z50" s="31"/>
    </row>
    <row r="51" spans="24:26" ht="20.100000000000001" customHeight="1" x14ac:dyDescent="0.3">
      <c r="X51" s="98" t="s">
        <v>233</v>
      </c>
      <c r="Y51" s="96">
        <f ca="1">+VICM_vs_VOUT_Plot_Calculations!$AE$42</f>
        <v>5.0999999999999996</v>
      </c>
      <c r="Z51" s="100" t="s">
        <v>40</v>
      </c>
    </row>
    <row r="52" spans="24:26" ht="20.100000000000001" customHeight="1" thickBot="1" x14ac:dyDescent="0.35">
      <c r="X52" s="99"/>
      <c r="Y52" s="97"/>
      <c r="Z52" s="100"/>
    </row>
    <row r="53" spans="24:26" ht="20.100000000000001" customHeight="1" thickTop="1" thickBot="1" x14ac:dyDescent="0.45">
      <c r="X53" s="30"/>
      <c r="Y53" s="31"/>
      <c r="Z53" s="31"/>
    </row>
    <row r="54" spans="24:26" ht="20.100000000000001" customHeight="1" x14ac:dyDescent="0.3">
      <c r="X54" s="98" t="s">
        <v>234</v>
      </c>
      <c r="Y54" s="96">
        <f ca="1">+VICM_vs_VOUT_Plot_Calculations!$AE$41</f>
        <v>-9.9999999999999645E-2</v>
      </c>
      <c r="Z54" s="100" t="s">
        <v>40</v>
      </c>
    </row>
    <row r="55" spans="24:26" ht="20.100000000000001" customHeight="1" thickBot="1" x14ac:dyDescent="0.35">
      <c r="X55" s="99"/>
      <c r="Y55" s="97"/>
      <c r="Z55" s="100"/>
    </row>
    <row r="56" spans="24:26" ht="20.100000000000001" customHeight="1" thickTop="1" thickBot="1" x14ac:dyDescent="0.45">
      <c r="X56" s="30"/>
      <c r="Y56" s="31"/>
      <c r="Z56" s="31"/>
    </row>
    <row r="57" spans="24:26" ht="20.100000000000001" customHeight="1" x14ac:dyDescent="0.3">
      <c r="X57" s="101" t="s">
        <v>235</v>
      </c>
      <c r="Y57" s="96">
        <f ca="1">+VICM_vs_VOUT_Plot_Calculations!$AE$45</f>
        <v>5.0999999999999996</v>
      </c>
      <c r="Z57" s="100" t="s">
        <v>40</v>
      </c>
    </row>
    <row r="58" spans="24:26" ht="20.100000000000001" customHeight="1" thickBot="1" x14ac:dyDescent="0.35">
      <c r="X58" s="102"/>
      <c r="Y58" s="97"/>
      <c r="Z58" s="100"/>
    </row>
    <row r="59" spans="24:26" ht="22.2" thickTop="1" thickBot="1" x14ac:dyDescent="0.45">
      <c r="X59" s="30"/>
      <c r="Y59" s="31"/>
      <c r="Z59" s="31"/>
    </row>
    <row r="60" spans="24:26" ht="21" customHeight="1" x14ac:dyDescent="0.3">
      <c r="X60" s="101" t="s">
        <v>236</v>
      </c>
      <c r="Y60" s="96">
        <f ca="1">+VICM_vs_VOUT_Plot_Calculations!$AE$46</f>
        <v>-9.9999999999999645E-2</v>
      </c>
      <c r="Z60" s="100" t="s">
        <v>40</v>
      </c>
    </row>
    <row r="61" spans="24:26" ht="21.75" customHeight="1" thickBot="1" x14ac:dyDescent="0.35">
      <c r="X61" s="102"/>
      <c r="Y61" s="97"/>
      <c r="Z61" s="100"/>
    </row>
    <row r="62" spans="24:26" ht="15" thickTop="1" x14ac:dyDescent="0.3"/>
  </sheetData>
  <sheetProtection algorithmName="SHA-512" hashValue="pcMdBOlcixmeOaAFnTJc30obAB0fZV3WXXk/yZhamxWjTzCuJ9TygPRwx8TEDTufJw1nM1VdNZR+LhZxSQv3wA==" saltValue="wjE5MhZ4esqmtJTPRfaE8Q==" spinCount="100000" sheet="1" objects="1" scenarios="1" selectLockedCells="1"/>
  <mergeCells count="66">
    <mergeCell ref="A4:I4"/>
    <mergeCell ref="X4:AB9"/>
    <mergeCell ref="A24:A25"/>
    <mergeCell ref="B24:B25"/>
    <mergeCell ref="C24:C25"/>
    <mergeCell ref="C10:C11"/>
    <mergeCell ref="C12:C13"/>
    <mergeCell ref="A22:C23"/>
    <mergeCell ref="A6:B7"/>
    <mergeCell ref="B8:B9"/>
    <mergeCell ref="B10:B11"/>
    <mergeCell ref="B15:B16"/>
    <mergeCell ref="B20:B21"/>
    <mergeCell ref="A18:C19"/>
    <mergeCell ref="A20:A21"/>
    <mergeCell ref="C20:C21"/>
    <mergeCell ref="C30:C31"/>
    <mergeCell ref="A36:A37"/>
    <mergeCell ref="B36:B37"/>
    <mergeCell ref="C36:C37"/>
    <mergeCell ref="A33:A34"/>
    <mergeCell ref="B33:B34"/>
    <mergeCell ref="C33:C34"/>
    <mergeCell ref="A30:A31"/>
    <mergeCell ref="B30:B31"/>
    <mergeCell ref="A8:A9"/>
    <mergeCell ref="A10:A11"/>
    <mergeCell ref="A15:A16"/>
    <mergeCell ref="X11:X12"/>
    <mergeCell ref="C8:C9"/>
    <mergeCell ref="X14:X15"/>
    <mergeCell ref="Z11:Z12"/>
    <mergeCell ref="Z14:Z15"/>
    <mergeCell ref="X48:X49"/>
    <mergeCell ref="Y48:Y49"/>
    <mergeCell ref="Z48:Z49"/>
    <mergeCell ref="Z25:Z26"/>
    <mergeCell ref="Y14:Y15"/>
    <mergeCell ref="Y11:Y12"/>
    <mergeCell ref="X17:X18"/>
    <mergeCell ref="Y17:Y18"/>
    <mergeCell ref="Z17:Z18"/>
    <mergeCell ref="X20:X21"/>
    <mergeCell ref="Y20:Y21"/>
    <mergeCell ref="Z20:Z21"/>
    <mergeCell ref="X23:X24"/>
    <mergeCell ref="Z23:Z24"/>
    <mergeCell ref="X60:X61"/>
    <mergeCell ref="Y60:Y61"/>
    <mergeCell ref="Z60:Z61"/>
    <mergeCell ref="X40:X41"/>
    <mergeCell ref="Y40:Y41"/>
    <mergeCell ref="Z40:Z41"/>
    <mergeCell ref="X43:X44"/>
    <mergeCell ref="Y43:Y44"/>
    <mergeCell ref="Z43:Z44"/>
    <mergeCell ref="X57:X58"/>
    <mergeCell ref="Y57:Y58"/>
    <mergeCell ref="Z57:Z58"/>
    <mergeCell ref="Y23:Y24"/>
    <mergeCell ref="X54:X55"/>
    <mergeCell ref="Y54:Y55"/>
    <mergeCell ref="Z54:Z55"/>
    <mergeCell ref="X51:X52"/>
    <mergeCell ref="Y51:Y52"/>
    <mergeCell ref="Z51:Z52"/>
  </mergeCells>
  <conditionalFormatting sqref="A20:A21">
    <cfRule type="expression" dxfId="23" priority="5">
      <formula>$B$15="NO"</formula>
    </cfRule>
  </conditionalFormatting>
  <conditionalFormatting sqref="A24:A25">
    <cfRule type="expression" dxfId="22" priority="3">
      <formula>$B$15="NO"</formula>
    </cfRule>
  </conditionalFormatting>
  <conditionalFormatting sqref="B8">
    <cfRule type="expression" dxfId="21" priority="48">
      <formula>supply_plot&lt;min_supply</formula>
    </cfRule>
    <cfRule type="expression" dxfId="20" priority="49">
      <formula>supply_plot&gt;max_supply</formula>
    </cfRule>
  </conditionalFormatting>
  <conditionalFormatting sqref="B10">
    <cfRule type="expression" dxfId="19" priority="46">
      <formula>supply_plot&lt;min_supply</formula>
    </cfRule>
    <cfRule type="expression" dxfId="18" priority="47">
      <formula>supply_plot&gt;max_supply</formula>
    </cfRule>
  </conditionalFormatting>
  <conditionalFormatting sqref="B20">
    <cfRule type="expression" dxfId="17" priority="25">
      <formula>VCLAMP_pos_plot&gt;max_clamp_pos_plot</formula>
    </cfRule>
    <cfRule type="expression" dxfId="16" priority="26">
      <formula>clamp_plot&lt;min_clamp_plot</formula>
    </cfRule>
    <cfRule type="expression" dxfId="15" priority="28">
      <formula>clamp_plot&gt;max_clamp_plot</formula>
    </cfRule>
  </conditionalFormatting>
  <conditionalFormatting sqref="B20:B21">
    <cfRule type="expression" dxfId="14" priority="210">
      <formula>$B$15="NO"</formula>
    </cfRule>
  </conditionalFormatting>
  <conditionalFormatting sqref="B24">
    <cfRule type="expression" dxfId="13" priority="15">
      <formula>clamp_plot&lt;min_clamp_plot</formula>
    </cfRule>
    <cfRule type="expression" dxfId="12" priority="16">
      <formula>clamp_plot&gt;max_clamp_plot</formula>
    </cfRule>
    <cfRule type="expression" dxfId="11" priority="17">
      <formula>VCLAMP_neg_plot&lt;min_clamp_neg_plot</formula>
    </cfRule>
    <cfRule type="expression" dxfId="10" priority="212">
      <formula>$B$15="NO"</formula>
    </cfRule>
  </conditionalFormatting>
  <conditionalFormatting sqref="B30">
    <cfRule type="expression" dxfId="9" priority="11">
      <formula>VOCM_plot&gt;max_vocm_plot</formula>
    </cfRule>
    <cfRule type="expression" dxfId="8" priority="12">
      <formula>VOCM_plot&lt;min_vocm_plot</formula>
    </cfRule>
  </conditionalFormatting>
  <conditionalFormatting sqref="B33">
    <cfRule type="expression" dxfId="7" priority="7">
      <formula>FE_GAIN_plot&lt;FE_Gain_min</formula>
    </cfRule>
    <cfRule type="expression" dxfId="6" priority="8">
      <formula>FE_GAIN_plot&gt;FE_Gain_max</formula>
    </cfRule>
  </conditionalFormatting>
  <conditionalFormatting sqref="C12:C13">
    <cfRule type="expression" dxfId="5" priority="38">
      <formula>#REF!="NO"</formula>
    </cfRule>
  </conditionalFormatting>
  <conditionalFormatting sqref="C20:C21">
    <cfRule type="expression" dxfId="4" priority="2">
      <formula>$B$15="NO"</formula>
    </cfRule>
  </conditionalFormatting>
  <conditionalFormatting sqref="C24:C25">
    <cfRule type="expression" dxfId="3" priority="1">
      <formula>$B$15="NO"</formula>
    </cfRule>
  </conditionalFormatting>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Scroll Bar 1">
              <controlPr locked="0" defaultSize="0" autoPict="0">
                <anchor moveWithCells="1">
                  <from>
                    <xdr:col>21</xdr:col>
                    <xdr:colOff>594360</xdr:colOff>
                    <xdr:row>6</xdr:row>
                    <xdr:rowOff>114300</xdr:rowOff>
                  </from>
                  <to>
                    <xdr:col>21</xdr:col>
                    <xdr:colOff>1066800</xdr:colOff>
                    <xdr:row>33</xdr:row>
                    <xdr:rowOff>68580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32B1F0C-75EA-4818-A016-D2D579CDC791}">
          <x14:formula1>
            <xm:f>VinCM_tool_calc!$I$4:$I$5</xm:f>
          </x14:formula1>
          <xm:sqref>B15:B16</xm:sqref>
        </x14:dataValidation>
        <x14:dataValidation type="list" allowBlank="1" showInputMessage="1" showErrorMessage="1" xr:uid="{BA98B0F1-B45A-4EBD-B585-A485977CCFD0}">
          <x14:formula1>
            <xm:f>Vin_Vout_tool_Calc!$L$4:$L$5</xm:f>
          </x14:formula1>
          <xm:sqref>B36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97C41-A39B-4CEA-9B95-FC933EFEBFDB}">
  <dimension ref="A2:K39"/>
  <sheetViews>
    <sheetView showGridLines="0" zoomScale="120" zoomScaleNormal="120" workbookViewId="0">
      <selection activeCell="K23" sqref="K23"/>
    </sheetView>
  </sheetViews>
  <sheetFormatPr defaultRowHeight="14.4" x14ac:dyDescent="0.3"/>
  <cols>
    <col min="1" max="1" width="18.6640625" customWidth="1"/>
    <col min="2" max="2" width="49.33203125" customWidth="1"/>
    <col min="3" max="3" width="21.5546875" customWidth="1"/>
    <col min="9" max="9" width="39.44140625" customWidth="1"/>
    <col min="11" max="11" width="13.88671875" customWidth="1"/>
  </cols>
  <sheetData>
    <row r="2" spans="1:9" ht="33.6" x14ac:dyDescent="0.65">
      <c r="A2" s="54" t="s">
        <v>268</v>
      </c>
    </row>
    <row r="3" spans="1:9" ht="15" thickBot="1" x14ac:dyDescent="0.35"/>
    <row r="4" spans="1:9" ht="20.399999999999999" thickBot="1" x14ac:dyDescent="0.45">
      <c r="B4" s="118" t="s">
        <v>246</v>
      </c>
      <c r="C4" s="119"/>
      <c r="D4" s="119"/>
      <c r="E4" s="119"/>
      <c r="F4" s="119"/>
      <c r="G4" s="119"/>
      <c r="H4" s="119"/>
      <c r="I4" s="120"/>
    </row>
    <row r="5" spans="1:9" ht="15.6" thickTop="1" thickBot="1" x14ac:dyDescent="0.35">
      <c r="B5" s="121" t="s">
        <v>3</v>
      </c>
      <c r="C5" s="45" t="s">
        <v>87</v>
      </c>
      <c r="D5" s="1">
        <v>2.5</v>
      </c>
      <c r="E5" s="2" t="s">
        <v>4</v>
      </c>
      <c r="F5" t="s">
        <v>10</v>
      </c>
      <c r="I5" s="2"/>
    </row>
    <row r="6" spans="1:9" ht="15" thickBot="1" x14ac:dyDescent="0.35">
      <c r="B6" s="114"/>
      <c r="C6" s="45" t="s">
        <v>88</v>
      </c>
      <c r="D6" s="1">
        <v>2.5</v>
      </c>
      <c r="E6" s="2" t="s">
        <v>4</v>
      </c>
      <c r="F6" t="s">
        <v>11</v>
      </c>
      <c r="I6" s="2"/>
    </row>
    <row r="7" spans="1:9" ht="15" thickBot="1" x14ac:dyDescent="0.35">
      <c r="B7" s="113" t="s">
        <v>16</v>
      </c>
      <c r="C7" s="45" t="s">
        <v>5</v>
      </c>
      <c r="D7" s="1">
        <v>1.4</v>
      </c>
      <c r="E7" s="2" t="s">
        <v>4</v>
      </c>
      <c r="F7" t="s">
        <v>12</v>
      </c>
      <c r="I7" s="2"/>
    </row>
    <row r="8" spans="1:9" ht="15" thickBot="1" x14ac:dyDescent="0.35">
      <c r="B8" s="114"/>
      <c r="C8" s="45" t="s">
        <v>6</v>
      </c>
      <c r="D8" s="1">
        <v>1.4</v>
      </c>
      <c r="E8" s="2" t="s">
        <v>4</v>
      </c>
      <c r="F8" t="s">
        <v>13</v>
      </c>
      <c r="I8" s="2"/>
    </row>
    <row r="9" spans="1:9" ht="15" thickBot="1" x14ac:dyDescent="0.35">
      <c r="B9" s="113" t="s">
        <v>17</v>
      </c>
      <c r="C9" s="45" t="s">
        <v>7</v>
      </c>
      <c r="D9" s="1">
        <v>2.5</v>
      </c>
      <c r="E9" s="2" t="s">
        <v>4</v>
      </c>
      <c r="F9" t="s">
        <v>18</v>
      </c>
      <c r="I9" s="2"/>
    </row>
    <row r="10" spans="1:9" ht="15" thickBot="1" x14ac:dyDescent="0.35">
      <c r="B10" s="114"/>
      <c r="C10" s="45" t="s">
        <v>8</v>
      </c>
      <c r="D10" s="1">
        <v>2.5</v>
      </c>
      <c r="E10" s="2" t="s">
        <v>4</v>
      </c>
      <c r="F10" t="s">
        <v>19</v>
      </c>
      <c r="I10" s="2"/>
    </row>
    <row r="11" spans="1:9" ht="15" thickBot="1" x14ac:dyDescent="0.35">
      <c r="B11" s="113" t="s">
        <v>9</v>
      </c>
      <c r="C11" s="45" t="s">
        <v>49</v>
      </c>
      <c r="D11" s="1">
        <v>8</v>
      </c>
      <c r="E11" s="2" t="s">
        <v>4</v>
      </c>
      <c r="F11" t="s">
        <v>14</v>
      </c>
      <c r="I11" s="2"/>
    </row>
    <row r="12" spans="1:9" ht="15" thickBot="1" x14ac:dyDescent="0.35">
      <c r="B12" s="116"/>
      <c r="C12" s="46" t="s">
        <v>50</v>
      </c>
      <c r="D12" s="4">
        <v>36</v>
      </c>
      <c r="E12" s="5" t="s">
        <v>4</v>
      </c>
      <c r="F12" t="s">
        <v>15</v>
      </c>
      <c r="G12" s="3"/>
      <c r="H12" s="3"/>
      <c r="I12" s="5"/>
    </row>
    <row r="13" spans="1:9" ht="15" thickBot="1" x14ac:dyDescent="0.35">
      <c r="B13" s="6" t="s">
        <v>20</v>
      </c>
      <c r="C13" s="45"/>
      <c r="D13" s="1" t="s">
        <v>0</v>
      </c>
      <c r="E13" s="2" t="s">
        <v>4</v>
      </c>
      <c r="F13" t="s">
        <v>24</v>
      </c>
      <c r="I13" s="2"/>
    </row>
    <row r="14" spans="1:9" ht="15" thickBot="1" x14ac:dyDescent="0.35">
      <c r="B14" s="6" t="s">
        <v>21</v>
      </c>
      <c r="C14" s="46"/>
      <c r="D14" s="1" t="s">
        <v>1</v>
      </c>
      <c r="E14" s="5" t="s">
        <v>4</v>
      </c>
      <c r="F14" s="3" t="s">
        <v>23</v>
      </c>
      <c r="G14" s="3"/>
      <c r="H14" s="3"/>
      <c r="I14" s="5"/>
    </row>
    <row r="15" spans="1:9" ht="15" thickBot="1" x14ac:dyDescent="0.35">
      <c r="B15" s="6" t="s">
        <v>253</v>
      </c>
      <c r="C15" s="45"/>
      <c r="D15" s="1">
        <v>1.5</v>
      </c>
      <c r="E15" s="2" t="s">
        <v>4</v>
      </c>
      <c r="F15" t="s">
        <v>26</v>
      </c>
      <c r="I15" s="2"/>
    </row>
    <row r="16" spans="1:9" ht="15" thickBot="1" x14ac:dyDescent="0.35">
      <c r="B16" s="6" t="s">
        <v>254</v>
      </c>
      <c r="C16" s="45"/>
      <c r="D16" s="1">
        <v>1.5</v>
      </c>
      <c r="E16" s="5" t="s">
        <v>4</v>
      </c>
      <c r="F16" s="3" t="s">
        <v>25</v>
      </c>
      <c r="G16" s="3"/>
      <c r="H16" s="3"/>
      <c r="I16" s="5"/>
    </row>
    <row r="17" spans="2:9" ht="15" thickBot="1" x14ac:dyDescent="0.35">
      <c r="B17" s="6" t="s">
        <v>22</v>
      </c>
      <c r="C17" s="46" t="s">
        <v>75</v>
      </c>
      <c r="D17" s="1">
        <v>3</v>
      </c>
      <c r="E17" s="5" t="s">
        <v>4</v>
      </c>
      <c r="F17" s="3" t="s">
        <v>252</v>
      </c>
      <c r="G17" s="3"/>
      <c r="H17" s="3"/>
      <c r="I17" s="5"/>
    </row>
    <row r="18" spans="2:9" ht="15" thickBot="1" x14ac:dyDescent="0.35">
      <c r="B18" s="114" t="s">
        <v>16</v>
      </c>
      <c r="C18" s="45" t="s">
        <v>5</v>
      </c>
      <c r="D18" s="1">
        <v>1.4</v>
      </c>
      <c r="E18" s="2" t="s">
        <v>4</v>
      </c>
      <c r="F18" t="s">
        <v>12</v>
      </c>
      <c r="I18" s="2"/>
    </row>
    <row r="19" spans="2:9" ht="15" thickBot="1" x14ac:dyDescent="0.35">
      <c r="B19" s="114"/>
      <c r="C19" s="45" t="s">
        <v>6</v>
      </c>
      <c r="D19" s="1">
        <v>1.4</v>
      </c>
      <c r="E19" s="2" t="s">
        <v>4</v>
      </c>
      <c r="F19" t="s">
        <v>13</v>
      </c>
      <c r="I19" s="2"/>
    </row>
    <row r="20" spans="2:9" ht="15" thickBot="1" x14ac:dyDescent="0.35">
      <c r="B20" s="114" t="s">
        <v>27</v>
      </c>
      <c r="C20" s="45" t="s">
        <v>28</v>
      </c>
      <c r="D20" s="1">
        <v>1</v>
      </c>
      <c r="E20" s="2" t="s">
        <v>4</v>
      </c>
      <c r="F20" t="s">
        <v>76</v>
      </c>
      <c r="I20" s="2"/>
    </row>
    <row r="21" spans="2:9" ht="15" thickBot="1" x14ac:dyDescent="0.35">
      <c r="B21" s="114"/>
      <c r="C21" s="45" t="s">
        <v>29</v>
      </c>
      <c r="D21" s="1">
        <v>1</v>
      </c>
      <c r="E21" s="2" t="s">
        <v>4</v>
      </c>
      <c r="F21" t="s">
        <v>77</v>
      </c>
      <c r="I21" s="2"/>
    </row>
    <row r="22" spans="2:9" ht="15" thickBot="1" x14ac:dyDescent="0.35">
      <c r="B22" s="113" t="s">
        <v>34</v>
      </c>
      <c r="C22" s="45" t="s">
        <v>30</v>
      </c>
      <c r="D22" s="1">
        <v>-0.1</v>
      </c>
      <c r="E22" s="2" t="s">
        <v>4</v>
      </c>
      <c r="F22" t="s">
        <v>32</v>
      </c>
      <c r="I22" s="2"/>
    </row>
    <row r="23" spans="2:9" ht="15" thickBot="1" x14ac:dyDescent="0.35">
      <c r="B23" s="114"/>
      <c r="C23" s="45" t="s">
        <v>31</v>
      </c>
      <c r="D23" s="1">
        <v>-0.1</v>
      </c>
      <c r="E23" s="2" t="s">
        <v>4</v>
      </c>
      <c r="F23" t="s">
        <v>33</v>
      </c>
      <c r="I23" s="2"/>
    </row>
    <row r="24" spans="2:9" ht="15" thickBot="1" x14ac:dyDescent="0.35">
      <c r="B24" s="113" t="s">
        <v>53</v>
      </c>
      <c r="C24" s="45" t="s">
        <v>52</v>
      </c>
      <c r="D24" s="1">
        <v>1</v>
      </c>
      <c r="E24" s="2" t="s">
        <v>44</v>
      </c>
      <c r="F24" t="s">
        <v>55</v>
      </c>
      <c r="I24" s="2"/>
    </row>
    <row r="25" spans="2:9" ht="15" thickBot="1" x14ac:dyDescent="0.35">
      <c r="B25" s="114"/>
      <c r="C25" s="45" t="s">
        <v>51</v>
      </c>
      <c r="D25" s="1">
        <v>10000</v>
      </c>
      <c r="E25" s="2" t="s">
        <v>44</v>
      </c>
      <c r="F25" t="s">
        <v>56</v>
      </c>
      <c r="I25" s="2"/>
    </row>
    <row r="26" spans="2:9" ht="15" thickBot="1" x14ac:dyDescent="0.35">
      <c r="B26" s="113" t="s">
        <v>54</v>
      </c>
      <c r="C26" s="45" t="s">
        <v>59</v>
      </c>
      <c r="D26" s="1">
        <v>0.2</v>
      </c>
      <c r="E26" s="2" t="s">
        <v>44</v>
      </c>
      <c r="F26" t="s">
        <v>57</v>
      </c>
      <c r="I26" s="2"/>
    </row>
    <row r="27" spans="2:9" ht="15" thickBot="1" x14ac:dyDescent="0.35">
      <c r="B27" s="114"/>
      <c r="C27" s="45" t="s">
        <v>60</v>
      </c>
      <c r="D27" s="1">
        <v>1</v>
      </c>
      <c r="E27" s="2" t="s">
        <v>44</v>
      </c>
      <c r="F27" t="s">
        <v>58</v>
      </c>
      <c r="I27" s="2"/>
    </row>
    <row r="29" spans="2:9" ht="19.8" x14ac:dyDescent="0.4">
      <c r="B29" s="117" t="s">
        <v>35</v>
      </c>
      <c r="C29" s="117"/>
      <c r="D29" s="117"/>
      <c r="E29" s="117"/>
      <c r="F29" s="117"/>
      <c r="G29" s="117"/>
      <c r="H29" s="117"/>
      <c r="I29" s="117"/>
    </row>
    <row r="30" spans="2:9" ht="16.5" customHeight="1" x14ac:dyDescent="0.3">
      <c r="B30" s="115" t="s">
        <v>36</v>
      </c>
      <c r="C30" s="49" t="s">
        <v>97</v>
      </c>
      <c r="D30" s="50">
        <v>2</v>
      </c>
      <c r="E30" s="49" t="s">
        <v>4</v>
      </c>
      <c r="F30" s="49" t="s">
        <v>37</v>
      </c>
      <c r="G30" s="49"/>
      <c r="H30" s="49"/>
      <c r="I30" s="49"/>
    </row>
    <row r="31" spans="2:9" x14ac:dyDescent="0.3">
      <c r="B31" s="115"/>
      <c r="C31" s="49" t="s">
        <v>98</v>
      </c>
      <c r="D31" s="50">
        <v>2</v>
      </c>
      <c r="E31" s="49" t="s">
        <v>4</v>
      </c>
      <c r="F31" s="49" t="s">
        <v>38</v>
      </c>
      <c r="G31" s="49"/>
      <c r="H31" s="49"/>
      <c r="I31" s="49"/>
    </row>
    <row r="34" spans="2:11" ht="15.75" customHeight="1" x14ac:dyDescent="0.3"/>
    <row r="35" spans="2:11" ht="16.5" customHeight="1" x14ac:dyDescent="0.3"/>
    <row r="36" spans="2:11" x14ac:dyDescent="0.3">
      <c r="K36" s="8"/>
    </row>
    <row r="37" spans="2:11" ht="15.75" customHeight="1" x14ac:dyDescent="0.3"/>
    <row r="38" spans="2:11" ht="16.5" customHeight="1" x14ac:dyDescent="0.3">
      <c r="B38" t="s">
        <v>191</v>
      </c>
    </row>
    <row r="39" spans="2:11" ht="16.5" customHeight="1" x14ac:dyDescent="0.3"/>
  </sheetData>
  <sheetProtection algorithmName="SHA-512" hashValue="VOvmEKvJO33h8DLwr5pY86LGpzMsYLjuVl1PYOFLS5pYt01DSmCaIxu3+KGd1BuuNKJqvpNxByi2EVQH78rGpQ==" saltValue="t0W5BEt5d/s2FRVysA3Whw==" spinCount="100000" sheet="1" objects="1" scenarios="1" selectLockedCells="1" selectUnlockedCells="1"/>
  <mergeCells count="12">
    <mergeCell ref="B4:I4"/>
    <mergeCell ref="B5:B6"/>
    <mergeCell ref="B7:B8"/>
    <mergeCell ref="B9:B10"/>
    <mergeCell ref="B24:B25"/>
    <mergeCell ref="B26:B27"/>
    <mergeCell ref="B30:B31"/>
    <mergeCell ref="B11:B12"/>
    <mergeCell ref="B18:B19"/>
    <mergeCell ref="B20:B21"/>
    <mergeCell ref="B22:B23"/>
    <mergeCell ref="B29:I29"/>
  </mergeCells>
  <conditionalFormatting sqref="D12">
    <cfRule type="cellIs" dxfId="2" priority="52" operator="notBetween">
      <formula>-50</formula>
      <formula>150</formula>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F7FB-9021-4647-AC48-0DFCE694E008}">
  <dimension ref="A2:O8"/>
  <sheetViews>
    <sheetView showGridLines="0" topLeftCell="A5" zoomScaleNormal="100" workbookViewId="0">
      <selection activeCell="E35" sqref="E35"/>
    </sheetView>
  </sheetViews>
  <sheetFormatPr defaultRowHeight="14.4" x14ac:dyDescent="0.3"/>
  <sheetData>
    <row r="2" spans="1:15" ht="33.6" x14ac:dyDescent="0.65">
      <c r="A2" s="54" t="s">
        <v>268</v>
      </c>
      <c r="O2" s="52"/>
    </row>
    <row r="3" spans="1:15" x14ac:dyDescent="0.3">
      <c r="A3" t="s">
        <v>269</v>
      </c>
    </row>
    <row r="8" spans="1:15" x14ac:dyDescent="0.3">
      <c r="H8" s="53"/>
    </row>
  </sheetData>
  <sheetProtection algorithmName="SHA-512" hashValue="LBAsD1PKZ+4Saqp8ayiQp5urocNGRqg+laFdaFk8NzL3lN8e6HVY6AuGqILNo8A3k9GUBdYxmMbWaFkV+0/Weg==" saltValue="aAP8fnfiHagj4Lzwm9WEpg==" spinCount="100000" sheet="1" objects="1" scenarios="1" selectLockedCells="1" selectUnlockedCells="1"/>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EB06-1038-477A-B7B3-1063C8ECD674}">
  <dimension ref="A1:Y48"/>
  <sheetViews>
    <sheetView topLeftCell="B1" zoomScale="85" zoomScaleNormal="85" workbookViewId="0">
      <selection activeCell="B22" sqref="B22"/>
    </sheetView>
  </sheetViews>
  <sheetFormatPr defaultRowHeight="14.4" x14ac:dyDescent="0.3"/>
  <cols>
    <col min="1" max="1" width="25.109375" customWidth="1"/>
    <col min="2" max="2" width="18.6640625" customWidth="1"/>
    <col min="3" max="3" width="14.33203125" customWidth="1"/>
    <col min="4" max="4" width="13.33203125" customWidth="1"/>
    <col min="5" max="5" width="13" customWidth="1"/>
    <col min="6" max="6" width="21.5546875" customWidth="1"/>
    <col min="7" max="7" width="21.109375" customWidth="1"/>
    <col min="19" max="19" width="17.44140625" customWidth="1"/>
    <col min="23" max="23" width="15.6640625" customWidth="1"/>
    <col min="24" max="24" width="15.44140625" customWidth="1"/>
  </cols>
  <sheetData>
    <row r="1" spans="1:25" x14ac:dyDescent="0.3">
      <c r="A1" t="s">
        <v>47</v>
      </c>
      <c r="F1" t="s">
        <v>118</v>
      </c>
      <c r="G1">
        <f>IF(supply&gt;max_supply,20,0)</f>
        <v>0</v>
      </c>
    </row>
    <row r="2" spans="1:25" x14ac:dyDescent="0.3">
      <c r="A2" t="s">
        <v>191</v>
      </c>
      <c r="F2" t="s">
        <v>119</v>
      </c>
      <c r="G2">
        <f>IF(supply&lt;min_supply,30,0)</f>
        <v>0</v>
      </c>
    </row>
    <row r="3" spans="1:25" x14ac:dyDescent="0.3">
      <c r="F3" t="s">
        <v>123</v>
      </c>
      <c r="G3">
        <f>IF(OR(VIP&lt;(VEE+vicm_neg),VIP&gt;(VCC-vicm_pos)),60,0)</f>
        <v>0</v>
      </c>
      <c r="I3" t="s">
        <v>70</v>
      </c>
      <c r="L3" t="s">
        <v>54</v>
      </c>
    </row>
    <row r="4" spans="1:25" x14ac:dyDescent="0.3">
      <c r="A4" t="s">
        <v>48</v>
      </c>
      <c r="B4">
        <f>+VCC-VEE</f>
        <v>32</v>
      </c>
      <c r="F4" t="s">
        <v>124</v>
      </c>
      <c r="G4">
        <f>IF(OR(VIN&lt;(VEE+vicm_neg),VIN&gt;(VCC-vicm_pos)),50,0)</f>
        <v>0</v>
      </c>
      <c r="I4" t="s">
        <v>71</v>
      </c>
      <c r="L4">
        <v>0.2</v>
      </c>
    </row>
    <row r="5" spans="1:25" x14ac:dyDescent="0.3">
      <c r="A5" t="s">
        <v>78</v>
      </c>
      <c r="B5" s="9">
        <f>IF(CLAMP_enable="YES",(VCLAMP_pos-VOCM_clamp_pos),(VCC-VOCM_pos))</f>
        <v>2.2999999999999998</v>
      </c>
      <c r="I5" t="s">
        <v>72</v>
      </c>
      <c r="L5">
        <v>1</v>
      </c>
    </row>
    <row r="6" spans="1:25" x14ac:dyDescent="0.3">
      <c r="A6" t="s">
        <v>79</v>
      </c>
      <c r="B6" s="9">
        <f>IF(CLAMP_enable="YES",(VCLAMP_neg+VOCM_clamp_neg),(VEE+VOCM_neg))</f>
        <v>1</v>
      </c>
    </row>
    <row r="7" spans="1:25" x14ac:dyDescent="0.3">
      <c r="A7" s="13" t="s">
        <v>130</v>
      </c>
      <c r="B7" s="20">
        <f>IF(IF(VOCM&lt;(min_VOCM),(min_VOCM),VOCM)&gt;(max_VOCM),(max_VOCM),IF(VOCM&lt;(min_VOCM),(min_VOCM),VOCM))</f>
        <v>1.65</v>
      </c>
      <c r="F7" t="s">
        <v>131</v>
      </c>
      <c r="G7">
        <f>IF(OR(VOCM&gt;max_VOCM,VOCM&lt;min_VOCM),80,0)</f>
        <v>0</v>
      </c>
    </row>
    <row r="8" spans="1:25" x14ac:dyDescent="0.3">
      <c r="B8" s="9"/>
      <c r="I8" t="s">
        <v>85</v>
      </c>
    </row>
    <row r="9" spans="1:25" x14ac:dyDescent="0.3">
      <c r="A9" t="s">
        <v>66</v>
      </c>
      <c r="B9">
        <f>+VCLAMP_pos-VCLAMP_neg</f>
        <v>3.3</v>
      </c>
      <c r="F9" t="s">
        <v>120</v>
      </c>
      <c r="I9" t="s">
        <v>83</v>
      </c>
    </row>
    <row r="10" spans="1:25" x14ac:dyDescent="0.3">
      <c r="A10" t="s">
        <v>68</v>
      </c>
      <c r="B10">
        <f>IF(CLAMP_enable="YES",(VCC-1.5)-(VEE+1.5), (VCC-VEE))</f>
        <v>29</v>
      </c>
      <c r="F10" t="s">
        <v>121</v>
      </c>
      <c r="I10" t="s">
        <v>84</v>
      </c>
    </row>
    <row r="11" spans="1:25" x14ac:dyDescent="0.3">
      <c r="A11" t="s">
        <v>67</v>
      </c>
      <c r="B11">
        <f>IF(CLAMP_enable="YES",min_clamp_datasheet, (VCC-VEE))</f>
        <v>3</v>
      </c>
      <c r="F11" t="s">
        <v>122</v>
      </c>
    </row>
    <row r="12" spans="1:25" x14ac:dyDescent="0.3">
      <c r="A12" t="s">
        <v>73</v>
      </c>
      <c r="B12">
        <f>IF(CLAMP_enable="YES",(+VCC-1.5), VCC)</f>
        <v>14.5</v>
      </c>
      <c r="S12" t="s">
        <v>257</v>
      </c>
      <c r="T12">
        <f>IF(FE_GAIN=1, "NC", (6000/(FE_GAIN-1)))</f>
        <v>1500</v>
      </c>
      <c r="Y12" t="s">
        <v>262</v>
      </c>
    </row>
    <row r="13" spans="1:25" x14ac:dyDescent="0.3">
      <c r="A13" t="s">
        <v>74</v>
      </c>
      <c r="B13">
        <f>IF(CLAMP_enable="YES",(+VEE+1.5), VEE)</f>
        <v>-14.5</v>
      </c>
      <c r="S13" t="s">
        <v>258</v>
      </c>
      <c r="T13">
        <f>IF( ( 10^TRUNC(LOG(T12)) * 0.01 * TRUNC((0.5 + 100*10^(1/96)^TRUNC(0.75 + 96*(LOG(T12) - TRUNC(LOG(T12))))))) * ( 10^TRUNC(LOG(T12)) * 0.01 * TRUNC((0.5 + 100*10^(1/96)^TRUNC(0.25 + 96*(LOG(T12) - TRUNC(LOG(T12)))))) ) &gt; T12*E12, ( 10^TRUNC(LOG(T12)) * 0.01 * TRUNC((0.5 + 100*10^(1/96)^TRUNC(0.25 + 96*(LOG(T12) - TRUNC(LOG(T12)))))) ), ( 10^TRUNC(LOG(T12)) * 0.01 * TRUNC((0.5 + 100*10^(1/96)^TRUNC(0.75 + 96*(LOG(T12) - TRUNC(LOG(T12))))))) )</f>
        <v>1500</v>
      </c>
      <c r="V13" t="s">
        <v>261</v>
      </c>
      <c r="W13">
        <f>INDEX(resistor_E196, MATCH($T$12,resistor_E196,1))</f>
        <v>1500</v>
      </c>
      <c r="X13">
        <f>INDEX(resistor_E196,MATCH($T$12,resistor_E196,1)+1)</f>
        <v>1520</v>
      </c>
      <c r="Y13">
        <f>+IF(W14&lt;X14, W13, X13)</f>
        <v>1500</v>
      </c>
    </row>
    <row r="14" spans="1:25" x14ac:dyDescent="0.3">
      <c r="A14" t="s">
        <v>109</v>
      </c>
      <c r="B14">
        <f>IF(CLAMP_enable="NO", VCC, 'INA851 Vin Vout range'!S7)</f>
        <v>3.3</v>
      </c>
      <c r="T14">
        <f>IF(FE_GAIN=1, "NC", Y13)</f>
        <v>1500</v>
      </c>
      <c r="V14" t="s">
        <v>108</v>
      </c>
      <c r="W14">
        <f>+ABS(W13-$T$12)</f>
        <v>0</v>
      </c>
      <c r="X14">
        <f>+ABS(X13-$T$12)</f>
        <v>20</v>
      </c>
    </row>
    <row r="15" spans="1:25" x14ac:dyDescent="0.3">
      <c r="A15" t="s">
        <v>110</v>
      </c>
      <c r="B15">
        <f>IF(CLAMP_enable="NO", VEE, 'INA851 Vin Vout range'!S44)</f>
        <v>0</v>
      </c>
    </row>
    <row r="17" spans="1:8" x14ac:dyDescent="0.3">
      <c r="B17" t="s">
        <v>138</v>
      </c>
      <c r="C17">
        <f>IF('INA851 Vin Vout range'!$E$16="Fully Differential",'INA851 Vin Vout range'!$C$39,('INA851 Vin Vout range'!$C$21+ 'INA851 Vin Vout range'!$C$33)/2+'INA851 Vin Vout range'!$C$39)</f>
        <v>1.65</v>
      </c>
    </row>
    <row r="18" spans="1:8" x14ac:dyDescent="0.3">
      <c r="B18" t="s">
        <v>265</v>
      </c>
    </row>
    <row r="19" spans="1:8" x14ac:dyDescent="0.3">
      <c r="B19" s="14" t="s">
        <v>93</v>
      </c>
      <c r="C19" s="15" t="s">
        <v>95</v>
      </c>
    </row>
    <row r="20" spans="1:8" x14ac:dyDescent="0.3">
      <c r="A20" t="s">
        <v>91</v>
      </c>
      <c r="B20">
        <f>IF('INA851 Vin Vout range'!$E$16="Fully Differential",VICM+FE_GAIN*VDIFF/2,('INA851 Vin Vout range'!$C$33-'INA851 Vin Vout range'!$C$21)/2*FE_GAIN+VICM)</f>
        <v>5.4</v>
      </c>
      <c r="C20" s="9">
        <f>IF(IF(B20&lt;(VEE+FE_sat_neg),(VEE+FE_sat_neg),B20)&gt;(VCC-FE_sat_pos),(VCC-FE_sat_pos),IF(B20&lt;(VEE+FE_sat_neg),(VEE+FE_sat_neg),B20))</f>
        <v>5.4</v>
      </c>
      <c r="D20" s="13"/>
      <c r="F20" t="s">
        <v>106</v>
      </c>
      <c r="G20" s="13">
        <f>IF(B20&lt;(VEE+FE_sat_neg),1,IF(B20&gt;(VCC-FE_sat_pos),1,0))</f>
        <v>0</v>
      </c>
    </row>
    <row r="21" spans="1:8" x14ac:dyDescent="0.3">
      <c r="A21" t="s">
        <v>92</v>
      </c>
      <c r="B21">
        <f>IF('INA851 Vin Vout range'!$E$16="Fully Differential",VICM-FE_GAIN*VDIFF/2,VICM-('INA851 Vin Vout range'!$C$33-'INA851 Vin Vout range'!$C$21)/2*FE_GAIN)</f>
        <v>-2.1</v>
      </c>
      <c r="C21" s="9">
        <f>IF(IF(B21&lt;(VEE+FE_sat_neg),(VEE+FE_sat_neg),B21)&gt;(VCC-FE_sat_pos),(VCC-FE_sat_pos),IF(B21&lt;(VEE+FE_sat_neg),(VEE+FE_sat_neg),B21))</f>
        <v>-2.1</v>
      </c>
      <c r="D21" s="13"/>
      <c r="F21" t="s">
        <v>107</v>
      </c>
      <c r="G21" s="13">
        <f>IF(B21&lt;(VEE+FE_sat_neg),1,IF(B21&gt;(VCC-FE_sat_pos),1,0))</f>
        <v>0</v>
      </c>
    </row>
    <row r="23" spans="1:8" x14ac:dyDescent="0.3">
      <c r="A23" s="13"/>
      <c r="B23" s="14" t="s">
        <v>93</v>
      </c>
      <c r="C23" s="15" t="s">
        <v>95</v>
      </c>
      <c r="D23" s="15" t="s">
        <v>96</v>
      </c>
      <c r="E23" s="16" t="s">
        <v>94</v>
      </c>
    </row>
    <row r="24" spans="1:8" x14ac:dyDescent="0.3">
      <c r="A24" t="s">
        <v>89</v>
      </c>
      <c r="B24">
        <f>+(Voa2_int-Voa1_int)*(1/2)*BE_GAIN+VOCM</f>
        <v>2.4</v>
      </c>
      <c r="C24" s="9">
        <f>IF(IF(B24&lt;(VEE+VSAT_neg),(VEE+VSAT_neg),B24)&gt;(VCC-VSAT_pos),(VCC-VSAT_pos),IF(B24&lt;(VEE+VSAT_neg),(VEE+VSAT_neg),B24))</f>
        <v>2.4</v>
      </c>
      <c r="D24" s="9">
        <f>IF(IF(B24&lt;(VCLAMP_neg+VSAT_clamp_neg),(VCLAMP_neg+VSAT_clamp_neg),B24)&gt;(VCLAMP_pos-VSAT_clamp_pos),(VCLAMP_pos-VSAT_clamp_pos),IF(B24&lt;(VCLAMP_neg+VSAT_clamp_neg),(VCLAMP_neg+VSAT_clamp_neg),B24))</f>
        <v>2.4</v>
      </c>
      <c r="E24">
        <f>IF(CLAMP_enable="YES",D24,C24)</f>
        <v>2.4</v>
      </c>
      <c r="F24" s="9">
        <f>IF(OR($B$24&lt;(VCLAMP_neg+VSAT_clamp_neg),$B$24&gt;(VCLAMP_pos-VSAT_clamp_pos)),1,0)</f>
        <v>0</v>
      </c>
      <c r="G24" s="13"/>
      <c r="H24" s="9">
        <f>IF(OR($B$24&lt;(VEE+VSAT_neg),$B$24&gt;(VCC-VSAT_pos)),1,0)</f>
        <v>0</v>
      </c>
    </row>
    <row r="25" spans="1:8" x14ac:dyDescent="0.3">
      <c r="A25" t="s">
        <v>90</v>
      </c>
      <c r="B25">
        <f>-(Voa2_int-Voa1_int)*(1/2)*BE_GAIN+VOCM</f>
        <v>0.89999999999999991</v>
      </c>
      <c r="C25" s="9">
        <f>IF(IF(B25&lt;(VEE+VSAT_neg),(VEE+VSAT_neg),B25)&gt;(VCC-VSAT_pos),(VCC-VSAT_pos),IF(B25&lt;(VEE+VSAT_neg),(VEE+VSAT_neg),B25))</f>
        <v>0.89999999999999991</v>
      </c>
      <c r="D25" s="9">
        <f>IF(IF(B25&lt;(VCLAMP_neg+VSAT_clamp_neg),(VCLAMP_neg+VSAT_clamp_neg),B25)&gt;(VCLAMP_pos-VSAT_clamp_pos),(VCLAMP_pos-VSAT_clamp_pos),IF(B25&lt;(VCLAMP_neg+VSAT_clamp_neg),(VCLAMP_neg+VSAT_clamp_neg),B25))</f>
        <v>0.89999999999999991</v>
      </c>
      <c r="E25">
        <f>IF(CLAMP_enable="YES",D25,C25)</f>
        <v>0.89999999999999991</v>
      </c>
      <c r="F25" s="9">
        <f>IF(OR($B$25&lt;(VCLAMP_neg+VSAT_clamp_neg),$B$25&gt;(VCLAMP_pos-VSAT_clamp_pos)),1,0)</f>
        <v>0</v>
      </c>
      <c r="G25" s="13"/>
      <c r="H25" s="9">
        <f>IF(OR($B$25&lt;(VEE+VSAT_neg),$B$25&gt;(VCC-VSAT_pos)),1,0)</f>
        <v>0</v>
      </c>
    </row>
    <row r="26" spans="1:8" x14ac:dyDescent="0.3">
      <c r="E26" t="s">
        <v>255</v>
      </c>
      <c r="F26" s="9">
        <f>IF(OR($F$24=1,$F$25=1),1,0)</f>
        <v>0</v>
      </c>
      <c r="G26" t="s">
        <v>256</v>
      </c>
      <c r="H26" s="9">
        <f>IF(OR($H$24=1,$H$25=1),1,0)</f>
        <v>0</v>
      </c>
    </row>
    <row r="27" spans="1:8" x14ac:dyDescent="0.3">
      <c r="G27" s="13"/>
    </row>
    <row r="28" spans="1:8" x14ac:dyDescent="0.3">
      <c r="G28" s="13"/>
    </row>
    <row r="30" spans="1:8" x14ac:dyDescent="0.3">
      <c r="F30" t="s">
        <v>108</v>
      </c>
    </row>
    <row r="40" spans="6:6" x14ac:dyDescent="0.3">
      <c r="F40" t="s">
        <v>99</v>
      </c>
    </row>
    <row r="41" spans="6:6" x14ac:dyDescent="0.3">
      <c r="F41" t="s">
        <v>100</v>
      </c>
    </row>
    <row r="42" spans="6:6" x14ac:dyDescent="0.3">
      <c r="F42" t="s">
        <v>248</v>
      </c>
    </row>
    <row r="43" spans="6:6" x14ac:dyDescent="0.3">
      <c r="F43" t="s">
        <v>102</v>
      </c>
    </row>
    <row r="44" spans="6:6" x14ac:dyDescent="0.3">
      <c r="F44" t="s">
        <v>103</v>
      </c>
    </row>
    <row r="45" spans="6:6" x14ac:dyDescent="0.3">
      <c r="F45" t="s">
        <v>104</v>
      </c>
    </row>
    <row r="46" spans="6:6" x14ac:dyDescent="0.3">
      <c r="F46" t="s">
        <v>247</v>
      </c>
    </row>
    <row r="47" spans="6:6" x14ac:dyDescent="0.3">
      <c r="F47" t="s">
        <v>249</v>
      </c>
    </row>
    <row r="48" spans="6:6" x14ac:dyDescent="0.3">
      <c r="F48" t="s">
        <v>250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5F995-E41F-4162-BAE5-6B10E909C279}">
  <dimension ref="A1:T1536"/>
  <sheetViews>
    <sheetView workbookViewId="0">
      <selection activeCell="F15" sqref="F15"/>
    </sheetView>
  </sheetViews>
  <sheetFormatPr defaultRowHeight="14.4" x14ac:dyDescent="0.3"/>
  <sheetData>
    <row r="1" spans="1:20" ht="31.2" x14ac:dyDescent="0.6">
      <c r="A1">
        <v>0.1</v>
      </c>
      <c r="D1" s="47" t="s">
        <v>263</v>
      </c>
      <c r="E1" s="48"/>
      <c r="F1" s="33"/>
      <c r="G1" s="33"/>
      <c r="H1" s="33"/>
      <c r="I1" s="33"/>
      <c r="M1">
        <v>0.1</v>
      </c>
      <c r="N1">
        <v>1</v>
      </c>
      <c r="O1">
        <v>10</v>
      </c>
      <c r="P1">
        <v>100</v>
      </c>
      <c r="Q1">
        <v>1000</v>
      </c>
      <c r="R1">
        <v>10000</v>
      </c>
      <c r="S1">
        <v>100000</v>
      </c>
      <c r="T1">
        <v>1000000</v>
      </c>
    </row>
    <row r="2" spans="1:20" x14ac:dyDescent="0.3">
      <c r="A2">
        <v>0.10100000000000003</v>
      </c>
      <c r="M2">
        <v>0.10100000000000003</v>
      </c>
      <c r="N2">
        <v>1.0100000000000002</v>
      </c>
      <c r="O2">
        <v>10.100000000000001</v>
      </c>
      <c r="P2">
        <v>101</v>
      </c>
      <c r="Q2">
        <v>1010</v>
      </c>
      <c r="R2">
        <v>10100</v>
      </c>
      <c r="S2">
        <v>101000</v>
      </c>
      <c r="T2">
        <v>1010000</v>
      </c>
    </row>
    <row r="3" spans="1:20" x14ac:dyDescent="0.3">
      <c r="A3">
        <v>0.10200000000000004</v>
      </c>
      <c r="M3">
        <v>0.10200000000000004</v>
      </c>
      <c r="N3">
        <v>1.0200000000000002</v>
      </c>
      <c r="O3">
        <v>10.200000000000001</v>
      </c>
      <c r="P3">
        <v>102</v>
      </c>
      <c r="Q3">
        <v>1020</v>
      </c>
      <c r="R3">
        <v>10200</v>
      </c>
      <c r="S3">
        <v>102000</v>
      </c>
      <c r="T3">
        <v>1020000</v>
      </c>
    </row>
    <row r="4" spans="1:20" x14ac:dyDescent="0.3">
      <c r="A4">
        <v>0.10400000000000001</v>
      </c>
      <c r="M4">
        <v>0.10400000000000001</v>
      </c>
      <c r="N4">
        <v>1.04</v>
      </c>
      <c r="O4">
        <v>10.4</v>
      </c>
      <c r="P4">
        <v>104</v>
      </c>
      <c r="Q4">
        <v>1040</v>
      </c>
      <c r="R4">
        <v>10400</v>
      </c>
      <c r="S4">
        <v>104000</v>
      </c>
      <c r="T4">
        <v>1040000</v>
      </c>
    </row>
    <row r="5" spans="1:20" x14ac:dyDescent="0.3">
      <c r="A5">
        <v>0.10500000000000001</v>
      </c>
      <c r="M5">
        <v>0.10500000000000001</v>
      </c>
      <c r="N5">
        <v>1.05</v>
      </c>
      <c r="O5">
        <v>10.5</v>
      </c>
      <c r="P5">
        <v>105</v>
      </c>
      <c r="Q5">
        <v>1050</v>
      </c>
      <c r="R5">
        <v>10500</v>
      </c>
      <c r="S5">
        <v>105000</v>
      </c>
      <c r="T5">
        <v>1050000</v>
      </c>
    </row>
    <row r="6" spans="1:20" x14ac:dyDescent="0.3">
      <c r="A6">
        <v>0.10600000000000004</v>
      </c>
      <c r="M6">
        <v>0.10600000000000004</v>
      </c>
      <c r="N6">
        <v>1.0600000000000003</v>
      </c>
      <c r="O6">
        <v>10.600000000000001</v>
      </c>
      <c r="P6">
        <v>106</v>
      </c>
      <c r="Q6">
        <v>1060</v>
      </c>
      <c r="R6">
        <v>10600</v>
      </c>
      <c r="S6">
        <v>106000</v>
      </c>
      <c r="T6">
        <v>1060000</v>
      </c>
    </row>
    <row r="7" spans="1:20" x14ac:dyDescent="0.3">
      <c r="A7">
        <v>0.10700000000000001</v>
      </c>
      <c r="M7">
        <v>0.10700000000000001</v>
      </c>
      <c r="N7">
        <v>1.07</v>
      </c>
      <c r="O7">
        <v>10.700000000000001</v>
      </c>
      <c r="P7">
        <v>107</v>
      </c>
      <c r="Q7">
        <v>1070</v>
      </c>
      <c r="R7">
        <v>10700</v>
      </c>
      <c r="S7">
        <v>107000</v>
      </c>
      <c r="T7">
        <v>1070000</v>
      </c>
    </row>
    <row r="8" spans="1:20" x14ac:dyDescent="0.3">
      <c r="A8">
        <v>0.10900000000000001</v>
      </c>
      <c r="M8">
        <v>0.10900000000000001</v>
      </c>
      <c r="N8">
        <v>1.0900000000000001</v>
      </c>
      <c r="O8">
        <v>10.9</v>
      </c>
      <c r="P8">
        <v>109</v>
      </c>
      <c r="Q8">
        <v>1090</v>
      </c>
      <c r="R8">
        <v>10900</v>
      </c>
      <c r="S8">
        <v>109000</v>
      </c>
      <c r="T8">
        <v>1090000</v>
      </c>
    </row>
    <row r="9" spans="1:20" x14ac:dyDescent="0.3">
      <c r="A9">
        <v>0.11000000000000001</v>
      </c>
      <c r="M9">
        <v>0.11000000000000001</v>
      </c>
      <c r="N9">
        <v>1.1000000000000001</v>
      </c>
      <c r="O9">
        <v>11</v>
      </c>
      <c r="P9">
        <v>110</v>
      </c>
      <c r="Q9">
        <v>1100</v>
      </c>
      <c r="R9">
        <v>11000</v>
      </c>
      <c r="S9">
        <v>110000</v>
      </c>
      <c r="T9">
        <v>1100000</v>
      </c>
    </row>
    <row r="10" spans="1:20" x14ac:dyDescent="0.3">
      <c r="A10">
        <v>0.11100000000000002</v>
      </c>
      <c r="M10">
        <v>0.11100000000000002</v>
      </c>
      <c r="N10">
        <v>1.1100000000000001</v>
      </c>
      <c r="O10">
        <v>11.100000000000001</v>
      </c>
      <c r="P10">
        <v>111</v>
      </c>
      <c r="Q10">
        <v>1110</v>
      </c>
      <c r="R10">
        <v>11100</v>
      </c>
      <c r="S10">
        <v>111000</v>
      </c>
      <c r="T10">
        <v>1110000</v>
      </c>
    </row>
    <row r="11" spans="1:20" x14ac:dyDescent="0.3">
      <c r="A11">
        <v>0.11300000000000002</v>
      </c>
      <c r="M11">
        <v>0.11300000000000002</v>
      </c>
      <c r="N11">
        <v>1.1300000000000001</v>
      </c>
      <c r="O11">
        <v>11.3</v>
      </c>
      <c r="P11">
        <v>113</v>
      </c>
      <c r="Q11">
        <v>1130</v>
      </c>
      <c r="R11">
        <v>11300</v>
      </c>
      <c r="S11">
        <v>113000</v>
      </c>
      <c r="T11">
        <v>1130000</v>
      </c>
    </row>
    <row r="12" spans="1:20" x14ac:dyDescent="0.3">
      <c r="A12">
        <v>0.11400000000000002</v>
      </c>
      <c r="M12">
        <v>0.11400000000000002</v>
      </c>
      <c r="N12">
        <v>1.1400000000000001</v>
      </c>
      <c r="O12">
        <v>11.4</v>
      </c>
      <c r="P12">
        <v>114</v>
      </c>
      <c r="Q12">
        <v>1140</v>
      </c>
      <c r="R12">
        <v>11400</v>
      </c>
      <c r="S12">
        <v>114000</v>
      </c>
      <c r="T12">
        <v>1140000</v>
      </c>
    </row>
    <row r="13" spans="1:20" x14ac:dyDescent="0.3">
      <c r="A13">
        <v>0.11500000000000002</v>
      </c>
      <c r="M13">
        <v>0.11500000000000002</v>
      </c>
      <c r="N13">
        <v>1.1500000000000001</v>
      </c>
      <c r="O13">
        <v>11.5</v>
      </c>
      <c r="P13">
        <v>115</v>
      </c>
      <c r="Q13">
        <v>1150</v>
      </c>
      <c r="R13">
        <v>11500</v>
      </c>
      <c r="S13">
        <v>115000</v>
      </c>
      <c r="T13">
        <v>1150000</v>
      </c>
    </row>
    <row r="14" spans="1:20" x14ac:dyDescent="0.3">
      <c r="A14">
        <v>0.11700000000000002</v>
      </c>
      <c r="M14">
        <v>0.11700000000000002</v>
      </c>
      <c r="N14">
        <v>1.1700000000000002</v>
      </c>
      <c r="O14">
        <v>11.700000000000001</v>
      </c>
      <c r="P14">
        <v>117</v>
      </c>
      <c r="Q14">
        <v>1170</v>
      </c>
      <c r="R14">
        <v>11700</v>
      </c>
      <c r="S14">
        <v>117000</v>
      </c>
      <c r="T14">
        <v>1170000</v>
      </c>
    </row>
    <row r="15" spans="1:20" x14ac:dyDescent="0.3">
      <c r="A15">
        <v>0.11800000000000002</v>
      </c>
      <c r="M15">
        <v>0.11800000000000002</v>
      </c>
      <c r="N15">
        <v>1.1800000000000002</v>
      </c>
      <c r="O15">
        <v>11.8</v>
      </c>
      <c r="P15">
        <v>118</v>
      </c>
      <c r="Q15">
        <v>1180</v>
      </c>
      <c r="R15">
        <v>11800</v>
      </c>
      <c r="S15">
        <v>118000</v>
      </c>
      <c r="T15">
        <v>1180000</v>
      </c>
    </row>
    <row r="16" spans="1:20" x14ac:dyDescent="0.3">
      <c r="A16">
        <v>0.12000000000000002</v>
      </c>
      <c r="M16">
        <v>0.12000000000000002</v>
      </c>
      <c r="N16">
        <v>1.2000000000000002</v>
      </c>
      <c r="O16">
        <v>12</v>
      </c>
      <c r="P16">
        <v>120</v>
      </c>
      <c r="Q16">
        <v>1200</v>
      </c>
      <c r="R16">
        <v>12000</v>
      </c>
      <c r="S16">
        <v>120000</v>
      </c>
      <c r="T16">
        <v>1200000</v>
      </c>
    </row>
    <row r="17" spans="1:20" x14ac:dyDescent="0.3">
      <c r="A17">
        <v>0.12100000000000002</v>
      </c>
      <c r="M17">
        <v>0.12100000000000002</v>
      </c>
      <c r="N17">
        <v>1.2100000000000002</v>
      </c>
      <c r="O17">
        <v>12.100000000000001</v>
      </c>
      <c r="P17">
        <v>121</v>
      </c>
      <c r="Q17">
        <v>1210</v>
      </c>
      <c r="R17">
        <v>12100</v>
      </c>
      <c r="S17">
        <v>121000</v>
      </c>
      <c r="T17">
        <v>1210000</v>
      </c>
    </row>
    <row r="18" spans="1:20" x14ac:dyDescent="0.3">
      <c r="A18">
        <v>0.12300000000000003</v>
      </c>
      <c r="M18">
        <v>0.12300000000000003</v>
      </c>
      <c r="N18">
        <v>1.2300000000000002</v>
      </c>
      <c r="O18">
        <v>12.3</v>
      </c>
      <c r="P18">
        <v>123</v>
      </c>
      <c r="Q18">
        <v>1230</v>
      </c>
      <c r="R18">
        <v>12300</v>
      </c>
      <c r="S18">
        <v>123000</v>
      </c>
      <c r="T18">
        <v>1230000</v>
      </c>
    </row>
    <row r="19" spans="1:20" x14ac:dyDescent="0.3">
      <c r="A19">
        <v>0.12400000000000003</v>
      </c>
      <c r="M19">
        <v>0.12400000000000003</v>
      </c>
      <c r="N19">
        <v>1.2400000000000002</v>
      </c>
      <c r="O19">
        <v>12.4</v>
      </c>
      <c r="P19">
        <v>124</v>
      </c>
      <c r="Q19">
        <v>1240</v>
      </c>
      <c r="R19">
        <v>12400</v>
      </c>
      <c r="S19">
        <v>124000</v>
      </c>
      <c r="T19">
        <v>1240000</v>
      </c>
    </row>
    <row r="20" spans="1:20" x14ac:dyDescent="0.3">
      <c r="A20">
        <v>0.12600000000000003</v>
      </c>
      <c r="M20">
        <v>0.12600000000000003</v>
      </c>
      <c r="N20">
        <v>1.2600000000000002</v>
      </c>
      <c r="O20">
        <v>12.600000000000001</v>
      </c>
      <c r="P20">
        <v>126</v>
      </c>
      <c r="Q20">
        <v>1260</v>
      </c>
      <c r="R20">
        <v>12600</v>
      </c>
      <c r="S20">
        <v>126000</v>
      </c>
      <c r="T20">
        <v>1260000</v>
      </c>
    </row>
    <row r="21" spans="1:20" x14ac:dyDescent="0.3">
      <c r="A21">
        <v>0.12700000000000003</v>
      </c>
      <c r="M21">
        <v>0.12700000000000003</v>
      </c>
      <c r="N21">
        <v>1.2700000000000002</v>
      </c>
      <c r="O21">
        <v>12.700000000000001</v>
      </c>
      <c r="P21">
        <v>127</v>
      </c>
      <c r="Q21">
        <v>1270</v>
      </c>
      <c r="R21">
        <v>12700</v>
      </c>
      <c r="S21">
        <v>127000</v>
      </c>
      <c r="T21">
        <v>1270000</v>
      </c>
    </row>
    <row r="22" spans="1:20" x14ac:dyDescent="0.3">
      <c r="A22">
        <v>0.129</v>
      </c>
      <c r="M22">
        <v>0.129</v>
      </c>
      <c r="N22">
        <v>1.29</v>
      </c>
      <c r="O22">
        <v>12.9</v>
      </c>
      <c r="P22">
        <v>129</v>
      </c>
      <c r="Q22">
        <v>1290</v>
      </c>
      <c r="R22">
        <v>12900</v>
      </c>
      <c r="S22">
        <v>129000</v>
      </c>
      <c r="T22">
        <v>1290000</v>
      </c>
    </row>
    <row r="23" spans="1:20" x14ac:dyDescent="0.3">
      <c r="A23">
        <v>0.13</v>
      </c>
      <c r="M23">
        <v>0.13</v>
      </c>
      <c r="N23">
        <v>1.3</v>
      </c>
      <c r="O23">
        <v>13</v>
      </c>
      <c r="P23">
        <v>130</v>
      </c>
      <c r="Q23">
        <v>1300</v>
      </c>
      <c r="R23">
        <v>13000</v>
      </c>
      <c r="S23">
        <v>130000</v>
      </c>
      <c r="T23">
        <v>1300000</v>
      </c>
    </row>
    <row r="24" spans="1:20" x14ac:dyDescent="0.3">
      <c r="A24">
        <v>0.13200000000000003</v>
      </c>
      <c r="M24">
        <v>0.13200000000000003</v>
      </c>
      <c r="N24">
        <v>1.3200000000000003</v>
      </c>
      <c r="O24">
        <v>13.200000000000001</v>
      </c>
      <c r="P24">
        <v>132</v>
      </c>
      <c r="Q24">
        <v>1320</v>
      </c>
      <c r="R24">
        <v>13200</v>
      </c>
      <c r="S24">
        <v>132000</v>
      </c>
      <c r="T24">
        <v>1320000</v>
      </c>
    </row>
    <row r="25" spans="1:20" x14ac:dyDescent="0.3">
      <c r="A25">
        <v>0.13300000000000001</v>
      </c>
      <c r="M25">
        <v>0.13300000000000001</v>
      </c>
      <c r="N25">
        <v>1.33</v>
      </c>
      <c r="O25">
        <v>13.3</v>
      </c>
      <c r="P25">
        <v>133</v>
      </c>
      <c r="Q25">
        <v>1330</v>
      </c>
      <c r="R25">
        <v>13300</v>
      </c>
      <c r="S25">
        <v>133000</v>
      </c>
      <c r="T25">
        <v>1330000</v>
      </c>
    </row>
    <row r="26" spans="1:20" x14ac:dyDescent="0.3">
      <c r="A26">
        <v>0.13500000000000001</v>
      </c>
      <c r="M26">
        <v>0.13500000000000001</v>
      </c>
      <c r="N26">
        <v>1.35</v>
      </c>
      <c r="O26">
        <v>13.5</v>
      </c>
      <c r="P26">
        <v>135</v>
      </c>
      <c r="Q26">
        <v>1350</v>
      </c>
      <c r="R26">
        <v>13500</v>
      </c>
      <c r="S26">
        <v>135000</v>
      </c>
      <c r="T26">
        <v>1350000</v>
      </c>
    </row>
    <row r="27" spans="1:20" x14ac:dyDescent="0.3">
      <c r="A27">
        <v>0.13700000000000001</v>
      </c>
      <c r="M27">
        <v>0.13700000000000001</v>
      </c>
      <c r="N27">
        <v>1.37</v>
      </c>
      <c r="O27">
        <v>13.700000000000001</v>
      </c>
      <c r="P27">
        <v>137</v>
      </c>
      <c r="Q27">
        <v>1370</v>
      </c>
      <c r="R27">
        <v>13700</v>
      </c>
      <c r="S27">
        <v>137000</v>
      </c>
      <c r="T27">
        <v>1370000</v>
      </c>
    </row>
    <row r="28" spans="1:20" x14ac:dyDescent="0.3">
      <c r="A28">
        <v>0.13800000000000001</v>
      </c>
      <c r="M28">
        <v>0.13800000000000001</v>
      </c>
      <c r="N28">
        <v>1.3800000000000001</v>
      </c>
      <c r="O28">
        <v>13.8</v>
      </c>
      <c r="P28">
        <v>138</v>
      </c>
      <c r="Q28">
        <v>1380</v>
      </c>
      <c r="R28">
        <v>13800</v>
      </c>
      <c r="S28">
        <v>138000</v>
      </c>
      <c r="T28">
        <v>1380000</v>
      </c>
    </row>
    <row r="29" spans="1:20" x14ac:dyDescent="0.3">
      <c r="A29">
        <v>0.14000000000000001</v>
      </c>
      <c r="M29">
        <v>0.14000000000000001</v>
      </c>
      <c r="N29">
        <v>1.4000000000000001</v>
      </c>
      <c r="O29">
        <v>14</v>
      </c>
      <c r="P29">
        <v>140</v>
      </c>
      <c r="Q29">
        <v>1400</v>
      </c>
      <c r="R29">
        <v>14000</v>
      </c>
      <c r="S29">
        <v>140000</v>
      </c>
      <c r="T29">
        <v>1400000</v>
      </c>
    </row>
    <row r="30" spans="1:20" x14ac:dyDescent="0.3">
      <c r="A30">
        <v>0.14200000000000002</v>
      </c>
      <c r="M30">
        <v>0.14200000000000002</v>
      </c>
      <c r="N30">
        <v>1.4200000000000002</v>
      </c>
      <c r="O30">
        <v>14.200000000000001</v>
      </c>
      <c r="P30">
        <v>142</v>
      </c>
      <c r="Q30">
        <v>1420</v>
      </c>
      <c r="R30">
        <v>14200</v>
      </c>
      <c r="S30">
        <v>142000</v>
      </c>
      <c r="T30">
        <v>1420000</v>
      </c>
    </row>
    <row r="31" spans="1:20" x14ac:dyDescent="0.3">
      <c r="A31">
        <v>0.14300000000000002</v>
      </c>
      <c r="M31">
        <v>0.14300000000000002</v>
      </c>
      <c r="N31">
        <v>1.4300000000000002</v>
      </c>
      <c r="O31">
        <v>14.3</v>
      </c>
      <c r="P31">
        <v>143</v>
      </c>
      <c r="Q31">
        <v>1430</v>
      </c>
      <c r="R31">
        <v>14300</v>
      </c>
      <c r="S31">
        <v>143000</v>
      </c>
      <c r="T31">
        <v>1430000</v>
      </c>
    </row>
    <row r="32" spans="1:20" x14ac:dyDescent="0.3">
      <c r="A32">
        <v>0.14500000000000002</v>
      </c>
      <c r="M32">
        <v>0.14500000000000002</v>
      </c>
      <c r="N32">
        <v>1.4500000000000002</v>
      </c>
      <c r="O32">
        <v>14.5</v>
      </c>
      <c r="P32">
        <v>145</v>
      </c>
      <c r="Q32">
        <v>1450</v>
      </c>
      <c r="R32">
        <v>14500</v>
      </c>
      <c r="S32">
        <v>145000</v>
      </c>
      <c r="T32">
        <v>1450000</v>
      </c>
    </row>
    <row r="33" spans="1:20" x14ac:dyDescent="0.3">
      <c r="A33">
        <v>0.14700000000000002</v>
      </c>
      <c r="M33">
        <v>0.14700000000000002</v>
      </c>
      <c r="N33">
        <v>1.4700000000000002</v>
      </c>
      <c r="O33">
        <v>14.700000000000001</v>
      </c>
      <c r="P33">
        <v>147</v>
      </c>
      <c r="Q33">
        <v>1470</v>
      </c>
      <c r="R33">
        <v>14700</v>
      </c>
      <c r="S33">
        <v>147000</v>
      </c>
      <c r="T33">
        <v>1470000</v>
      </c>
    </row>
    <row r="34" spans="1:20" x14ac:dyDescent="0.3">
      <c r="A34">
        <v>0.14900000000000002</v>
      </c>
      <c r="M34">
        <v>0.14900000000000002</v>
      </c>
      <c r="N34">
        <v>1.4900000000000002</v>
      </c>
      <c r="O34">
        <v>14.9</v>
      </c>
      <c r="P34">
        <v>149</v>
      </c>
      <c r="Q34">
        <v>1490</v>
      </c>
      <c r="R34">
        <v>14900</v>
      </c>
      <c r="S34">
        <v>149000</v>
      </c>
      <c r="T34">
        <v>1490000</v>
      </c>
    </row>
    <row r="35" spans="1:20" x14ac:dyDescent="0.3">
      <c r="A35">
        <v>0.15000000000000002</v>
      </c>
      <c r="M35">
        <v>0.15000000000000002</v>
      </c>
      <c r="N35">
        <v>1.5</v>
      </c>
      <c r="O35">
        <v>15</v>
      </c>
      <c r="P35">
        <v>150</v>
      </c>
      <c r="Q35">
        <v>1500</v>
      </c>
      <c r="R35">
        <v>15000</v>
      </c>
      <c r="S35">
        <v>150000</v>
      </c>
      <c r="T35">
        <v>1500000</v>
      </c>
    </row>
    <row r="36" spans="1:20" x14ac:dyDescent="0.3">
      <c r="A36">
        <v>0.15200000000000002</v>
      </c>
      <c r="M36">
        <v>0.15200000000000002</v>
      </c>
      <c r="N36">
        <v>1.5200000000000002</v>
      </c>
      <c r="O36">
        <v>15.200000000000001</v>
      </c>
      <c r="P36">
        <v>152</v>
      </c>
      <c r="Q36">
        <v>1520</v>
      </c>
      <c r="R36">
        <v>15200</v>
      </c>
      <c r="S36">
        <v>152000</v>
      </c>
      <c r="T36">
        <v>1520000</v>
      </c>
    </row>
    <row r="37" spans="1:20" x14ac:dyDescent="0.3">
      <c r="A37">
        <v>0.15400000000000003</v>
      </c>
      <c r="M37">
        <v>0.15400000000000003</v>
      </c>
      <c r="N37">
        <v>1.54</v>
      </c>
      <c r="O37">
        <v>15.4</v>
      </c>
      <c r="P37">
        <v>154</v>
      </c>
      <c r="Q37">
        <v>1540</v>
      </c>
      <c r="R37">
        <v>15400</v>
      </c>
      <c r="S37">
        <v>154000</v>
      </c>
      <c r="T37">
        <v>1540000</v>
      </c>
    </row>
    <row r="38" spans="1:20" x14ac:dyDescent="0.3">
      <c r="A38">
        <v>0.15600000000000003</v>
      </c>
      <c r="M38">
        <v>0.15600000000000003</v>
      </c>
      <c r="N38">
        <v>1.5600000000000003</v>
      </c>
      <c r="O38">
        <v>15.600000000000001</v>
      </c>
      <c r="P38">
        <v>156</v>
      </c>
      <c r="Q38">
        <v>1560</v>
      </c>
      <c r="R38">
        <v>15600</v>
      </c>
      <c r="S38">
        <v>156000</v>
      </c>
      <c r="T38">
        <v>1560000</v>
      </c>
    </row>
    <row r="39" spans="1:20" x14ac:dyDescent="0.3">
      <c r="A39">
        <v>0.15800000000000003</v>
      </c>
      <c r="M39">
        <v>0.15800000000000003</v>
      </c>
      <c r="N39">
        <v>1.58</v>
      </c>
      <c r="O39">
        <v>15.8</v>
      </c>
      <c r="P39">
        <v>158</v>
      </c>
      <c r="Q39">
        <v>1580</v>
      </c>
      <c r="R39">
        <v>15800</v>
      </c>
      <c r="S39">
        <v>158000</v>
      </c>
      <c r="T39">
        <v>1580000</v>
      </c>
    </row>
    <row r="40" spans="1:20" x14ac:dyDescent="0.3">
      <c r="A40">
        <v>0.16000000000000003</v>
      </c>
      <c r="M40">
        <v>0.16000000000000003</v>
      </c>
      <c r="N40">
        <v>1.6</v>
      </c>
      <c r="O40">
        <v>16</v>
      </c>
      <c r="P40">
        <v>160</v>
      </c>
      <c r="Q40">
        <v>1600</v>
      </c>
      <c r="R40">
        <v>16000</v>
      </c>
      <c r="S40">
        <v>160000</v>
      </c>
      <c r="T40">
        <v>1600000</v>
      </c>
    </row>
    <row r="41" spans="1:20" x14ac:dyDescent="0.3">
      <c r="A41">
        <v>0.16200000000000003</v>
      </c>
      <c r="M41">
        <v>0.16200000000000003</v>
      </c>
      <c r="N41">
        <v>1.62</v>
      </c>
      <c r="O41">
        <v>16.2</v>
      </c>
      <c r="P41">
        <v>162</v>
      </c>
      <c r="Q41">
        <v>1620</v>
      </c>
      <c r="R41">
        <v>16200</v>
      </c>
      <c r="S41">
        <v>162000</v>
      </c>
      <c r="T41">
        <v>1620000</v>
      </c>
    </row>
    <row r="42" spans="1:20" x14ac:dyDescent="0.3">
      <c r="A42">
        <v>0.16400000000000003</v>
      </c>
      <c r="M42">
        <v>0.16400000000000003</v>
      </c>
      <c r="N42">
        <v>1.6400000000000003</v>
      </c>
      <c r="O42">
        <v>16.400000000000002</v>
      </c>
      <c r="P42">
        <v>164</v>
      </c>
      <c r="Q42">
        <v>1640</v>
      </c>
      <c r="R42">
        <v>16400</v>
      </c>
      <c r="S42">
        <v>164000</v>
      </c>
      <c r="T42">
        <v>1640000</v>
      </c>
    </row>
    <row r="43" spans="1:20" x14ac:dyDescent="0.3">
      <c r="A43">
        <v>0.16500000000000004</v>
      </c>
      <c r="M43">
        <v>0.16500000000000004</v>
      </c>
      <c r="N43">
        <v>1.6500000000000001</v>
      </c>
      <c r="O43">
        <v>16.5</v>
      </c>
      <c r="P43">
        <v>165</v>
      </c>
      <c r="Q43">
        <v>1650</v>
      </c>
      <c r="R43">
        <v>16500</v>
      </c>
      <c r="S43">
        <v>165000</v>
      </c>
      <c r="T43">
        <v>1650000</v>
      </c>
    </row>
    <row r="44" spans="1:20" x14ac:dyDescent="0.3">
      <c r="A44">
        <v>0.16700000000000001</v>
      </c>
      <c r="M44">
        <v>0.16700000000000001</v>
      </c>
      <c r="N44">
        <v>1.67</v>
      </c>
      <c r="O44">
        <v>16.7</v>
      </c>
      <c r="P44">
        <v>167</v>
      </c>
      <c r="Q44">
        <v>1670</v>
      </c>
      <c r="R44">
        <v>16700</v>
      </c>
      <c r="S44">
        <v>167000</v>
      </c>
      <c r="T44">
        <v>1670000</v>
      </c>
    </row>
    <row r="45" spans="1:20" x14ac:dyDescent="0.3">
      <c r="A45">
        <v>0.16900000000000004</v>
      </c>
      <c r="M45">
        <v>0.16900000000000004</v>
      </c>
      <c r="N45">
        <v>1.6900000000000004</v>
      </c>
      <c r="O45">
        <v>16.900000000000002</v>
      </c>
      <c r="P45">
        <v>169</v>
      </c>
      <c r="Q45">
        <v>1690</v>
      </c>
      <c r="R45">
        <v>16900</v>
      </c>
      <c r="S45">
        <v>169000</v>
      </c>
      <c r="T45">
        <v>1690000</v>
      </c>
    </row>
    <row r="46" spans="1:20" x14ac:dyDescent="0.3">
      <c r="A46">
        <v>0.17200000000000001</v>
      </c>
      <c r="M46">
        <v>0.17200000000000001</v>
      </c>
      <c r="N46">
        <v>1.72</v>
      </c>
      <c r="O46">
        <v>17.2</v>
      </c>
      <c r="P46">
        <v>172</v>
      </c>
      <c r="Q46">
        <v>1720</v>
      </c>
      <c r="R46">
        <v>17200</v>
      </c>
      <c r="S46">
        <v>172000</v>
      </c>
      <c r="T46">
        <v>1720000</v>
      </c>
    </row>
    <row r="47" spans="1:20" x14ac:dyDescent="0.3">
      <c r="A47">
        <v>0.17400000000000004</v>
      </c>
      <c r="M47">
        <v>0.17400000000000004</v>
      </c>
      <c r="N47">
        <v>1.7400000000000002</v>
      </c>
      <c r="O47">
        <v>17.400000000000002</v>
      </c>
      <c r="P47">
        <v>174</v>
      </c>
      <c r="Q47">
        <v>1740</v>
      </c>
      <c r="R47">
        <v>17400</v>
      </c>
      <c r="S47">
        <v>174000</v>
      </c>
      <c r="T47">
        <v>1740000</v>
      </c>
    </row>
    <row r="48" spans="1:20" x14ac:dyDescent="0.3">
      <c r="A48">
        <v>0.17600000000000005</v>
      </c>
      <c r="M48">
        <v>0.17600000000000005</v>
      </c>
      <c r="N48">
        <v>1.7600000000000002</v>
      </c>
      <c r="O48">
        <v>17.600000000000001</v>
      </c>
      <c r="P48">
        <v>176</v>
      </c>
      <c r="Q48">
        <v>1760</v>
      </c>
      <c r="R48">
        <v>17600</v>
      </c>
      <c r="S48">
        <v>176000</v>
      </c>
      <c r="T48">
        <v>1760000</v>
      </c>
    </row>
    <row r="49" spans="1:20" x14ac:dyDescent="0.3">
      <c r="A49">
        <v>0.17800000000000005</v>
      </c>
      <c r="M49">
        <v>0.17800000000000005</v>
      </c>
      <c r="N49">
        <v>1.7800000000000002</v>
      </c>
      <c r="O49">
        <v>17.8</v>
      </c>
      <c r="P49">
        <v>178</v>
      </c>
      <c r="Q49">
        <v>1780</v>
      </c>
      <c r="R49">
        <v>17800</v>
      </c>
      <c r="S49">
        <v>178000</v>
      </c>
      <c r="T49">
        <v>1780000</v>
      </c>
    </row>
    <row r="50" spans="1:20" x14ac:dyDescent="0.3">
      <c r="A50">
        <v>0.18000000000000002</v>
      </c>
      <c r="M50">
        <v>0.18000000000000002</v>
      </c>
      <c r="N50">
        <v>1.8</v>
      </c>
      <c r="O50">
        <v>18</v>
      </c>
      <c r="P50">
        <v>180</v>
      </c>
      <c r="Q50">
        <v>1800</v>
      </c>
      <c r="R50">
        <v>18000</v>
      </c>
      <c r="S50">
        <v>180000</v>
      </c>
      <c r="T50">
        <v>1800000</v>
      </c>
    </row>
    <row r="51" spans="1:20" x14ac:dyDescent="0.3">
      <c r="A51">
        <v>0.18200000000000002</v>
      </c>
      <c r="M51">
        <v>0.18200000000000002</v>
      </c>
      <c r="N51">
        <v>1.82</v>
      </c>
      <c r="O51">
        <v>18.2</v>
      </c>
      <c r="P51">
        <v>182</v>
      </c>
      <c r="Q51">
        <v>1820</v>
      </c>
      <c r="R51">
        <v>18200</v>
      </c>
      <c r="S51">
        <v>182000</v>
      </c>
      <c r="T51">
        <v>1820000</v>
      </c>
    </row>
    <row r="52" spans="1:20" x14ac:dyDescent="0.3">
      <c r="A52">
        <v>0.18400000000000005</v>
      </c>
      <c r="M52">
        <v>0.18400000000000005</v>
      </c>
      <c r="N52">
        <v>1.8400000000000003</v>
      </c>
      <c r="O52">
        <v>18.400000000000002</v>
      </c>
      <c r="P52">
        <v>184</v>
      </c>
      <c r="Q52">
        <v>1840</v>
      </c>
      <c r="R52">
        <v>18400</v>
      </c>
      <c r="S52">
        <v>184000</v>
      </c>
      <c r="T52">
        <v>1840000</v>
      </c>
    </row>
    <row r="53" spans="1:20" x14ac:dyDescent="0.3">
      <c r="A53">
        <v>0.18700000000000003</v>
      </c>
      <c r="M53">
        <v>0.18700000000000003</v>
      </c>
      <c r="N53">
        <v>1.87</v>
      </c>
      <c r="O53">
        <v>18.7</v>
      </c>
      <c r="P53">
        <v>187</v>
      </c>
      <c r="Q53">
        <v>1870</v>
      </c>
      <c r="R53">
        <v>18700</v>
      </c>
      <c r="S53">
        <v>187000</v>
      </c>
      <c r="T53">
        <v>1870000</v>
      </c>
    </row>
    <row r="54" spans="1:20" x14ac:dyDescent="0.3">
      <c r="A54">
        <v>0.18900000000000006</v>
      </c>
      <c r="M54">
        <v>0.18900000000000006</v>
      </c>
      <c r="N54">
        <v>1.8900000000000003</v>
      </c>
      <c r="O54">
        <v>18.900000000000002</v>
      </c>
      <c r="P54">
        <v>189</v>
      </c>
      <c r="Q54">
        <v>1890</v>
      </c>
      <c r="R54">
        <v>18900</v>
      </c>
      <c r="S54">
        <v>189000</v>
      </c>
      <c r="T54">
        <v>1890000</v>
      </c>
    </row>
    <row r="55" spans="1:20" x14ac:dyDescent="0.3">
      <c r="A55">
        <v>0.19100000000000003</v>
      </c>
      <c r="M55">
        <v>0.19100000000000003</v>
      </c>
      <c r="N55">
        <v>1.9100000000000001</v>
      </c>
      <c r="O55">
        <v>19.100000000000001</v>
      </c>
      <c r="P55">
        <v>191</v>
      </c>
      <c r="Q55">
        <v>1910</v>
      </c>
      <c r="R55">
        <v>19100</v>
      </c>
      <c r="S55">
        <v>191000</v>
      </c>
      <c r="T55">
        <v>1910000</v>
      </c>
    </row>
    <row r="56" spans="1:20" x14ac:dyDescent="0.3">
      <c r="A56">
        <v>0.19300000000000003</v>
      </c>
      <c r="M56">
        <v>0.19300000000000003</v>
      </c>
      <c r="N56">
        <v>1.9300000000000002</v>
      </c>
      <c r="O56">
        <v>19.3</v>
      </c>
      <c r="P56">
        <v>193</v>
      </c>
      <c r="Q56">
        <v>1930</v>
      </c>
      <c r="R56">
        <v>19300</v>
      </c>
      <c r="S56">
        <v>193000</v>
      </c>
      <c r="T56">
        <v>1930000</v>
      </c>
    </row>
    <row r="57" spans="1:20" x14ac:dyDescent="0.3">
      <c r="A57">
        <v>0.19600000000000004</v>
      </c>
      <c r="M57">
        <v>0.19600000000000004</v>
      </c>
      <c r="N57">
        <v>1.9600000000000002</v>
      </c>
      <c r="O57">
        <v>19.600000000000001</v>
      </c>
      <c r="P57">
        <v>196</v>
      </c>
      <c r="Q57">
        <v>1960</v>
      </c>
      <c r="R57">
        <v>19600</v>
      </c>
      <c r="S57">
        <v>196000</v>
      </c>
      <c r="T57">
        <v>1960000</v>
      </c>
    </row>
    <row r="58" spans="1:20" x14ac:dyDescent="0.3">
      <c r="A58">
        <v>0.19800000000000004</v>
      </c>
      <c r="M58">
        <v>0.19800000000000004</v>
      </c>
      <c r="N58">
        <v>1.9800000000000002</v>
      </c>
      <c r="O58">
        <v>19.8</v>
      </c>
      <c r="P58">
        <v>198</v>
      </c>
      <c r="Q58">
        <v>1980</v>
      </c>
      <c r="R58">
        <v>19800</v>
      </c>
      <c r="S58">
        <v>198000</v>
      </c>
      <c r="T58">
        <v>1980000</v>
      </c>
    </row>
    <row r="59" spans="1:20" x14ac:dyDescent="0.3">
      <c r="A59">
        <v>0.2</v>
      </c>
      <c r="M59">
        <v>0.2</v>
      </c>
      <c r="N59">
        <v>2</v>
      </c>
      <c r="O59">
        <v>20</v>
      </c>
      <c r="P59">
        <v>200</v>
      </c>
      <c r="Q59">
        <v>2000</v>
      </c>
      <c r="R59">
        <v>20000</v>
      </c>
      <c r="S59">
        <v>200000</v>
      </c>
      <c r="T59">
        <v>2000000</v>
      </c>
    </row>
    <row r="60" spans="1:20" x14ac:dyDescent="0.3">
      <c r="A60">
        <v>0.20300000000000004</v>
      </c>
      <c r="M60">
        <v>0.20300000000000004</v>
      </c>
      <c r="N60">
        <v>2.0300000000000002</v>
      </c>
      <c r="O60">
        <v>20.3</v>
      </c>
      <c r="P60">
        <v>203</v>
      </c>
      <c r="Q60">
        <v>2030</v>
      </c>
      <c r="R60">
        <v>20300</v>
      </c>
      <c r="S60">
        <v>203000</v>
      </c>
      <c r="T60">
        <v>2030000</v>
      </c>
    </row>
    <row r="61" spans="1:20" x14ac:dyDescent="0.3">
      <c r="A61">
        <v>0.20500000000000004</v>
      </c>
      <c r="M61">
        <v>0.20500000000000004</v>
      </c>
      <c r="N61">
        <v>2.0500000000000003</v>
      </c>
      <c r="O61">
        <v>20.5</v>
      </c>
      <c r="P61">
        <v>205</v>
      </c>
      <c r="Q61">
        <v>2050</v>
      </c>
      <c r="R61">
        <v>20500</v>
      </c>
      <c r="S61">
        <v>205000</v>
      </c>
      <c r="T61">
        <v>2050000</v>
      </c>
    </row>
    <row r="62" spans="1:20" x14ac:dyDescent="0.3">
      <c r="A62">
        <v>0.20800000000000002</v>
      </c>
      <c r="M62">
        <v>0.20800000000000002</v>
      </c>
      <c r="N62">
        <v>2.08</v>
      </c>
      <c r="O62">
        <v>20.8</v>
      </c>
      <c r="P62">
        <v>208</v>
      </c>
      <c r="Q62">
        <v>2080</v>
      </c>
      <c r="R62">
        <v>20800</v>
      </c>
      <c r="S62">
        <v>208000</v>
      </c>
      <c r="T62">
        <v>2080000</v>
      </c>
    </row>
    <row r="63" spans="1:20" x14ac:dyDescent="0.3">
      <c r="A63">
        <v>0.21000000000000002</v>
      </c>
      <c r="M63">
        <v>0.21000000000000002</v>
      </c>
      <c r="N63">
        <v>2.1</v>
      </c>
      <c r="O63">
        <v>21</v>
      </c>
      <c r="P63">
        <v>210</v>
      </c>
      <c r="Q63">
        <v>2100</v>
      </c>
      <c r="R63">
        <v>21000</v>
      </c>
      <c r="S63">
        <v>210000</v>
      </c>
      <c r="T63">
        <v>2100000</v>
      </c>
    </row>
    <row r="64" spans="1:20" x14ac:dyDescent="0.3">
      <c r="A64">
        <v>0.21300000000000005</v>
      </c>
      <c r="M64">
        <v>0.21300000000000005</v>
      </c>
      <c r="N64">
        <v>2.1300000000000003</v>
      </c>
      <c r="O64">
        <v>21.3</v>
      </c>
      <c r="P64">
        <v>213</v>
      </c>
      <c r="Q64">
        <v>2130</v>
      </c>
      <c r="R64">
        <v>21300</v>
      </c>
      <c r="S64">
        <v>213000</v>
      </c>
      <c r="T64">
        <v>2130000</v>
      </c>
    </row>
    <row r="65" spans="1:20" x14ac:dyDescent="0.3">
      <c r="A65">
        <v>0.215</v>
      </c>
      <c r="M65">
        <v>0.215</v>
      </c>
      <c r="N65">
        <v>2.15</v>
      </c>
      <c r="O65">
        <v>21.5</v>
      </c>
      <c r="P65">
        <v>215</v>
      </c>
      <c r="Q65">
        <v>2150</v>
      </c>
      <c r="R65">
        <v>21500</v>
      </c>
      <c r="S65">
        <v>215000</v>
      </c>
      <c r="T65">
        <v>2150000</v>
      </c>
    </row>
    <row r="66" spans="1:20" x14ac:dyDescent="0.3">
      <c r="A66">
        <v>0.21800000000000003</v>
      </c>
      <c r="M66">
        <v>0.21800000000000003</v>
      </c>
      <c r="N66">
        <v>2.1800000000000002</v>
      </c>
      <c r="O66">
        <v>21.8</v>
      </c>
      <c r="P66">
        <v>218</v>
      </c>
      <c r="Q66">
        <v>2180</v>
      </c>
      <c r="R66">
        <v>21800</v>
      </c>
      <c r="S66">
        <v>218000</v>
      </c>
      <c r="T66">
        <v>2180000</v>
      </c>
    </row>
    <row r="67" spans="1:20" x14ac:dyDescent="0.3">
      <c r="A67">
        <v>0.22100000000000006</v>
      </c>
      <c r="M67">
        <v>0.22100000000000006</v>
      </c>
      <c r="N67">
        <v>2.2100000000000004</v>
      </c>
      <c r="O67">
        <v>22.1</v>
      </c>
      <c r="P67">
        <v>221</v>
      </c>
      <c r="Q67">
        <v>2210</v>
      </c>
      <c r="R67">
        <v>22100</v>
      </c>
      <c r="S67">
        <v>221000</v>
      </c>
      <c r="T67">
        <v>2210000</v>
      </c>
    </row>
    <row r="68" spans="1:20" x14ac:dyDescent="0.3">
      <c r="A68">
        <v>0.223</v>
      </c>
      <c r="M68">
        <v>0.223</v>
      </c>
      <c r="N68">
        <v>2.23</v>
      </c>
      <c r="O68">
        <v>22.3</v>
      </c>
      <c r="P68">
        <v>223</v>
      </c>
      <c r="Q68">
        <v>2230</v>
      </c>
      <c r="R68">
        <v>22300</v>
      </c>
      <c r="S68">
        <v>223000</v>
      </c>
      <c r="T68">
        <v>2230000</v>
      </c>
    </row>
    <row r="69" spans="1:20" x14ac:dyDescent="0.3">
      <c r="A69">
        <v>0.22600000000000003</v>
      </c>
      <c r="M69">
        <v>0.22600000000000003</v>
      </c>
      <c r="N69">
        <v>2.2600000000000002</v>
      </c>
      <c r="O69">
        <v>22.6</v>
      </c>
      <c r="P69">
        <v>226</v>
      </c>
      <c r="Q69">
        <v>2260</v>
      </c>
      <c r="R69">
        <v>22600</v>
      </c>
      <c r="S69">
        <v>226000</v>
      </c>
      <c r="T69">
        <v>2260000</v>
      </c>
    </row>
    <row r="70" spans="1:20" x14ac:dyDescent="0.3">
      <c r="A70">
        <v>0.22900000000000006</v>
      </c>
      <c r="M70">
        <v>0.22900000000000006</v>
      </c>
      <c r="N70">
        <v>2.2900000000000005</v>
      </c>
      <c r="O70">
        <v>22.900000000000002</v>
      </c>
      <c r="P70">
        <v>229</v>
      </c>
      <c r="Q70">
        <v>2290</v>
      </c>
      <c r="R70">
        <v>22900</v>
      </c>
      <c r="S70">
        <v>229000</v>
      </c>
      <c r="T70">
        <v>2290000</v>
      </c>
    </row>
    <row r="71" spans="1:20" x14ac:dyDescent="0.3">
      <c r="A71">
        <v>0.23200000000000004</v>
      </c>
      <c r="M71">
        <v>0.23200000000000004</v>
      </c>
      <c r="N71">
        <v>2.3200000000000003</v>
      </c>
      <c r="O71">
        <v>23.200000000000003</v>
      </c>
      <c r="P71">
        <v>232</v>
      </c>
      <c r="Q71">
        <v>2320</v>
      </c>
      <c r="R71">
        <v>23200</v>
      </c>
      <c r="S71">
        <v>232000</v>
      </c>
      <c r="T71">
        <v>2320000</v>
      </c>
    </row>
    <row r="72" spans="1:20" x14ac:dyDescent="0.3">
      <c r="A72">
        <v>0.23400000000000004</v>
      </c>
      <c r="M72">
        <v>0.23400000000000004</v>
      </c>
      <c r="N72">
        <v>2.3400000000000003</v>
      </c>
      <c r="O72">
        <v>23.400000000000002</v>
      </c>
      <c r="P72">
        <v>234</v>
      </c>
      <c r="Q72">
        <v>2340</v>
      </c>
      <c r="R72">
        <v>23400</v>
      </c>
      <c r="S72">
        <v>234000</v>
      </c>
      <c r="T72">
        <v>2340000</v>
      </c>
    </row>
    <row r="73" spans="1:20" x14ac:dyDescent="0.3">
      <c r="A73">
        <v>0.23700000000000007</v>
      </c>
      <c r="M73">
        <v>0.23700000000000007</v>
      </c>
      <c r="N73">
        <v>2.3700000000000006</v>
      </c>
      <c r="O73">
        <v>23.700000000000003</v>
      </c>
      <c r="P73">
        <v>237</v>
      </c>
      <c r="Q73">
        <v>2370</v>
      </c>
      <c r="R73">
        <v>23700</v>
      </c>
      <c r="S73">
        <v>237000</v>
      </c>
      <c r="T73">
        <v>2370000</v>
      </c>
    </row>
    <row r="74" spans="1:20" x14ac:dyDescent="0.3">
      <c r="A74">
        <v>0.24000000000000005</v>
      </c>
      <c r="M74">
        <v>0.24000000000000005</v>
      </c>
      <c r="N74">
        <v>2.4000000000000004</v>
      </c>
      <c r="O74">
        <v>24</v>
      </c>
      <c r="P74">
        <v>240</v>
      </c>
      <c r="Q74">
        <v>2400</v>
      </c>
      <c r="R74">
        <v>24000</v>
      </c>
      <c r="S74">
        <v>240000</v>
      </c>
      <c r="T74">
        <v>2400000</v>
      </c>
    </row>
    <row r="75" spans="1:20" x14ac:dyDescent="0.3">
      <c r="A75">
        <v>0.24300000000000002</v>
      </c>
      <c r="M75">
        <v>0.24300000000000002</v>
      </c>
      <c r="N75">
        <v>2.4300000000000002</v>
      </c>
      <c r="O75">
        <v>24.3</v>
      </c>
      <c r="P75">
        <v>243</v>
      </c>
      <c r="Q75">
        <v>2430</v>
      </c>
      <c r="R75">
        <v>24300</v>
      </c>
      <c r="S75">
        <v>243000</v>
      </c>
      <c r="T75">
        <v>2430000</v>
      </c>
    </row>
    <row r="76" spans="1:20" x14ac:dyDescent="0.3">
      <c r="A76">
        <v>0.24600000000000005</v>
      </c>
      <c r="M76">
        <v>0.24600000000000005</v>
      </c>
      <c r="N76">
        <v>2.4600000000000004</v>
      </c>
      <c r="O76">
        <v>24.6</v>
      </c>
      <c r="P76">
        <v>246</v>
      </c>
      <c r="Q76">
        <v>2460</v>
      </c>
      <c r="R76">
        <v>24600</v>
      </c>
      <c r="S76">
        <v>246000</v>
      </c>
      <c r="T76">
        <v>2460000</v>
      </c>
    </row>
    <row r="77" spans="1:20" x14ac:dyDescent="0.3">
      <c r="A77">
        <v>0.24900000000000003</v>
      </c>
      <c r="M77">
        <v>0.24900000000000003</v>
      </c>
      <c r="N77">
        <v>2.4900000000000002</v>
      </c>
      <c r="O77">
        <v>24.900000000000002</v>
      </c>
      <c r="P77">
        <v>249</v>
      </c>
      <c r="Q77">
        <v>2490</v>
      </c>
      <c r="R77">
        <v>24900</v>
      </c>
      <c r="S77">
        <v>249000</v>
      </c>
      <c r="T77">
        <v>2490000</v>
      </c>
    </row>
    <row r="78" spans="1:20" x14ac:dyDescent="0.3">
      <c r="A78">
        <v>0.25200000000000006</v>
      </c>
      <c r="M78">
        <v>0.25200000000000006</v>
      </c>
      <c r="N78">
        <v>2.5200000000000005</v>
      </c>
      <c r="O78">
        <v>25.200000000000003</v>
      </c>
      <c r="P78">
        <v>252</v>
      </c>
      <c r="Q78">
        <v>2520</v>
      </c>
      <c r="R78">
        <v>25200</v>
      </c>
      <c r="S78">
        <v>252000</v>
      </c>
      <c r="T78">
        <v>2520000</v>
      </c>
    </row>
    <row r="79" spans="1:20" x14ac:dyDescent="0.3">
      <c r="A79">
        <v>0.25500000000000006</v>
      </c>
      <c r="M79">
        <v>0.25500000000000006</v>
      </c>
      <c r="N79">
        <v>2.5500000000000003</v>
      </c>
      <c r="O79">
        <v>25.5</v>
      </c>
      <c r="P79">
        <v>255</v>
      </c>
      <c r="Q79">
        <v>2550</v>
      </c>
      <c r="R79">
        <v>25500</v>
      </c>
      <c r="S79">
        <v>255000</v>
      </c>
      <c r="T79">
        <v>2550000</v>
      </c>
    </row>
    <row r="80" spans="1:20" x14ac:dyDescent="0.3">
      <c r="A80">
        <v>0.25800000000000001</v>
      </c>
      <c r="M80">
        <v>0.25800000000000001</v>
      </c>
      <c r="N80">
        <v>2.58</v>
      </c>
      <c r="O80">
        <v>25.8</v>
      </c>
      <c r="P80">
        <v>258</v>
      </c>
      <c r="Q80">
        <v>2580</v>
      </c>
      <c r="R80">
        <v>25800</v>
      </c>
      <c r="S80">
        <v>258000</v>
      </c>
      <c r="T80">
        <v>2580000</v>
      </c>
    </row>
    <row r="81" spans="1:20" x14ac:dyDescent="0.3">
      <c r="A81">
        <v>0.26100000000000007</v>
      </c>
      <c r="M81">
        <v>0.26100000000000007</v>
      </c>
      <c r="N81">
        <v>2.6100000000000003</v>
      </c>
      <c r="O81">
        <v>26.1</v>
      </c>
      <c r="P81">
        <v>261</v>
      </c>
      <c r="Q81">
        <v>2610</v>
      </c>
      <c r="R81">
        <v>26100</v>
      </c>
      <c r="S81">
        <v>261000</v>
      </c>
      <c r="T81">
        <v>2610000</v>
      </c>
    </row>
    <row r="82" spans="1:20" x14ac:dyDescent="0.3">
      <c r="A82">
        <v>0.26400000000000007</v>
      </c>
      <c r="M82">
        <v>0.26400000000000007</v>
      </c>
      <c r="N82">
        <v>2.6400000000000006</v>
      </c>
      <c r="O82">
        <v>26.400000000000002</v>
      </c>
      <c r="P82">
        <v>264</v>
      </c>
      <c r="Q82">
        <v>2640</v>
      </c>
      <c r="R82">
        <v>26400</v>
      </c>
      <c r="S82">
        <v>264000</v>
      </c>
      <c r="T82">
        <v>2640000</v>
      </c>
    </row>
    <row r="83" spans="1:20" x14ac:dyDescent="0.3">
      <c r="A83">
        <v>0.26700000000000007</v>
      </c>
      <c r="M83">
        <v>0.26700000000000007</v>
      </c>
      <c r="N83">
        <v>2.6700000000000004</v>
      </c>
      <c r="O83">
        <v>26.700000000000003</v>
      </c>
      <c r="P83">
        <v>267</v>
      </c>
      <c r="Q83">
        <v>2670</v>
      </c>
      <c r="R83">
        <v>26700</v>
      </c>
      <c r="S83">
        <v>267000</v>
      </c>
      <c r="T83">
        <v>2670000</v>
      </c>
    </row>
    <row r="84" spans="1:20" x14ac:dyDescent="0.3">
      <c r="A84">
        <v>0.27100000000000007</v>
      </c>
      <c r="M84">
        <v>0.27100000000000007</v>
      </c>
      <c r="N84">
        <v>2.7100000000000004</v>
      </c>
      <c r="O84">
        <v>27.1</v>
      </c>
      <c r="P84">
        <v>271</v>
      </c>
      <c r="Q84">
        <v>2710</v>
      </c>
      <c r="R84">
        <v>27100</v>
      </c>
      <c r="S84">
        <v>271000</v>
      </c>
      <c r="T84">
        <v>2710000</v>
      </c>
    </row>
    <row r="85" spans="1:20" x14ac:dyDescent="0.3">
      <c r="A85">
        <v>0.27400000000000002</v>
      </c>
      <c r="M85">
        <v>0.27400000000000002</v>
      </c>
      <c r="N85">
        <v>2.74</v>
      </c>
      <c r="O85">
        <v>27.400000000000002</v>
      </c>
      <c r="P85">
        <v>274</v>
      </c>
      <c r="Q85">
        <v>2740</v>
      </c>
      <c r="R85">
        <v>27400</v>
      </c>
      <c r="S85">
        <v>274000</v>
      </c>
      <c r="T85">
        <v>2740000</v>
      </c>
    </row>
    <row r="86" spans="1:20" x14ac:dyDescent="0.3">
      <c r="A86">
        <v>0.27700000000000008</v>
      </c>
      <c r="M86">
        <v>0.27700000000000008</v>
      </c>
      <c r="N86">
        <v>2.7700000000000005</v>
      </c>
      <c r="O86">
        <v>27.700000000000003</v>
      </c>
      <c r="P86">
        <v>277</v>
      </c>
      <c r="Q86">
        <v>2770</v>
      </c>
      <c r="R86">
        <v>27700</v>
      </c>
      <c r="S86">
        <v>277000</v>
      </c>
      <c r="T86">
        <v>2770000</v>
      </c>
    </row>
    <row r="87" spans="1:20" x14ac:dyDescent="0.3">
      <c r="A87">
        <v>0.28000000000000003</v>
      </c>
      <c r="M87">
        <v>0.28000000000000003</v>
      </c>
      <c r="N87">
        <v>2.8000000000000003</v>
      </c>
      <c r="O87">
        <v>28</v>
      </c>
      <c r="P87">
        <v>280</v>
      </c>
      <c r="Q87">
        <v>2800</v>
      </c>
      <c r="R87">
        <v>28000</v>
      </c>
      <c r="S87">
        <v>280000</v>
      </c>
      <c r="T87">
        <v>2800000</v>
      </c>
    </row>
    <row r="88" spans="1:20" x14ac:dyDescent="0.3">
      <c r="A88">
        <v>0.28400000000000003</v>
      </c>
      <c r="M88">
        <v>0.28400000000000003</v>
      </c>
      <c r="N88">
        <v>2.8400000000000003</v>
      </c>
      <c r="O88">
        <v>28.400000000000002</v>
      </c>
      <c r="P88">
        <v>284</v>
      </c>
      <c r="Q88">
        <v>2840</v>
      </c>
      <c r="R88">
        <v>28400</v>
      </c>
      <c r="S88">
        <v>284000</v>
      </c>
      <c r="T88">
        <v>2840000</v>
      </c>
    </row>
    <row r="89" spans="1:20" x14ac:dyDescent="0.3">
      <c r="A89">
        <v>0.28700000000000009</v>
      </c>
      <c r="M89">
        <v>0.28700000000000009</v>
      </c>
      <c r="N89">
        <v>2.8700000000000006</v>
      </c>
      <c r="O89">
        <v>28.700000000000003</v>
      </c>
      <c r="P89">
        <v>287</v>
      </c>
      <c r="Q89">
        <v>2870</v>
      </c>
      <c r="R89">
        <v>28700</v>
      </c>
      <c r="S89">
        <v>287000</v>
      </c>
      <c r="T89">
        <v>2870000</v>
      </c>
    </row>
    <row r="90" spans="1:20" x14ac:dyDescent="0.3">
      <c r="A90">
        <v>0.29100000000000004</v>
      </c>
      <c r="M90">
        <v>0.29100000000000004</v>
      </c>
      <c r="N90">
        <v>2.91</v>
      </c>
      <c r="O90">
        <v>29.1</v>
      </c>
      <c r="P90">
        <v>291</v>
      </c>
      <c r="Q90">
        <v>2910</v>
      </c>
      <c r="R90">
        <v>29100</v>
      </c>
      <c r="S90">
        <v>291000</v>
      </c>
      <c r="T90">
        <v>2910000</v>
      </c>
    </row>
    <row r="91" spans="1:20" x14ac:dyDescent="0.3">
      <c r="A91">
        <v>0.29400000000000004</v>
      </c>
      <c r="M91">
        <v>0.29400000000000004</v>
      </c>
      <c r="N91">
        <v>2.9400000000000004</v>
      </c>
      <c r="O91">
        <v>29.400000000000002</v>
      </c>
      <c r="P91">
        <v>294</v>
      </c>
      <c r="Q91">
        <v>2940</v>
      </c>
      <c r="R91">
        <v>29400</v>
      </c>
      <c r="S91">
        <v>294000</v>
      </c>
      <c r="T91">
        <v>2940000</v>
      </c>
    </row>
    <row r="92" spans="1:20" x14ac:dyDescent="0.3">
      <c r="A92">
        <v>0.29800000000000004</v>
      </c>
      <c r="M92">
        <v>0.29800000000000004</v>
      </c>
      <c r="N92">
        <v>2.9800000000000004</v>
      </c>
      <c r="O92">
        <v>29.8</v>
      </c>
      <c r="P92">
        <v>298</v>
      </c>
      <c r="Q92">
        <v>2980</v>
      </c>
      <c r="R92">
        <v>29800</v>
      </c>
      <c r="S92">
        <v>298000</v>
      </c>
      <c r="T92">
        <v>2980000</v>
      </c>
    </row>
    <row r="93" spans="1:20" x14ac:dyDescent="0.3">
      <c r="A93">
        <v>0.30100000000000005</v>
      </c>
      <c r="M93">
        <v>0.30100000000000005</v>
      </c>
      <c r="N93">
        <v>3.0100000000000002</v>
      </c>
      <c r="O93">
        <v>30.1</v>
      </c>
      <c r="P93">
        <v>301</v>
      </c>
      <c r="Q93">
        <v>3010</v>
      </c>
      <c r="R93">
        <v>30100</v>
      </c>
      <c r="S93">
        <v>301000</v>
      </c>
      <c r="T93">
        <v>3010000</v>
      </c>
    </row>
    <row r="94" spans="1:20" x14ac:dyDescent="0.3">
      <c r="A94">
        <v>0.30500000000000005</v>
      </c>
      <c r="M94">
        <v>0.30500000000000005</v>
      </c>
      <c r="N94">
        <v>3.0500000000000003</v>
      </c>
      <c r="O94">
        <v>30.5</v>
      </c>
      <c r="P94">
        <v>305</v>
      </c>
      <c r="Q94">
        <v>3050</v>
      </c>
      <c r="R94">
        <v>30500</v>
      </c>
      <c r="S94">
        <v>305000</v>
      </c>
      <c r="T94">
        <v>3050000</v>
      </c>
    </row>
    <row r="95" spans="1:20" x14ac:dyDescent="0.3">
      <c r="A95">
        <v>0.30900000000000005</v>
      </c>
      <c r="M95">
        <v>0.30900000000000005</v>
      </c>
      <c r="N95">
        <v>3.0900000000000003</v>
      </c>
      <c r="O95">
        <v>30.900000000000002</v>
      </c>
      <c r="P95">
        <v>309</v>
      </c>
      <c r="Q95">
        <v>3090</v>
      </c>
      <c r="R95">
        <v>30900</v>
      </c>
      <c r="S95">
        <v>309000</v>
      </c>
      <c r="T95">
        <v>3090000</v>
      </c>
    </row>
    <row r="96" spans="1:20" x14ac:dyDescent="0.3">
      <c r="A96">
        <v>0.31200000000000006</v>
      </c>
      <c r="M96">
        <v>0.31200000000000006</v>
      </c>
      <c r="N96">
        <v>3.1200000000000006</v>
      </c>
      <c r="O96">
        <v>31.200000000000003</v>
      </c>
      <c r="P96">
        <v>312</v>
      </c>
      <c r="Q96">
        <v>3120</v>
      </c>
      <c r="R96">
        <v>31200</v>
      </c>
      <c r="S96">
        <v>312000</v>
      </c>
      <c r="T96">
        <v>3120000</v>
      </c>
    </row>
    <row r="97" spans="1:20" x14ac:dyDescent="0.3">
      <c r="A97">
        <v>0.31600000000000006</v>
      </c>
      <c r="M97">
        <v>0.31600000000000006</v>
      </c>
      <c r="N97">
        <v>3.16</v>
      </c>
      <c r="O97">
        <v>31.6</v>
      </c>
      <c r="P97">
        <v>316</v>
      </c>
      <c r="Q97">
        <v>3160</v>
      </c>
      <c r="R97">
        <v>31600</v>
      </c>
      <c r="S97">
        <v>316000</v>
      </c>
      <c r="T97">
        <v>3160000</v>
      </c>
    </row>
    <row r="98" spans="1:20" x14ac:dyDescent="0.3">
      <c r="A98">
        <v>0.32000000000000006</v>
      </c>
      <c r="M98">
        <v>0.32000000000000006</v>
      </c>
      <c r="N98">
        <v>3.2</v>
      </c>
      <c r="O98">
        <v>32</v>
      </c>
      <c r="P98">
        <v>320</v>
      </c>
      <c r="Q98">
        <v>3200</v>
      </c>
      <c r="R98">
        <v>32000</v>
      </c>
      <c r="S98">
        <v>320000</v>
      </c>
      <c r="T98">
        <v>3200000</v>
      </c>
    </row>
    <row r="99" spans="1:20" x14ac:dyDescent="0.3">
      <c r="A99">
        <v>0.32400000000000007</v>
      </c>
      <c r="M99">
        <v>0.32400000000000007</v>
      </c>
      <c r="N99">
        <v>3.24</v>
      </c>
      <c r="O99">
        <v>32.4</v>
      </c>
      <c r="P99">
        <v>324</v>
      </c>
      <c r="Q99">
        <v>3240</v>
      </c>
      <c r="R99">
        <v>32400</v>
      </c>
      <c r="S99">
        <v>324000</v>
      </c>
      <c r="T99">
        <v>3240000</v>
      </c>
    </row>
    <row r="100" spans="1:20" x14ac:dyDescent="0.3">
      <c r="A100">
        <v>0.32800000000000007</v>
      </c>
      <c r="M100">
        <v>0.32800000000000007</v>
      </c>
      <c r="N100">
        <v>3.2800000000000007</v>
      </c>
      <c r="O100">
        <v>32.800000000000004</v>
      </c>
      <c r="P100">
        <v>328</v>
      </c>
      <c r="Q100">
        <v>3280</v>
      </c>
      <c r="R100">
        <v>32800</v>
      </c>
      <c r="S100">
        <v>328000</v>
      </c>
      <c r="T100">
        <v>3280000</v>
      </c>
    </row>
    <row r="101" spans="1:20" x14ac:dyDescent="0.3">
      <c r="A101">
        <v>0.33200000000000007</v>
      </c>
      <c r="M101">
        <v>0.33200000000000007</v>
      </c>
      <c r="N101">
        <v>3.3200000000000003</v>
      </c>
      <c r="O101">
        <v>33.200000000000003</v>
      </c>
      <c r="P101">
        <v>332</v>
      </c>
      <c r="Q101">
        <v>3320</v>
      </c>
      <c r="R101">
        <v>33200</v>
      </c>
      <c r="S101">
        <v>332000</v>
      </c>
      <c r="T101">
        <v>3320000</v>
      </c>
    </row>
    <row r="102" spans="1:20" x14ac:dyDescent="0.3">
      <c r="A102">
        <v>0.33600000000000008</v>
      </c>
      <c r="M102">
        <v>0.33600000000000008</v>
      </c>
      <c r="N102">
        <v>3.3600000000000003</v>
      </c>
      <c r="O102">
        <v>33.6</v>
      </c>
      <c r="P102">
        <v>336</v>
      </c>
      <c r="Q102">
        <v>3360</v>
      </c>
      <c r="R102">
        <v>33600</v>
      </c>
      <c r="S102">
        <v>336000</v>
      </c>
      <c r="T102">
        <v>3360000</v>
      </c>
    </row>
    <row r="103" spans="1:20" x14ac:dyDescent="0.3">
      <c r="A103">
        <v>0.34000000000000008</v>
      </c>
      <c r="M103">
        <v>0.34000000000000008</v>
      </c>
      <c r="N103">
        <v>3.4000000000000004</v>
      </c>
      <c r="O103">
        <v>34</v>
      </c>
      <c r="P103">
        <v>340</v>
      </c>
      <c r="Q103">
        <v>3400</v>
      </c>
      <c r="R103">
        <v>34000</v>
      </c>
      <c r="S103">
        <v>340000</v>
      </c>
      <c r="T103">
        <v>3400000</v>
      </c>
    </row>
    <row r="104" spans="1:20" x14ac:dyDescent="0.3">
      <c r="A104">
        <v>0.34400000000000003</v>
      </c>
      <c r="M104">
        <v>0.34400000000000003</v>
      </c>
      <c r="N104">
        <v>3.44</v>
      </c>
      <c r="O104">
        <v>34.4</v>
      </c>
      <c r="P104">
        <v>344</v>
      </c>
      <c r="Q104">
        <v>3440</v>
      </c>
      <c r="R104">
        <v>34400</v>
      </c>
      <c r="S104">
        <v>344000</v>
      </c>
      <c r="T104">
        <v>3440000</v>
      </c>
    </row>
    <row r="105" spans="1:20" x14ac:dyDescent="0.3">
      <c r="A105">
        <v>0.34800000000000009</v>
      </c>
      <c r="M105">
        <v>0.34800000000000009</v>
      </c>
      <c r="N105">
        <v>3.4800000000000004</v>
      </c>
      <c r="O105">
        <v>34.800000000000004</v>
      </c>
      <c r="P105">
        <v>348</v>
      </c>
      <c r="Q105">
        <v>3480</v>
      </c>
      <c r="R105">
        <v>34800</v>
      </c>
      <c r="S105">
        <v>348000</v>
      </c>
      <c r="T105">
        <v>3480000</v>
      </c>
    </row>
    <row r="106" spans="1:20" x14ac:dyDescent="0.3">
      <c r="A106">
        <v>0.35200000000000009</v>
      </c>
      <c r="M106">
        <v>0.35200000000000009</v>
      </c>
      <c r="N106">
        <v>3.5200000000000005</v>
      </c>
      <c r="O106">
        <v>35.200000000000003</v>
      </c>
      <c r="P106">
        <v>352</v>
      </c>
      <c r="Q106">
        <v>3520</v>
      </c>
      <c r="R106">
        <v>35200</v>
      </c>
      <c r="S106">
        <v>352000</v>
      </c>
      <c r="T106">
        <v>3520000</v>
      </c>
    </row>
    <row r="107" spans="1:20" x14ac:dyDescent="0.3">
      <c r="A107">
        <v>0.35700000000000004</v>
      </c>
      <c r="M107">
        <v>0.35700000000000004</v>
      </c>
      <c r="N107">
        <v>3.5700000000000003</v>
      </c>
      <c r="O107">
        <v>35.700000000000003</v>
      </c>
      <c r="P107">
        <v>357</v>
      </c>
      <c r="Q107">
        <v>3570</v>
      </c>
      <c r="R107">
        <v>35700</v>
      </c>
      <c r="S107">
        <v>357000</v>
      </c>
      <c r="T107">
        <v>3570000</v>
      </c>
    </row>
    <row r="108" spans="1:20" x14ac:dyDescent="0.3">
      <c r="A108">
        <v>0.36100000000000004</v>
      </c>
      <c r="M108">
        <v>0.36100000000000004</v>
      </c>
      <c r="N108">
        <v>3.6100000000000003</v>
      </c>
      <c r="O108">
        <v>36.1</v>
      </c>
      <c r="P108">
        <v>361</v>
      </c>
      <c r="Q108">
        <v>3610</v>
      </c>
      <c r="R108">
        <v>36100</v>
      </c>
      <c r="S108">
        <v>361000</v>
      </c>
      <c r="T108">
        <v>3610000</v>
      </c>
    </row>
    <row r="109" spans="1:20" x14ac:dyDescent="0.3">
      <c r="A109">
        <v>0.36500000000000005</v>
      </c>
      <c r="M109">
        <v>0.36500000000000005</v>
      </c>
      <c r="N109">
        <v>3.6500000000000004</v>
      </c>
      <c r="O109">
        <v>36.5</v>
      </c>
      <c r="P109">
        <v>365</v>
      </c>
      <c r="Q109">
        <v>3650</v>
      </c>
      <c r="R109">
        <v>36500</v>
      </c>
      <c r="S109">
        <v>365000</v>
      </c>
      <c r="T109">
        <v>3650000</v>
      </c>
    </row>
    <row r="110" spans="1:20" x14ac:dyDescent="0.3">
      <c r="A110">
        <v>0.37000000000000005</v>
      </c>
      <c r="M110">
        <v>0.37000000000000005</v>
      </c>
      <c r="N110">
        <v>3.7</v>
      </c>
      <c r="O110">
        <v>37</v>
      </c>
      <c r="P110">
        <v>370</v>
      </c>
      <c r="Q110">
        <v>3700</v>
      </c>
      <c r="R110">
        <v>37000</v>
      </c>
      <c r="S110">
        <v>370000</v>
      </c>
      <c r="T110">
        <v>3700000</v>
      </c>
    </row>
    <row r="111" spans="1:20" x14ac:dyDescent="0.3">
      <c r="A111">
        <v>0.37400000000000005</v>
      </c>
      <c r="M111">
        <v>0.37400000000000005</v>
      </c>
      <c r="N111">
        <v>3.74</v>
      </c>
      <c r="O111">
        <v>37.4</v>
      </c>
      <c r="P111">
        <v>374</v>
      </c>
      <c r="Q111">
        <v>3740</v>
      </c>
      <c r="R111">
        <v>37400</v>
      </c>
      <c r="S111">
        <v>374000</v>
      </c>
      <c r="T111">
        <v>3740000</v>
      </c>
    </row>
    <row r="112" spans="1:20" x14ac:dyDescent="0.3">
      <c r="A112">
        <v>0.379</v>
      </c>
      <c r="M112">
        <v>0.379</v>
      </c>
      <c r="N112">
        <v>3.79</v>
      </c>
      <c r="O112">
        <v>37.9</v>
      </c>
      <c r="P112">
        <v>379</v>
      </c>
      <c r="Q112">
        <v>3790</v>
      </c>
      <c r="R112">
        <v>37900</v>
      </c>
      <c r="S112">
        <v>379000</v>
      </c>
      <c r="T112">
        <v>3790000</v>
      </c>
    </row>
    <row r="113" spans="1:20" x14ac:dyDescent="0.3">
      <c r="A113">
        <v>0.38300000000000006</v>
      </c>
      <c r="M113">
        <v>0.38300000000000006</v>
      </c>
      <c r="N113">
        <v>3.8300000000000005</v>
      </c>
      <c r="O113">
        <v>38.300000000000004</v>
      </c>
      <c r="P113">
        <v>383</v>
      </c>
      <c r="Q113">
        <v>3830</v>
      </c>
      <c r="R113">
        <v>38300</v>
      </c>
      <c r="S113">
        <v>383000</v>
      </c>
      <c r="T113">
        <v>3830000</v>
      </c>
    </row>
    <row r="114" spans="1:20" x14ac:dyDescent="0.3">
      <c r="A114">
        <v>0.38800000000000012</v>
      </c>
      <c r="M114">
        <v>0.38800000000000012</v>
      </c>
      <c r="N114">
        <v>3.8800000000000008</v>
      </c>
      <c r="O114">
        <v>38.800000000000004</v>
      </c>
      <c r="P114">
        <v>388</v>
      </c>
      <c r="Q114">
        <v>3880</v>
      </c>
      <c r="R114">
        <v>38800</v>
      </c>
      <c r="S114">
        <v>388000</v>
      </c>
      <c r="T114">
        <v>3880000</v>
      </c>
    </row>
    <row r="115" spans="1:20" x14ac:dyDescent="0.3">
      <c r="A115">
        <v>0.39200000000000007</v>
      </c>
      <c r="M115">
        <v>0.39200000000000007</v>
      </c>
      <c r="N115">
        <v>3.9200000000000004</v>
      </c>
      <c r="O115">
        <v>39.200000000000003</v>
      </c>
      <c r="P115">
        <v>392</v>
      </c>
      <c r="Q115">
        <v>3920</v>
      </c>
      <c r="R115">
        <v>39200</v>
      </c>
      <c r="S115">
        <v>392000</v>
      </c>
      <c r="T115">
        <v>3920000</v>
      </c>
    </row>
    <row r="116" spans="1:20" x14ac:dyDescent="0.3">
      <c r="A116">
        <v>0.39700000000000008</v>
      </c>
      <c r="M116">
        <v>0.39700000000000008</v>
      </c>
      <c r="N116">
        <v>3.9700000000000006</v>
      </c>
      <c r="O116">
        <v>39.700000000000003</v>
      </c>
      <c r="P116">
        <v>397</v>
      </c>
      <c r="Q116">
        <v>3970</v>
      </c>
      <c r="R116">
        <v>39700</v>
      </c>
      <c r="S116">
        <v>397000</v>
      </c>
      <c r="T116">
        <v>3970000</v>
      </c>
    </row>
    <row r="117" spans="1:20" x14ac:dyDescent="0.3">
      <c r="A117">
        <v>0.40200000000000008</v>
      </c>
      <c r="M117">
        <v>0.40200000000000008</v>
      </c>
      <c r="N117">
        <v>4.0200000000000005</v>
      </c>
      <c r="O117">
        <v>40.200000000000003</v>
      </c>
      <c r="P117">
        <v>402</v>
      </c>
      <c r="Q117">
        <v>4020</v>
      </c>
      <c r="R117">
        <v>40200</v>
      </c>
      <c r="S117">
        <v>402000</v>
      </c>
      <c r="T117">
        <v>4020000</v>
      </c>
    </row>
    <row r="118" spans="1:20" x14ac:dyDescent="0.3">
      <c r="A118">
        <v>0.40700000000000003</v>
      </c>
      <c r="M118">
        <v>0.40700000000000003</v>
      </c>
      <c r="N118">
        <v>4.07</v>
      </c>
      <c r="O118">
        <v>40.700000000000003</v>
      </c>
      <c r="P118">
        <v>407</v>
      </c>
      <c r="Q118">
        <v>4070</v>
      </c>
      <c r="R118">
        <v>40700</v>
      </c>
      <c r="S118">
        <v>407000</v>
      </c>
      <c r="T118">
        <v>4070000</v>
      </c>
    </row>
    <row r="119" spans="1:20" x14ac:dyDescent="0.3">
      <c r="A119">
        <v>0.41200000000000003</v>
      </c>
      <c r="M119">
        <v>0.41200000000000003</v>
      </c>
      <c r="N119">
        <v>4.12</v>
      </c>
      <c r="O119">
        <v>41.2</v>
      </c>
      <c r="P119">
        <v>412</v>
      </c>
      <c r="Q119">
        <v>4120</v>
      </c>
      <c r="R119">
        <v>41200</v>
      </c>
      <c r="S119">
        <v>412000</v>
      </c>
      <c r="T119">
        <v>4120000</v>
      </c>
    </row>
    <row r="120" spans="1:20" x14ac:dyDescent="0.3">
      <c r="A120">
        <v>0.41700000000000009</v>
      </c>
      <c r="M120">
        <v>0.41700000000000009</v>
      </c>
      <c r="N120">
        <v>4.1700000000000008</v>
      </c>
      <c r="O120">
        <v>41.7</v>
      </c>
      <c r="P120">
        <v>417</v>
      </c>
      <c r="Q120">
        <v>4170</v>
      </c>
      <c r="R120">
        <v>41700</v>
      </c>
      <c r="S120">
        <v>417000</v>
      </c>
      <c r="T120">
        <v>4170000</v>
      </c>
    </row>
    <row r="121" spans="1:20" x14ac:dyDescent="0.3">
      <c r="A121">
        <v>0.4220000000000001</v>
      </c>
      <c r="M121">
        <v>0.4220000000000001</v>
      </c>
      <c r="N121">
        <v>4.2200000000000006</v>
      </c>
      <c r="O121">
        <v>42.2</v>
      </c>
      <c r="P121">
        <v>422</v>
      </c>
      <c r="Q121">
        <v>4220</v>
      </c>
      <c r="R121">
        <v>42200</v>
      </c>
      <c r="S121">
        <v>422000</v>
      </c>
      <c r="T121">
        <v>4220000</v>
      </c>
    </row>
    <row r="122" spans="1:20" x14ac:dyDescent="0.3">
      <c r="A122">
        <v>0.42700000000000005</v>
      </c>
      <c r="M122">
        <v>0.42700000000000005</v>
      </c>
      <c r="N122">
        <v>4.2700000000000005</v>
      </c>
      <c r="O122">
        <v>42.7</v>
      </c>
      <c r="P122">
        <v>427</v>
      </c>
      <c r="Q122">
        <v>4270</v>
      </c>
      <c r="R122">
        <v>42700</v>
      </c>
      <c r="S122">
        <v>427000</v>
      </c>
      <c r="T122">
        <v>4270000</v>
      </c>
    </row>
    <row r="123" spans="1:20" x14ac:dyDescent="0.3">
      <c r="A123">
        <v>0.43200000000000005</v>
      </c>
      <c r="M123">
        <v>0.43200000000000005</v>
      </c>
      <c r="N123">
        <v>4.32</v>
      </c>
      <c r="O123">
        <v>43.2</v>
      </c>
      <c r="P123">
        <v>432</v>
      </c>
      <c r="Q123">
        <v>4320</v>
      </c>
      <c r="R123">
        <v>43200</v>
      </c>
      <c r="S123">
        <v>432000</v>
      </c>
      <c r="T123">
        <v>4320000</v>
      </c>
    </row>
    <row r="124" spans="1:20" x14ac:dyDescent="0.3">
      <c r="A124">
        <v>0.43700000000000006</v>
      </c>
      <c r="M124">
        <v>0.43700000000000006</v>
      </c>
      <c r="N124">
        <v>4.37</v>
      </c>
      <c r="O124">
        <v>43.7</v>
      </c>
      <c r="P124">
        <v>437</v>
      </c>
      <c r="Q124">
        <v>4370</v>
      </c>
      <c r="R124">
        <v>43700</v>
      </c>
      <c r="S124">
        <v>437000</v>
      </c>
      <c r="T124">
        <v>4370000</v>
      </c>
    </row>
    <row r="125" spans="1:20" x14ac:dyDescent="0.3">
      <c r="A125">
        <v>0.44200000000000012</v>
      </c>
      <c r="M125">
        <v>0.44200000000000012</v>
      </c>
      <c r="N125">
        <v>4.4200000000000008</v>
      </c>
      <c r="O125">
        <v>44.2</v>
      </c>
      <c r="P125">
        <v>442</v>
      </c>
      <c r="Q125">
        <v>4420</v>
      </c>
      <c r="R125">
        <v>44200</v>
      </c>
      <c r="S125">
        <v>442000</v>
      </c>
      <c r="T125">
        <v>4420000</v>
      </c>
    </row>
    <row r="126" spans="1:20" x14ac:dyDescent="0.3">
      <c r="A126">
        <v>0.44800000000000006</v>
      </c>
      <c r="M126">
        <v>0.44800000000000006</v>
      </c>
      <c r="N126">
        <v>4.4800000000000004</v>
      </c>
      <c r="O126">
        <v>44.800000000000004</v>
      </c>
      <c r="P126">
        <v>448</v>
      </c>
      <c r="Q126">
        <v>4480</v>
      </c>
      <c r="R126">
        <v>44800</v>
      </c>
      <c r="S126">
        <v>448000</v>
      </c>
      <c r="T126">
        <v>4480000</v>
      </c>
    </row>
    <row r="127" spans="1:20" x14ac:dyDescent="0.3">
      <c r="A127">
        <v>0.45300000000000007</v>
      </c>
      <c r="M127">
        <v>0.45300000000000007</v>
      </c>
      <c r="N127">
        <v>4.53</v>
      </c>
      <c r="O127">
        <v>45.300000000000004</v>
      </c>
      <c r="P127">
        <v>453</v>
      </c>
      <c r="Q127">
        <v>4530</v>
      </c>
      <c r="R127">
        <v>45300</v>
      </c>
      <c r="S127">
        <v>453000</v>
      </c>
      <c r="T127">
        <v>4530000</v>
      </c>
    </row>
    <row r="128" spans="1:20" x14ac:dyDescent="0.3">
      <c r="A128">
        <v>0.45900000000000007</v>
      </c>
      <c r="M128">
        <v>0.45900000000000007</v>
      </c>
      <c r="N128">
        <v>4.5900000000000007</v>
      </c>
      <c r="O128">
        <v>45.900000000000006</v>
      </c>
      <c r="P128">
        <v>459</v>
      </c>
      <c r="Q128">
        <v>4590</v>
      </c>
      <c r="R128">
        <v>45900</v>
      </c>
      <c r="S128">
        <v>459000</v>
      </c>
      <c r="T128">
        <v>4590000</v>
      </c>
    </row>
    <row r="129" spans="1:20" x14ac:dyDescent="0.3">
      <c r="A129">
        <v>0.46400000000000008</v>
      </c>
      <c r="M129">
        <v>0.46400000000000008</v>
      </c>
      <c r="N129">
        <v>4.6400000000000006</v>
      </c>
      <c r="O129">
        <v>46.400000000000006</v>
      </c>
      <c r="P129">
        <v>464</v>
      </c>
      <c r="Q129">
        <v>4640</v>
      </c>
      <c r="R129">
        <v>46400</v>
      </c>
      <c r="S129">
        <v>464000</v>
      </c>
      <c r="T129">
        <v>4640000</v>
      </c>
    </row>
    <row r="130" spans="1:20" x14ac:dyDescent="0.3">
      <c r="A130">
        <v>0.47000000000000003</v>
      </c>
      <c r="M130">
        <v>0.47000000000000003</v>
      </c>
      <c r="N130">
        <v>4.7</v>
      </c>
      <c r="O130">
        <v>47</v>
      </c>
      <c r="P130">
        <v>470</v>
      </c>
      <c r="Q130">
        <v>4700</v>
      </c>
      <c r="R130">
        <v>47000</v>
      </c>
      <c r="S130">
        <v>470000</v>
      </c>
      <c r="T130">
        <v>4700000</v>
      </c>
    </row>
    <row r="131" spans="1:20" x14ac:dyDescent="0.3">
      <c r="A131">
        <v>0.47500000000000003</v>
      </c>
      <c r="M131">
        <v>0.47500000000000003</v>
      </c>
      <c r="N131">
        <v>4.75</v>
      </c>
      <c r="O131">
        <v>47.5</v>
      </c>
      <c r="P131">
        <v>475</v>
      </c>
      <c r="Q131">
        <v>4750</v>
      </c>
      <c r="R131">
        <v>47500</v>
      </c>
      <c r="S131">
        <v>475000</v>
      </c>
      <c r="T131">
        <v>4750000</v>
      </c>
    </row>
    <row r="132" spans="1:20" x14ac:dyDescent="0.3">
      <c r="A132">
        <v>0.48100000000000009</v>
      </c>
      <c r="M132">
        <v>0.48100000000000009</v>
      </c>
      <c r="N132">
        <v>4.8100000000000005</v>
      </c>
      <c r="O132">
        <v>48.1</v>
      </c>
      <c r="P132">
        <v>481</v>
      </c>
      <c r="Q132">
        <v>4810</v>
      </c>
      <c r="R132">
        <v>48100</v>
      </c>
      <c r="S132">
        <v>481000</v>
      </c>
      <c r="T132">
        <v>4810000</v>
      </c>
    </row>
    <row r="133" spans="1:20" x14ac:dyDescent="0.3">
      <c r="A133">
        <v>0.4870000000000001</v>
      </c>
      <c r="M133">
        <v>0.4870000000000001</v>
      </c>
      <c r="N133">
        <v>4.870000000000001</v>
      </c>
      <c r="O133">
        <v>48.7</v>
      </c>
      <c r="P133">
        <v>487</v>
      </c>
      <c r="Q133">
        <v>4870</v>
      </c>
      <c r="R133">
        <v>48700</v>
      </c>
      <c r="S133">
        <v>487000</v>
      </c>
      <c r="T133">
        <v>4870000</v>
      </c>
    </row>
    <row r="134" spans="1:20" x14ac:dyDescent="0.3">
      <c r="A134">
        <v>0.4930000000000001</v>
      </c>
      <c r="M134">
        <v>0.4930000000000001</v>
      </c>
      <c r="N134">
        <v>4.9300000000000006</v>
      </c>
      <c r="O134">
        <v>49.300000000000004</v>
      </c>
      <c r="P134">
        <v>493</v>
      </c>
      <c r="Q134">
        <v>4930</v>
      </c>
      <c r="R134">
        <v>49300</v>
      </c>
      <c r="S134">
        <v>493000</v>
      </c>
      <c r="T134">
        <v>4930000</v>
      </c>
    </row>
    <row r="135" spans="1:20" x14ac:dyDescent="0.3">
      <c r="A135">
        <v>0.49900000000000011</v>
      </c>
      <c r="M135">
        <v>0.49900000000000011</v>
      </c>
      <c r="N135">
        <v>4.9900000000000011</v>
      </c>
      <c r="O135">
        <v>49.900000000000006</v>
      </c>
      <c r="P135">
        <v>499</v>
      </c>
      <c r="Q135">
        <v>4990</v>
      </c>
      <c r="R135">
        <v>49900</v>
      </c>
      <c r="S135">
        <v>499000</v>
      </c>
      <c r="T135">
        <v>4990000</v>
      </c>
    </row>
    <row r="136" spans="1:20" x14ac:dyDescent="0.3">
      <c r="A136">
        <v>0.50500000000000012</v>
      </c>
      <c r="M136">
        <v>0.50500000000000012</v>
      </c>
      <c r="N136">
        <v>5.0500000000000007</v>
      </c>
      <c r="O136">
        <v>50.5</v>
      </c>
      <c r="P136">
        <v>505</v>
      </c>
      <c r="Q136">
        <v>5050</v>
      </c>
      <c r="R136">
        <v>50500</v>
      </c>
      <c r="S136">
        <v>505000</v>
      </c>
      <c r="T136">
        <v>5050000</v>
      </c>
    </row>
    <row r="137" spans="1:20" x14ac:dyDescent="0.3">
      <c r="A137">
        <v>0.51100000000000001</v>
      </c>
      <c r="M137">
        <v>0.51100000000000001</v>
      </c>
      <c r="N137">
        <v>5.1100000000000003</v>
      </c>
      <c r="O137">
        <v>51.1</v>
      </c>
      <c r="P137">
        <v>511</v>
      </c>
      <c r="Q137">
        <v>5110</v>
      </c>
      <c r="R137">
        <v>51100</v>
      </c>
      <c r="S137">
        <v>511000</v>
      </c>
      <c r="T137">
        <v>5110000</v>
      </c>
    </row>
    <row r="138" spans="1:20" x14ac:dyDescent="0.3">
      <c r="A138">
        <v>0.51700000000000013</v>
      </c>
      <c r="M138">
        <v>0.51700000000000013</v>
      </c>
      <c r="N138">
        <v>5.1700000000000008</v>
      </c>
      <c r="O138">
        <v>51.7</v>
      </c>
      <c r="P138">
        <v>517</v>
      </c>
      <c r="Q138">
        <v>5170</v>
      </c>
      <c r="R138">
        <v>51700</v>
      </c>
      <c r="S138">
        <v>517000</v>
      </c>
      <c r="T138">
        <v>5170000</v>
      </c>
    </row>
    <row r="139" spans="1:20" x14ac:dyDescent="0.3">
      <c r="A139">
        <v>0.52300000000000002</v>
      </c>
      <c r="M139">
        <v>0.52300000000000002</v>
      </c>
      <c r="N139">
        <v>5.23</v>
      </c>
      <c r="O139">
        <v>52.300000000000004</v>
      </c>
      <c r="P139">
        <v>523</v>
      </c>
      <c r="Q139">
        <v>5230</v>
      </c>
      <c r="R139">
        <v>52300</v>
      </c>
      <c r="S139">
        <v>523000</v>
      </c>
      <c r="T139">
        <v>5230000</v>
      </c>
    </row>
    <row r="140" spans="1:20" x14ac:dyDescent="0.3">
      <c r="A140">
        <v>0.53000000000000014</v>
      </c>
      <c r="M140">
        <v>0.53000000000000014</v>
      </c>
      <c r="N140">
        <v>5.3000000000000007</v>
      </c>
      <c r="O140">
        <v>53</v>
      </c>
      <c r="P140">
        <v>530</v>
      </c>
      <c r="Q140">
        <v>5300</v>
      </c>
      <c r="R140">
        <v>53000</v>
      </c>
      <c r="S140">
        <v>530000</v>
      </c>
      <c r="T140">
        <v>5300000</v>
      </c>
    </row>
    <row r="141" spans="1:20" x14ac:dyDescent="0.3">
      <c r="A141">
        <v>0.53600000000000003</v>
      </c>
      <c r="M141">
        <v>0.53600000000000003</v>
      </c>
      <c r="N141">
        <v>5.36</v>
      </c>
      <c r="O141">
        <v>53.6</v>
      </c>
      <c r="P141">
        <v>536</v>
      </c>
      <c r="Q141">
        <v>5360</v>
      </c>
      <c r="R141">
        <v>53600</v>
      </c>
      <c r="S141">
        <v>536000</v>
      </c>
      <c r="T141">
        <v>5360000</v>
      </c>
    </row>
    <row r="142" spans="1:20" x14ac:dyDescent="0.3">
      <c r="A142">
        <v>0.54200000000000015</v>
      </c>
      <c r="M142">
        <v>0.54200000000000015</v>
      </c>
      <c r="N142">
        <v>5.4200000000000008</v>
      </c>
      <c r="O142">
        <v>54.2</v>
      </c>
      <c r="P142">
        <v>542</v>
      </c>
      <c r="Q142">
        <v>5420</v>
      </c>
      <c r="R142">
        <v>54200</v>
      </c>
      <c r="S142">
        <v>542000</v>
      </c>
      <c r="T142">
        <v>5420000</v>
      </c>
    </row>
    <row r="143" spans="1:20" x14ac:dyDescent="0.3">
      <c r="A143">
        <v>0.54900000000000015</v>
      </c>
      <c r="M143">
        <v>0.54900000000000015</v>
      </c>
      <c r="N143">
        <v>5.4900000000000011</v>
      </c>
      <c r="O143">
        <v>54.900000000000006</v>
      </c>
      <c r="P143">
        <v>549</v>
      </c>
      <c r="Q143">
        <v>5490</v>
      </c>
      <c r="R143">
        <v>54900</v>
      </c>
      <c r="S143">
        <v>549000</v>
      </c>
      <c r="T143">
        <v>5490000</v>
      </c>
    </row>
    <row r="144" spans="1:20" x14ac:dyDescent="0.3">
      <c r="A144">
        <v>0.55600000000000005</v>
      </c>
      <c r="M144">
        <v>0.55600000000000005</v>
      </c>
      <c r="N144">
        <v>5.5600000000000005</v>
      </c>
      <c r="O144">
        <v>55.6</v>
      </c>
      <c r="P144">
        <v>556</v>
      </c>
      <c r="Q144">
        <v>5560</v>
      </c>
      <c r="R144">
        <v>55600</v>
      </c>
      <c r="S144">
        <v>556000</v>
      </c>
      <c r="T144">
        <v>5560000</v>
      </c>
    </row>
    <row r="145" spans="1:20" x14ac:dyDescent="0.3">
      <c r="A145">
        <v>0.56200000000000017</v>
      </c>
      <c r="M145">
        <v>0.56200000000000017</v>
      </c>
      <c r="N145">
        <v>5.620000000000001</v>
      </c>
      <c r="O145">
        <v>56.2</v>
      </c>
      <c r="P145">
        <v>562</v>
      </c>
      <c r="Q145">
        <v>5620</v>
      </c>
      <c r="R145">
        <v>56200</v>
      </c>
      <c r="S145">
        <v>562000</v>
      </c>
      <c r="T145">
        <v>5620000</v>
      </c>
    </row>
    <row r="146" spans="1:20" x14ac:dyDescent="0.3">
      <c r="A146">
        <v>0.56900000000000017</v>
      </c>
      <c r="M146">
        <v>0.56900000000000017</v>
      </c>
      <c r="N146">
        <v>5.6900000000000013</v>
      </c>
      <c r="O146">
        <v>56.900000000000006</v>
      </c>
      <c r="P146">
        <v>569</v>
      </c>
      <c r="Q146">
        <v>5690</v>
      </c>
      <c r="R146">
        <v>56900</v>
      </c>
      <c r="S146">
        <v>569000</v>
      </c>
      <c r="T146">
        <v>5690000</v>
      </c>
    </row>
    <row r="147" spans="1:20" x14ac:dyDescent="0.3">
      <c r="A147">
        <v>0.57600000000000007</v>
      </c>
      <c r="M147">
        <v>0.57600000000000007</v>
      </c>
      <c r="N147">
        <v>5.7600000000000007</v>
      </c>
      <c r="O147">
        <v>57.6</v>
      </c>
      <c r="P147">
        <v>576</v>
      </c>
      <c r="Q147">
        <v>5760</v>
      </c>
      <c r="R147">
        <v>57600</v>
      </c>
      <c r="S147">
        <v>576000</v>
      </c>
      <c r="T147">
        <v>5760000</v>
      </c>
    </row>
    <row r="148" spans="1:20" x14ac:dyDescent="0.3">
      <c r="A148">
        <v>0.58300000000000007</v>
      </c>
      <c r="M148">
        <v>0.58300000000000007</v>
      </c>
      <c r="N148">
        <v>5.830000000000001</v>
      </c>
      <c r="O148">
        <v>58.300000000000004</v>
      </c>
      <c r="P148">
        <v>583</v>
      </c>
      <c r="Q148">
        <v>5830</v>
      </c>
      <c r="R148">
        <v>58300</v>
      </c>
      <c r="S148">
        <v>583000</v>
      </c>
      <c r="T148">
        <v>5830000</v>
      </c>
    </row>
    <row r="149" spans="1:20" x14ac:dyDescent="0.3">
      <c r="A149">
        <v>0.59000000000000008</v>
      </c>
      <c r="M149">
        <v>0.59000000000000008</v>
      </c>
      <c r="N149">
        <v>5.9</v>
      </c>
      <c r="O149">
        <v>59</v>
      </c>
      <c r="P149">
        <v>590</v>
      </c>
      <c r="Q149">
        <v>5900</v>
      </c>
      <c r="R149">
        <v>59000</v>
      </c>
      <c r="S149">
        <v>590000</v>
      </c>
      <c r="T149">
        <v>5900000</v>
      </c>
    </row>
    <row r="150" spans="1:20" x14ac:dyDescent="0.3">
      <c r="A150">
        <v>0.59700000000000009</v>
      </c>
      <c r="M150">
        <v>0.59700000000000009</v>
      </c>
      <c r="N150">
        <v>5.9700000000000006</v>
      </c>
      <c r="O150">
        <v>59.7</v>
      </c>
      <c r="P150">
        <v>597</v>
      </c>
      <c r="Q150">
        <v>5970</v>
      </c>
      <c r="R150">
        <v>59700</v>
      </c>
      <c r="S150">
        <v>597000</v>
      </c>
      <c r="T150">
        <v>5970000</v>
      </c>
    </row>
    <row r="151" spans="1:20" x14ac:dyDescent="0.3">
      <c r="A151">
        <v>0.60400000000000009</v>
      </c>
      <c r="M151">
        <v>0.60400000000000009</v>
      </c>
      <c r="N151">
        <v>6.0400000000000009</v>
      </c>
      <c r="O151">
        <v>60.400000000000006</v>
      </c>
      <c r="P151">
        <v>604</v>
      </c>
      <c r="Q151">
        <v>6040</v>
      </c>
      <c r="R151">
        <v>60400</v>
      </c>
      <c r="S151">
        <v>604000</v>
      </c>
      <c r="T151">
        <v>6040000</v>
      </c>
    </row>
    <row r="152" spans="1:20" x14ac:dyDescent="0.3">
      <c r="A152">
        <v>0.6120000000000001</v>
      </c>
      <c r="M152">
        <v>0.6120000000000001</v>
      </c>
      <c r="N152">
        <v>6.120000000000001</v>
      </c>
      <c r="O152">
        <v>61.2</v>
      </c>
      <c r="P152">
        <v>612</v>
      </c>
      <c r="Q152">
        <v>6120</v>
      </c>
      <c r="R152">
        <v>61200</v>
      </c>
      <c r="S152">
        <v>612000</v>
      </c>
      <c r="T152">
        <v>6120000</v>
      </c>
    </row>
    <row r="153" spans="1:20" x14ac:dyDescent="0.3">
      <c r="A153">
        <v>0.61900000000000022</v>
      </c>
      <c r="M153">
        <v>0.61900000000000022</v>
      </c>
      <c r="N153">
        <v>6.1900000000000013</v>
      </c>
      <c r="O153">
        <v>61.900000000000006</v>
      </c>
      <c r="P153">
        <v>619</v>
      </c>
      <c r="Q153">
        <v>6190</v>
      </c>
      <c r="R153">
        <v>61900</v>
      </c>
      <c r="S153">
        <v>619000</v>
      </c>
      <c r="T153">
        <v>6190000</v>
      </c>
    </row>
    <row r="154" spans="1:20" x14ac:dyDescent="0.3">
      <c r="A154">
        <v>0.62600000000000011</v>
      </c>
      <c r="M154">
        <v>0.62600000000000011</v>
      </c>
      <c r="N154">
        <v>6.2600000000000007</v>
      </c>
      <c r="O154">
        <v>62.6</v>
      </c>
      <c r="P154">
        <v>626</v>
      </c>
      <c r="Q154">
        <v>6260</v>
      </c>
      <c r="R154">
        <v>62600</v>
      </c>
      <c r="S154">
        <v>626000</v>
      </c>
      <c r="T154">
        <v>6260000</v>
      </c>
    </row>
    <row r="155" spans="1:20" x14ac:dyDescent="0.3">
      <c r="A155">
        <v>0.63400000000000012</v>
      </c>
      <c r="M155">
        <v>0.63400000000000012</v>
      </c>
      <c r="N155">
        <v>6.3400000000000007</v>
      </c>
      <c r="O155">
        <v>63.400000000000006</v>
      </c>
      <c r="P155">
        <v>634</v>
      </c>
      <c r="Q155">
        <v>6340</v>
      </c>
      <c r="R155">
        <v>63400</v>
      </c>
      <c r="S155">
        <v>634000</v>
      </c>
      <c r="T155">
        <v>6340000</v>
      </c>
    </row>
    <row r="156" spans="1:20" x14ac:dyDescent="0.3">
      <c r="A156">
        <v>0.64200000000000013</v>
      </c>
      <c r="M156">
        <v>0.64200000000000013</v>
      </c>
      <c r="N156">
        <v>6.4200000000000008</v>
      </c>
      <c r="O156">
        <v>64.2</v>
      </c>
      <c r="P156">
        <v>642</v>
      </c>
      <c r="Q156">
        <v>6420</v>
      </c>
      <c r="R156">
        <v>64200</v>
      </c>
      <c r="S156">
        <v>642000</v>
      </c>
      <c r="T156">
        <v>6420000</v>
      </c>
    </row>
    <row r="157" spans="1:20" x14ac:dyDescent="0.3">
      <c r="A157">
        <v>0.64900000000000013</v>
      </c>
      <c r="M157">
        <v>0.64900000000000013</v>
      </c>
      <c r="N157">
        <v>6.4900000000000011</v>
      </c>
      <c r="O157">
        <v>64.900000000000006</v>
      </c>
      <c r="P157">
        <v>649</v>
      </c>
      <c r="Q157">
        <v>6490</v>
      </c>
      <c r="R157">
        <v>64900</v>
      </c>
      <c r="S157">
        <v>649000</v>
      </c>
      <c r="T157">
        <v>6490000</v>
      </c>
    </row>
    <row r="158" spans="1:20" x14ac:dyDescent="0.3">
      <c r="A158">
        <v>0.65700000000000003</v>
      </c>
      <c r="M158">
        <v>0.65700000000000003</v>
      </c>
      <c r="N158">
        <v>6.57</v>
      </c>
      <c r="O158">
        <v>65.7</v>
      </c>
      <c r="P158">
        <v>657</v>
      </c>
      <c r="Q158">
        <v>6570</v>
      </c>
      <c r="R158">
        <v>65700</v>
      </c>
      <c r="S158">
        <v>657000</v>
      </c>
      <c r="T158">
        <v>6570000</v>
      </c>
    </row>
    <row r="159" spans="1:20" x14ac:dyDescent="0.3">
      <c r="A159">
        <v>0.66500000000000004</v>
      </c>
      <c r="M159">
        <v>0.66500000000000004</v>
      </c>
      <c r="N159">
        <v>6.65</v>
      </c>
      <c r="O159">
        <v>66.5</v>
      </c>
      <c r="P159">
        <v>665</v>
      </c>
      <c r="Q159">
        <v>6650</v>
      </c>
      <c r="R159">
        <v>66500</v>
      </c>
      <c r="S159">
        <v>665000</v>
      </c>
      <c r="T159">
        <v>6650000</v>
      </c>
    </row>
    <row r="160" spans="1:20" x14ac:dyDescent="0.3">
      <c r="A160">
        <v>0.67300000000000004</v>
      </c>
      <c r="M160">
        <v>0.67300000000000004</v>
      </c>
      <c r="N160">
        <v>6.73</v>
      </c>
      <c r="O160">
        <v>67.3</v>
      </c>
      <c r="P160">
        <v>673</v>
      </c>
      <c r="Q160">
        <v>6730</v>
      </c>
      <c r="R160">
        <v>67300</v>
      </c>
      <c r="S160">
        <v>673000</v>
      </c>
      <c r="T160">
        <v>6730000</v>
      </c>
    </row>
    <row r="161" spans="1:20" x14ac:dyDescent="0.3">
      <c r="A161">
        <v>0.68100000000000016</v>
      </c>
      <c r="M161">
        <v>0.68100000000000016</v>
      </c>
      <c r="N161">
        <v>6.8100000000000014</v>
      </c>
      <c r="O161">
        <v>68.100000000000009</v>
      </c>
      <c r="P161">
        <v>681</v>
      </c>
      <c r="Q161">
        <v>6810</v>
      </c>
      <c r="R161">
        <v>68100</v>
      </c>
      <c r="S161">
        <v>681000</v>
      </c>
      <c r="T161">
        <v>6810000</v>
      </c>
    </row>
    <row r="162" spans="1:20" x14ac:dyDescent="0.3">
      <c r="A162">
        <v>0.69000000000000006</v>
      </c>
      <c r="M162">
        <v>0.69000000000000006</v>
      </c>
      <c r="N162">
        <v>6.9</v>
      </c>
      <c r="O162">
        <v>69</v>
      </c>
      <c r="P162">
        <v>690</v>
      </c>
      <c r="Q162">
        <v>6900</v>
      </c>
      <c r="R162">
        <v>69000</v>
      </c>
      <c r="S162">
        <v>690000</v>
      </c>
      <c r="T162">
        <v>6900000</v>
      </c>
    </row>
    <row r="163" spans="1:20" x14ac:dyDescent="0.3">
      <c r="A163">
        <v>0.69800000000000006</v>
      </c>
      <c r="M163">
        <v>0.69800000000000006</v>
      </c>
      <c r="N163">
        <v>6.98</v>
      </c>
      <c r="O163">
        <v>69.8</v>
      </c>
      <c r="P163">
        <v>698</v>
      </c>
      <c r="Q163">
        <v>6980</v>
      </c>
      <c r="R163">
        <v>69800</v>
      </c>
      <c r="S163">
        <v>698000</v>
      </c>
      <c r="T163">
        <v>6980000</v>
      </c>
    </row>
    <row r="164" spans="1:20" x14ac:dyDescent="0.3">
      <c r="A164">
        <v>0.70600000000000018</v>
      </c>
      <c r="M164">
        <v>0.70600000000000018</v>
      </c>
      <c r="N164">
        <v>7.0600000000000014</v>
      </c>
      <c r="O164">
        <v>70.600000000000009</v>
      </c>
      <c r="P164">
        <v>706</v>
      </c>
      <c r="Q164">
        <v>7060</v>
      </c>
      <c r="R164">
        <v>70600</v>
      </c>
      <c r="S164">
        <v>706000</v>
      </c>
      <c r="T164">
        <v>7060000</v>
      </c>
    </row>
    <row r="165" spans="1:20" x14ac:dyDescent="0.3">
      <c r="A165">
        <v>0.71500000000000008</v>
      </c>
      <c r="M165">
        <v>0.71500000000000008</v>
      </c>
      <c r="N165">
        <v>7.15</v>
      </c>
      <c r="O165">
        <v>71.5</v>
      </c>
      <c r="P165">
        <v>715</v>
      </c>
      <c r="Q165">
        <v>7150</v>
      </c>
      <c r="R165">
        <v>71500</v>
      </c>
      <c r="S165">
        <v>715000</v>
      </c>
      <c r="T165">
        <v>7150000</v>
      </c>
    </row>
    <row r="166" spans="1:20" x14ac:dyDescent="0.3">
      <c r="A166">
        <v>0.72300000000000009</v>
      </c>
      <c r="M166">
        <v>0.72300000000000009</v>
      </c>
      <c r="N166">
        <v>7.23</v>
      </c>
      <c r="O166">
        <v>72.3</v>
      </c>
      <c r="P166">
        <v>723</v>
      </c>
      <c r="Q166">
        <v>7230</v>
      </c>
      <c r="R166">
        <v>72300</v>
      </c>
      <c r="S166">
        <v>723000</v>
      </c>
      <c r="T166">
        <v>7230000</v>
      </c>
    </row>
    <row r="167" spans="1:20" x14ac:dyDescent="0.3">
      <c r="A167">
        <v>0.7320000000000001</v>
      </c>
      <c r="M167">
        <v>0.7320000000000001</v>
      </c>
      <c r="N167">
        <v>7.32</v>
      </c>
      <c r="O167">
        <v>73.2</v>
      </c>
      <c r="P167">
        <v>732</v>
      </c>
      <c r="Q167">
        <v>7320</v>
      </c>
      <c r="R167">
        <v>73200</v>
      </c>
      <c r="S167">
        <v>732000</v>
      </c>
      <c r="T167">
        <v>7320000</v>
      </c>
    </row>
    <row r="168" spans="1:20" x14ac:dyDescent="0.3">
      <c r="A168">
        <v>0.7410000000000001</v>
      </c>
      <c r="M168">
        <v>0.7410000000000001</v>
      </c>
      <c r="N168">
        <v>7.410000000000001</v>
      </c>
      <c r="O168">
        <v>74.100000000000009</v>
      </c>
      <c r="P168">
        <v>741</v>
      </c>
      <c r="Q168">
        <v>7410</v>
      </c>
      <c r="R168">
        <v>74100</v>
      </c>
      <c r="S168">
        <v>741000</v>
      </c>
      <c r="T168">
        <v>7410000</v>
      </c>
    </row>
    <row r="169" spans="1:20" x14ac:dyDescent="0.3">
      <c r="A169">
        <v>0.75</v>
      </c>
      <c r="M169">
        <v>0.75</v>
      </c>
      <c r="N169">
        <v>7.5</v>
      </c>
      <c r="O169">
        <v>75</v>
      </c>
      <c r="P169">
        <v>750</v>
      </c>
      <c r="Q169">
        <v>7500</v>
      </c>
      <c r="R169">
        <v>75000</v>
      </c>
      <c r="S169">
        <v>750000</v>
      </c>
      <c r="T169">
        <v>7500000</v>
      </c>
    </row>
    <row r="170" spans="1:20" x14ac:dyDescent="0.3">
      <c r="A170">
        <v>0.75900000000000012</v>
      </c>
      <c r="M170">
        <v>0.75900000000000012</v>
      </c>
      <c r="N170">
        <v>7.5900000000000007</v>
      </c>
      <c r="O170">
        <v>75.900000000000006</v>
      </c>
      <c r="P170">
        <v>759</v>
      </c>
      <c r="Q170">
        <v>7590</v>
      </c>
      <c r="R170">
        <v>75900</v>
      </c>
      <c r="S170">
        <v>759000</v>
      </c>
      <c r="T170">
        <v>7590000</v>
      </c>
    </row>
    <row r="171" spans="1:20" x14ac:dyDescent="0.3">
      <c r="A171">
        <v>0.76800000000000024</v>
      </c>
      <c r="M171">
        <v>0.76800000000000024</v>
      </c>
      <c r="N171">
        <v>7.6800000000000015</v>
      </c>
      <c r="O171">
        <v>76.800000000000011</v>
      </c>
      <c r="P171">
        <v>768</v>
      </c>
      <c r="Q171">
        <v>7680</v>
      </c>
      <c r="R171">
        <v>76800</v>
      </c>
      <c r="S171">
        <v>768000</v>
      </c>
      <c r="T171">
        <v>7680000</v>
      </c>
    </row>
    <row r="172" spans="1:20" x14ac:dyDescent="0.3">
      <c r="A172">
        <v>0.77700000000000014</v>
      </c>
      <c r="M172">
        <v>0.77700000000000014</v>
      </c>
      <c r="N172">
        <v>7.7700000000000005</v>
      </c>
      <c r="O172">
        <v>77.7</v>
      </c>
      <c r="P172">
        <v>777</v>
      </c>
      <c r="Q172">
        <v>7770</v>
      </c>
      <c r="R172">
        <v>77700</v>
      </c>
      <c r="S172">
        <v>777000</v>
      </c>
      <c r="T172">
        <v>7770000</v>
      </c>
    </row>
    <row r="173" spans="1:20" x14ac:dyDescent="0.3">
      <c r="A173">
        <v>0.78700000000000014</v>
      </c>
      <c r="M173">
        <v>0.78700000000000014</v>
      </c>
      <c r="N173">
        <v>7.870000000000001</v>
      </c>
      <c r="O173">
        <v>78.7</v>
      </c>
      <c r="P173">
        <v>787</v>
      </c>
      <c r="Q173">
        <v>7870</v>
      </c>
      <c r="R173">
        <v>78700</v>
      </c>
      <c r="S173">
        <v>787000</v>
      </c>
      <c r="T173">
        <v>7870000</v>
      </c>
    </row>
    <row r="174" spans="1:20" x14ac:dyDescent="0.3">
      <c r="A174">
        <v>0.79600000000000015</v>
      </c>
      <c r="M174">
        <v>0.79600000000000015</v>
      </c>
      <c r="N174">
        <v>7.9600000000000009</v>
      </c>
      <c r="O174">
        <v>79.600000000000009</v>
      </c>
      <c r="P174">
        <v>796</v>
      </c>
      <c r="Q174">
        <v>7960</v>
      </c>
      <c r="R174">
        <v>79600</v>
      </c>
      <c r="S174">
        <v>796000</v>
      </c>
      <c r="T174">
        <v>7960000</v>
      </c>
    </row>
    <row r="175" spans="1:20" x14ac:dyDescent="0.3">
      <c r="A175">
        <v>0.80600000000000005</v>
      </c>
      <c r="M175">
        <v>0.80600000000000005</v>
      </c>
      <c r="N175">
        <v>8.06</v>
      </c>
      <c r="O175">
        <v>80.600000000000009</v>
      </c>
      <c r="P175">
        <v>806</v>
      </c>
      <c r="Q175">
        <v>8060</v>
      </c>
      <c r="R175">
        <v>80600</v>
      </c>
      <c r="S175">
        <v>806000</v>
      </c>
      <c r="T175">
        <v>8060000</v>
      </c>
    </row>
    <row r="176" spans="1:20" x14ac:dyDescent="0.3">
      <c r="A176">
        <v>0.81600000000000028</v>
      </c>
      <c r="M176">
        <v>0.81600000000000028</v>
      </c>
      <c r="N176">
        <v>8.1600000000000019</v>
      </c>
      <c r="O176">
        <v>81.600000000000009</v>
      </c>
      <c r="P176">
        <v>816</v>
      </c>
      <c r="Q176">
        <v>8160</v>
      </c>
      <c r="R176">
        <v>81600</v>
      </c>
      <c r="S176">
        <v>816000</v>
      </c>
      <c r="T176">
        <v>8160000</v>
      </c>
    </row>
    <row r="177" spans="1:20" x14ac:dyDescent="0.3">
      <c r="A177">
        <v>0.82500000000000007</v>
      </c>
      <c r="M177">
        <v>0.82500000000000007</v>
      </c>
      <c r="N177">
        <v>8.25</v>
      </c>
      <c r="O177">
        <v>82.5</v>
      </c>
      <c r="P177">
        <v>825</v>
      </c>
      <c r="Q177">
        <v>8250</v>
      </c>
      <c r="R177">
        <v>82500</v>
      </c>
      <c r="S177">
        <v>825000</v>
      </c>
      <c r="T177">
        <v>8250000</v>
      </c>
    </row>
    <row r="178" spans="1:20" x14ac:dyDescent="0.3">
      <c r="A178">
        <v>0.83499999999999996</v>
      </c>
      <c r="M178">
        <v>0.83499999999999996</v>
      </c>
      <c r="N178">
        <v>8.35</v>
      </c>
      <c r="O178">
        <v>83.5</v>
      </c>
      <c r="P178">
        <v>835</v>
      </c>
      <c r="Q178">
        <v>8350</v>
      </c>
      <c r="R178">
        <v>83500</v>
      </c>
      <c r="S178">
        <v>835000</v>
      </c>
      <c r="T178">
        <v>8350000</v>
      </c>
    </row>
    <row r="179" spans="1:20" x14ac:dyDescent="0.3">
      <c r="A179">
        <v>0.8450000000000002</v>
      </c>
      <c r="M179">
        <v>0.8450000000000002</v>
      </c>
      <c r="N179">
        <v>8.4500000000000011</v>
      </c>
      <c r="O179">
        <v>84.5</v>
      </c>
      <c r="P179">
        <v>845</v>
      </c>
      <c r="Q179">
        <v>8450</v>
      </c>
      <c r="R179">
        <v>84500</v>
      </c>
      <c r="S179">
        <v>845000</v>
      </c>
      <c r="T179">
        <v>8450000</v>
      </c>
    </row>
    <row r="180" spans="1:20" x14ac:dyDescent="0.3">
      <c r="A180">
        <v>0.85600000000000009</v>
      </c>
      <c r="M180">
        <v>0.85600000000000009</v>
      </c>
      <c r="N180">
        <v>8.56</v>
      </c>
      <c r="O180">
        <v>85.600000000000009</v>
      </c>
      <c r="P180">
        <v>856</v>
      </c>
      <c r="Q180">
        <v>8560</v>
      </c>
      <c r="R180">
        <v>85600</v>
      </c>
      <c r="S180">
        <v>856000</v>
      </c>
      <c r="T180">
        <v>8560000</v>
      </c>
    </row>
    <row r="181" spans="1:20" x14ac:dyDescent="0.3">
      <c r="A181">
        <v>0.86600000000000021</v>
      </c>
      <c r="M181">
        <v>0.86600000000000021</v>
      </c>
      <c r="N181">
        <v>8.6600000000000019</v>
      </c>
      <c r="O181">
        <v>86.600000000000009</v>
      </c>
      <c r="P181">
        <v>866</v>
      </c>
      <c r="Q181">
        <v>8660</v>
      </c>
      <c r="R181">
        <v>86600</v>
      </c>
      <c r="S181">
        <v>866000</v>
      </c>
      <c r="T181">
        <v>8660000</v>
      </c>
    </row>
    <row r="182" spans="1:20" x14ac:dyDescent="0.3">
      <c r="A182">
        <v>0.87600000000000022</v>
      </c>
      <c r="M182">
        <v>0.87600000000000022</v>
      </c>
      <c r="N182">
        <v>8.7600000000000016</v>
      </c>
      <c r="O182">
        <v>87.600000000000009</v>
      </c>
      <c r="P182">
        <v>876</v>
      </c>
      <c r="Q182">
        <v>8760</v>
      </c>
      <c r="R182">
        <v>87600</v>
      </c>
      <c r="S182">
        <v>876000</v>
      </c>
      <c r="T182">
        <v>8760000</v>
      </c>
    </row>
    <row r="183" spans="1:20" x14ac:dyDescent="0.3">
      <c r="A183">
        <v>0.88700000000000012</v>
      </c>
      <c r="M183">
        <v>0.88700000000000012</v>
      </c>
      <c r="N183">
        <v>8.870000000000001</v>
      </c>
      <c r="O183">
        <v>88.7</v>
      </c>
      <c r="P183">
        <v>887</v>
      </c>
      <c r="Q183">
        <v>8870</v>
      </c>
      <c r="R183">
        <v>88700</v>
      </c>
      <c r="S183">
        <v>887000</v>
      </c>
      <c r="T183">
        <v>8870000</v>
      </c>
    </row>
    <row r="184" spans="1:20" x14ac:dyDescent="0.3">
      <c r="A184">
        <v>0.89800000000000024</v>
      </c>
      <c r="M184">
        <v>0.89800000000000024</v>
      </c>
      <c r="N184">
        <v>8.9800000000000022</v>
      </c>
      <c r="O184">
        <v>89.800000000000011</v>
      </c>
      <c r="P184">
        <v>898</v>
      </c>
      <c r="Q184">
        <v>8980</v>
      </c>
      <c r="R184">
        <v>89800</v>
      </c>
      <c r="S184">
        <v>898000</v>
      </c>
      <c r="T184">
        <v>8980000</v>
      </c>
    </row>
    <row r="185" spans="1:20" x14ac:dyDescent="0.3">
      <c r="A185">
        <v>0.90900000000000025</v>
      </c>
      <c r="M185">
        <v>0.90900000000000025</v>
      </c>
      <c r="N185">
        <v>9.0900000000000016</v>
      </c>
      <c r="O185">
        <v>90.9</v>
      </c>
      <c r="P185">
        <v>909</v>
      </c>
      <c r="Q185">
        <v>9090</v>
      </c>
      <c r="R185">
        <v>90900</v>
      </c>
      <c r="S185">
        <v>909000</v>
      </c>
      <c r="T185">
        <v>9090000</v>
      </c>
    </row>
    <row r="186" spans="1:20" x14ac:dyDescent="0.3">
      <c r="A186">
        <v>0.92000000000000015</v>
      </c>
      <c r="M186">
        <v>0.92000000000000015</v>
      </c>
      <c r="N186">
        <v>9.2000000000000011</v>
      </c>
      <c r="O186">
        <v>92</v>
      </c>
      <c r="P186">
        <v>920</v>
      </c>
      <c r="Q186">
        <v>9200</v>
      </c>
      <c r="R186">
        <v>92000</v>
      </c>
      <c r="S186">
        <v>920000</v>
      </c>
      <c r="T186">
        <v>9200000</v>
      </c>
    </row>
    <row r="187" spans="1:20" x14ac:dyDescent="0.3">
      <c r="A187">
        <v>0.93100000000000005</v>
      </c>
      <c r="M187">
        <v>0.93100000000000005</v>
      </c>
      <c r="N187">
        <v>9.31</v>
      </c>
      <c r="O187">
        <v>93.100000000000009</v>
      </c>
      <c r="P187">
        <v>931</v>
      </c>
      <c r="Q187">
        <v>9310</v>
      </c>
      <c r="R187">
        <v>93100</v>
      </c>
      <c r="S187">
        <v>931000</v>
      </c>
      <c r="T187">
        <v>9310000</v>
      </c>
    </row>
    <row r="188" spans="1:20" x14ac:dyDescent="0.3">
      <c r="A188">
        <v>0.94200000000000006</v>
      </c>
      <c r="M188">
        <v>0.94200000000000006</v>
      </c>
      <c r="N188">
        <v>9.42</v>
      </c>
      <c r="O188">
        <v>94.2</v>
      </c>
      <c r="P188">
        <v>942</v>
      </c>
      <c r="Q188">
        <v>9420</v>
      </c>
      <c r="R188">
        <v>94200</v>
      </c>
      <c r="S188">
        <v>942000</v>
      </c>
      <c r="T188">
        <v>9420000</v>
      </c>
    </row>
    <row r="189" spans="1:20" x14ac:dyDescent="0.3">
      <c r="A189">
        <v>0.95300000000000018</v>
      </c>
      <c r="M189">
        <v>0.95300000000000018</v>
      </c>
      <c r="N189">
        <v>9.5300000000000011</v>
      </c>
      <c r="O189">
        <v>95.300000000000011</v>
      </c>
      <c r="P189">
        <v>953</v>
      </c>
      <c r="Q189">
        <v>9530</v>
      </c>
      <c r="R189">
        <v>95300</v>
      </c>
      <c r="S189">
        <v>953000</v>
      </c>
      <c r="T189">
        <v>9530000</v>
      </c>
    </row>
    <row r="190" spans="1:20" x14ac:dyDescent="0.3">
      <c r="A190">
        <v>0.96500000000000008</v>
      </c>
      <c r="M190">
        <v>0.96500000000000008</v>
      </c>
      <c r="N190">
        <v>9.65</v>
      </c>
      <c r="O190">
        <v>96.5</v>
      </c>
      <c r="P190">
        <v>965</v>
      </c>
      <c r="Q190">
        <v>9650</v>
      </c>
      <c r="R190">
        <v>96500</v>
      </c>
      <c r="S190">
        <v>965000</v>
      </c>
      <c r="T190">
        <v>9650000</v>
      </c>
    </row>
    <row r="191" spans="1:20" x14ac:dyDescent="0.3">
      <c r="A191">
        <v>0.9760000000000002</v>
      </c>
      <c r="M191">
        <v>0.9760000000000002</v>
      </c>
      <c r="N191">
        <v>9.7600000000000016</v>
      </c>
      <c r="O191">
        <v>97.600000000000009</v>
      </c>
      <c r="P191">
        <v>976</v>
      </c>
      <c r="Q191">
        <v>9760</v>
      </c>
      <c r="R191">
        <v>97600</v>
      </c>
      <c r="S191">
        <v>976000</v>
      </c>
      <c r="T191">
        <v>9760000</v>
      </c>
    </row>
    <row r="192" spans="1:20" x14ac:dyDescent="0.3">
      <c r="A192">
        <v>0.98800000000000032</v>
      </c>
      <c r="M192">
        <v>0.98800000000000032</v>
      </c>
      <c r="N192">
        <v>9.8800000000000026</v>
      </c>
      <c r="O192">
        <v>98.800000000000011</v>
      </c>
      <c r="P192">
        <v>988</v>
      </c>
      <c r="Q192">
        <v>9880</v>
      </c>
      <c r="R192">
        <v>98800</v>
      </c>
      <c r="S192">
        <v>988000</v>
      </c>
      <c r="T192">
        <v>9880000</v>
      </c>
    </row>
    <row r="193" spans="1:1" x14ac:dyDescent="0.3">
      <c r="A193">
        <v>1</v>
      </c>
    </row>
    <row r="194" spans="1:1" x14ac:dyDescent="0.3">
      <c r="A194">
        <v>1.0100000000000002</v>
      </c>
    </row>
    <row r="195" spans="1:1" x14ac:dyDescent="0.3">
      <c r="A195">
        <v>1.0200000000000002</v>
      </c>
    </row>
    <row r="196" spans="1:1" x14ac:dyDescent="0.3">
      <c r="A196">
        <v>1.04</v>
      </c>
    </row>
    <row r="197" spans="1:1" x14ac:dyDescent="0.3">
      <c r="A197">
        <v>1.05</v>
      </c>
    </row>
    <row r="198" spans="1:1" x14ac:dyDescent="0.3">
      <c r="A198">
        <v>1.0600000000000003</v>
      </c>
    </row>
    <row r="199" spans="1:1" x14ac:dyDescent="0.3">
      <c r="A199">
        <v>1.07</v>
      </c>
    </row>
    <row r="200" spans="1:1" x14ac:dyDescent="0.3">
      <c r="A200">
        <v>1.0900000000000001</v>
      </c>
    </row>
    <row r="201" spans="1:1" x14ac:dyDescent="0.3">
      <c r="A201">
        <v>1.1000000000000001</v>
      </c>
    </row>
    <row r="202" spans="1:1" x14ac:dyDescent="0.3">
      <c r="A202">
        <v>1.1100000000000001</v>
      </c>
    </row>
    <row r="203" spans="1:1" x14ac:dyDescent="0.3">
      <c r="A203">
        <v>1.1300000000000001</v>
      </c>
    </row>
    <row r="204" spans="1:1" x14ac:dyDescent="0.3">
      <c r="A204">
        <v>1.1400000000000001</v>
      </c>
    </row>
    <row r="205" spans="1:1" x14ac:dyDescent="0.3">
      <c r="A205">
        <v>1.1500000000000001</v>
      </c>
    </row>
    <row r="206" spans="1:1" x14ac:dyDescent="0.3">
      <c r="A206">
        <v>1.1700000000000002</v>
      </c>
    </row>
    <row r="207" spans="1:1" x14ac:dyDescent="0.3">
      <c r="A207">
        <v>1.1800000000000002</v>
      </c>
    </row>
    <row r="208" spans="1:1" x14ac:dyDescent="0.3">
      <c r="A208">
        <v>1.2000000000000002</v>
      </c>
    </row>
    <row r="209" spans="1:1" x14ac:dyDescent="0.3">
      <c r="A209">
        <v>1.2100000000000002</v>
      </c>
    </row>
    <row r="210" spans="1:1" x14ac:dyDescent="0.3">
      <c r="A210">
        <v>1.2300000000000002</v>
      </c>
    </row>
    <row r="211" spans="1:1" x14ac:dyDescent="0.3">
      <c r="A211">
        <v>1.2400000000000002</v>
      </c>
    </row>
    <row r="212" spans="1:1" x14ac:dyDescent="0.3">
      <c r="A212">
        <v>1.2600000000000002</v>
      </c>
    </row>
    <row r="213" spans="1:1" x14ac:dyDescent="0.3">
      <c r="A213">
        <v>1.2700000000000002</v>
      </c>
    </row>
    <row r="214" spans="1:1" x14ac:dyDescent="0.3">
      <c r="A214">
        <v>1.29</v>
      </c>
    </row>
    <row r="215" spans="1:1" x14ac:dyDescent="0.3">
      <c r="A215">
        <v>1.3</v>
      </c>
    </row>
    <row r="216" spans="1:1" x14ac:dyDescent="0.3">
      <c r="A216">
        <v>1.3200000000000003</v>
      </c>
    </row>
    <row r="217" spans="1:1" x14ac:dyDescent="0.3">
      <c r="A217">
        <v>1.33</v>
      </c>
    </row>
    <row r="218" spans="1:1" x14ac:dyDescent="0.3">
      <c r="A218">
        <v>1.35</v>
      </c>
    </row>
    <row r="219" spans="1:1" x14ac:dyDescent="0.3">
      <c r="A219">
        <v>1.37</v>
      </c>
    </row>
    <row r="220" spans="1:1" x14ac:dyDescent="0.3">
      <c r="A220">
        <v>1.3800000000000001</v>
      </c>
    </row>
    <row r="221" spans="1:1" x14ac:dyDescent="0.3">
      <c r="A221">
        <v>1.4000000000000001</v>
      </c>
    </row>
    <row r="222" spans="1:1" x14ac:dyDescent="0.3">
      <c r="A222">
        <v>1.4200000000000002</v>
      </c>
    </row>
    <row r="223" spans="1:1" x14ac:dyDescent="0.3">
      <c r="A223">
        <v>1.4300000000000002</v>
      </c>
    </row>
    <row r="224" spans="1:1" x14ac:dyDescent="0.3">
      <c r="A224">
        <v>1.4500000000000002</v>
      </c>
    </row>
    <row r="225" spans="1:1" x14ac:dyDescent="0.3">
      <c r="A225">
        <v>1.4700000000000002</v>
      </c>
    </row>
    <row r="226" spans="1:1" x14ac:dyDescent="0.3">
      <c r="A226">
        <v>1.4900000000000002</v>
      </c>
    </row>
    <row r="227" spans="1:1" x14ac:dyDescent="0.3">
      <c r="A227">
        <v>1.5</v>
      </c>
    </row>
    <row r="228" spans="1:1" x14ac:dyDescent="0.3">
      <c r="A228">
        <v>1.5200000000000002</v>
      </c>
    </row>
    <row r="229" spans="1:1" x14ac:dyDescent="0.3">
      <c r="A229">
        <v>1.54</v>
      </c>
    </row>
    <row r="230" spans="1:1" x14ac:dyDescent="0.3">
      <c r="A230">
        <v>1.5600000000000003</v>
      </c>
    </row>
    <row r="231" spans="1:1" x14ac:dyDescent="0.3">
      <c r="A231">
        <v>1.58</v>
      </c>
    </row>
    <row r="232" spans="1:1" x14ac:dyDescent="0.3">
      <c r="A232">
        <v>1.6</v>
      </c>
    </row>
    <row r="233" spans="1:1" x14ac:dyDescent="0.3">
      <c r="A233">
        <v>1.62</v>
      </c>
    </row>
    <row r="234" spans="1:1" x14ac:dyDescent="0.3">
      <c r="A234">
        <v>1.6400000000000003</v>
      </c>
    </row>
    <row r="235" spans="1:1" x14ac:dyDescent="0.3">
      <c r="A235">
        <v>1.6500000000000001</v>
      </c>
    </row>
    <row r="236" spans="1:1" x14ac:dyDescent="0.3">
      <c r="A236">
        <v>1.67</v>
      </c>
    </row>
    <row r="237" spans="1:1" x14ac:dyDescent="0.3">
      <c r="A237">
        <v>1.6900000000000004</v>
      </c>
    </row>
    <row r="238" spans="1:1" x14ac:dyDescent="0.3">
      <c r="A238">
        <v>1.72</v>
      </c>
    </row>
    <row r="239" spans="1:1" x14ac:dyDescent="0.3">
      <c r="A239">
        <v>1.7400000000000002</v>
      </c>
    </row>
    <row r="240" spans="1:1" x14ac:dyDescent="0.3">
      <c r="A240">
        <v>1.7600000000000002</v>
      </c>
    </row>
    <row r="241" spans="1:1" x14ac:dyDescent="0.3">
      <c r="A241">
        <v>1.7800000000000002</v>
      </c>
    </row>
    <row r="242" spans="1:1" x14ac:dyDescent="0.3">
      <c r="A242">
        <v>1.8</v>
      </c>
    </row>
    <row r="243" spans="1:1" x14ac:dyDescent="0.3">
      <c r="A243">
        <v>1.82</v>
      </c>
    </row>
    <row r="244" spans="1:1" x14ac:dyDescent="0.3">
      <c r="A244">
        <v>1.8400000000000003</v>
      </c>
    </row>
    <row r="245" spans="1:1" x14ac:dyDescent="0.3">
      <c r="A245">
        <v>1.87</v>
      </c>
    </row>
    <row r="246" spans="1:1" x14ac:dyDescent="0.3">
      <c r="A246">
        <v>1.8900000000000003</v>
      </c>
    </row>
    <row r="247" spans="1:1" x14ac:dyDescent="0.3">
      <c r="A247">
        <v>1.9100000000000001</v>
      </c>
    </row>
    <row r="248" spans="1:1" x14ac:dyDescent="0.3">
      <c r="A248">
        <v>1.9300000000000002</v>
      </c>
    </row>
    <row r="249" spans="1:1" x14ac:dyDescent="0.3">
      <c r="A249">
        <v>1.9600000000000002</v>
      </c>
    </row>
    <row r="250" spans="1:1" x14ac:dyDescent="0.3">
      <c r="A250">
        <v>1.9800000000000002</v>
      </c>
    </row>
    <row r="251" spans="1:1" x14ac:dyDescent="0.3">
      <c r="A251">
        <v>2</v>
      </c>
    </row>
    <row r="252" spans="1:1" x14ac:dyDescent="0.3">
      <c r="A252">
        <v>2.0300000000000002</v>
      </c>
    </row>
    <row r="253" spans="1:1" x14ac:dyDescent="0.3">
      <c r="A253">
        <v>2.0500000000000003</v>
      </c>
    </row>
    <row r="254" spans="1:1" x14ac:dyDescent="0.3">
      <c r="A254">
        <v>2.08</v>
      </c>
    </row>
    <row r="255" spans="1:1" x14ac:dyDescent="0.3">
      <c r="A255">
        <v>2.1</v>
      </c>
    </row>
    <row r="256" spans="1:1" x14ac:dyDescent="0.3">
      <c r="A256">
        <v>2.1300000000000003</v>
      </c>
    </row>
    <row r="257" spans="1:1" x14ac:dyDescent="0.3">
      <c r="A257">
        <v>2.15</v>
      </c>
    </row>
    <row r="258" spans="1:1" x14ac:dyDescent="0.3">
      <c r="A258">
        <v>2.1800000000000002</v>
      </c>
    </row>
    <row r="259" spans="1:1" x14ac:dyDescent="0.3">
      <c r="A259">
        <v>2.2100000000000004</v>
      </c>
    </row>
    <row r="260" spans="1:1" x14ac:dyDescent="0.3">
      <c r="A260">
        <v>2.23</v>
      </c>
    </row>
    <row r="261" spans="1:1" x14ac:dyDescent="0.3">
      <c r="A261">
        <v>2.2600000000000002</v>
      </c>
    </row>
    <row r="262" spans="1:1" x14ac:dyDescent="0.3">
      <c r="A262">
        <v>2.2900000000000005</v>
      </c>
    </row>
    <row r="263" spans="1:1" x14ac:dyDescent="0.3">
      <c r="A263">
        <v>2.3200000000000003</v>
      </c>
    </row>
    <row r="264" spans="1:1" x14ac:dyDescent="0.3">
      <c r="A264">
        <v>2.3400000000000003</v>
      </c>
    </row>
    <row r="265" spans="1:1" x14ac:dyDescent="0.3">
      <c r="A265">
        <v>2.3700000000000006</v>
      </c>
    </row>
    <row r="266" spans="1:1" x14ac:dyDescent="0.3">
      <c r="A266">
        <v>2.4000000000000004</v>
      </c>
    </row>
    <row r="267" spans="1:1" x14ac:dyDescent="0.3">
      <c r="A267">
        <v>2.4300000000000002</v>
      </c>
    </row>
    <row r="268" spans="1:1" x14ac:dyDescent="0.3">
      <c r="A268">
        <v>2.4600000000000004</v>
      </c>
    </row>
    <row r="269" spans="1:1" x14ac:dyDescent="0.3">
      <c r="A269">
        <v>2.4900000000000002</v>
      </c>
    </row>
    <row r="270" spans="1:1" x14ac:dyDescent="0.3">
      <c r="A270">
        <v>2.5200000000000005</v>
      </c>
    </row>
    <row r="271" spans="1:1" x14ac:dyDescent="0.3">
      <c r="A271">
        <v>2.5500000000000003</v>
      </c>
    </row>
    <row r="272" spans="1:1" x14ac:dyDescent="0.3">
      <c r="A272">
        <v>2.58</v>
      </c>
    </row>
    <row r="273" spans="1:1" x14ac:dyDescent="0.3">
      <c r="A273">
        <v>2.6100000000000003</v>
      </c>
    </row>
    <row r="274" spans="1:1" x14ac:dyDescent="0.3">
      <c r="A274">
        <v>2.6400000000000006</v>
      </c>
    </row>
    <row r="275" spans="1:1" x14ac:dyDescent="0.3">
      <c r="A275">
        <v>2.6700000000000004</v>
      </c>
    </row>
    <row r="276" spans="1:1" x14ac:dyDescent="0.3">
      <c r="A276">
        <v>2.7100000000000004</v>
      </c>
    </row>
    <row r="277" spans="1:1" x14ac:dyDescent="0.3">
      <c r="A277">
        <v>2.74</v>
      </c>
    </row>
    <row r="278" spans="1:1" x14ac:dyDescent="0.3">
      <c r="A278">
        <v>2.7700000000000005</v>
      </c>
    </row>
    <row r="279" spans="1:1" x14ac:dyDescent="0.3">
      <c r="A279">
        <v>2.8000000000000003</v>
      </c>
    </row>
    <row r="280" spans="1:1" x14ac:dyDescent="0.3">
      <c r="A280">
        <v>2.8400000000000003</v>
      </c>
    </row>
    <row r="281" spans="1:1" x14ac:dyDescent="0.3">
      <c r="A281">
        <v>2.8700000000000006</v>
      </c>
    </row>
    <row r="282" spans="1:1" x14ac:dyDescent="0.3">
      <c r="A282">
        <v>2.91</v>
      </c>
    </row>
    <row r="283" spans="1:1" x14ac:dyDescent="0.3">
      <c r="A283">
        <v>2.9400000000000004</v>
      </c>
    </row>
    <row r="284" spans="1:1" x14ac:dyDescent="0.3">
      <c r="A284">
        <v>2.9800000000000004</v>
      </c>
    </row>
    <row r="285" spans="1:1" x14ac:dyDescent="0.3">
      <c r="A285">
        <v>3.0100000000000002</v>
      </c>
    </row>
    <row r="286" spans="1:1" x14ac:dyDescent="0.3">
      <c r="A286">
        <v>3.0500000000000003</v>
      </c>
    </row>
    <row r="287" spans="1:1" x14ac:dyDescent="0.3">
      <c r="A287">
        <v>3.0900000000000003</v>
      </c>
    </row>
    <row r="288" spans="1:1" x14ac:dyDescent="0.3">
      <c r="A288">
        <v>3.1200000000000006</v>
      </c>
    </row>
    <row r="289" spans="1:1" x14ac:dyDescent="0.3">
      <c r="A289">
        <v>3.16</v>
      </c>
    </row>
    <row r="290" spans="1:1" x14ac:dyDescent="0.3">
      <c r="A290">
        <v>3.2</v>
      </c>
    </row>
    <row r="291" spans="1:1" x14ac:dyDescent="0.3">
      <c r="A291">
        <v>3.24</v>
      </c>
    </row>
    <row r="292" spans="1:1" x14ac:dyDescent="0.3">
      <c r="A292">
        <v>3.2800000000000007</v>
      </c>
    </row>
    <row r="293" spans="1:1" x14ac:dyDescent="0.3">
      <c r="A293">
        <v>3.3200000000000003</v>
      </c>
    </row>
    <row r="294" spans="1:1" x14ac:dyDescent="0.3">
      <c r="A294">
        <v>3.3600000000000003</v>
      </c>
    </row>
    <row r="295" spans="1:1" x14ac:dyDescent="0.3">
      <c r="A295">
        <v>3.4000000000000004</v>
      </c>
    </row>
    <row r="296" spans="1:1" x14ac:dyDescent="0.3">
      <c r="A296">
        <v>3.44</v>
      </c>
    </row>
    <row r="297" spans="1:1" x14ac:dyDescent="0.3">
      <c r="A297">
        <v>3.4800000000000004</v>
      </c>
    </row>
    <row r="298" spans="1:1" x14ac:dyDescent="0.3">
      <c r="A298">
        <v>3.5200000000000005</v>
      </c>
    </row>
    <row r="299" spans="1:1" x14ac:dyDescent="0.3">
      <c r="A299">
        <v>3.5700000000000003</v>
      </c>
    </row>
    <row r="300" spans="1:1" x14ac:dyDescent="0.3">
      <c r="A300">
        <v>3.6100000000000003</v>
      </c>
    </row>
    <row r="301" spans="1:1" x14ac:dyDescent="0.3">
      <c r="A301">
        <v>3.6500000000000004</v>
      </c>
    </row>
    <row r="302" spans="1:1" x14ac:dyDescent="0.3">
      <c r="A302">
        <v>3.7</v>
      </c>
    </row>
    <row r="303" spans="1:1" x14ac:dyDescent="0.3">
      <c r="A303">
        <v>3.74</v>
      </c>
    </row>
    <row r="304" spans="1:1" x14ac:dyDescent="0.3">
      <c r="A304">
        <v>3.79</v>
      </c>
    </row>
    <row r="305" spans="1:1" x14ac:dyDescent="0.3">
      <c r="A305">
        <v>3.8300000000000005</v>
      </c>
    </row>
    <row r="306" spans="1:1" x14ac:dyDescent="0.3">
      <c r="A306">
        <v>3.8800000000000008</v>
      </c>
    </row>
    <row r="307" spans="1:1" x14ac:dyDescent="0.3">
      <c r="A307">
        <v>3.9200000000000004</v>
      </c>
    </row>
    <row r="308" spans="1:1" x14ac:dyDescent="0.3">
      <c r="A308">
        <v>3.9700000000000006</v>
      </c>
    </row>
    <row r="309" spans="1:1" x14ac:dyDescent="0.3">
      <c r="A309">
        <v>4.0200000000000005</v>
      </c>
    </row>
    <row r="310" spans="1:1" x14ac:dyDescent="0.3">
      <c r="A310">
        <v>4.07</v>
      </c>
    </row>
    <row r="311" spans="1:1" x14ac:dyDescent="0.3">
      <c r="A311">
        <v>4.12</v>
      </c>
    </row>
    <row r="312" spans="1:1" x14ac:dyDescent="0.3">
      <c r="A312">
        <v>4.1700000000000008</v>
      </c>
    </row>
    <row r="313" spans="1:1" x14ac:dyDescent="0.3">
      <c r="A313">
        <v>4.2200000000000006</v>
      </c>
    </row>
    <row r="314" spans="1:1" x14ac:dyDescent="0.3">
      <c r="A314">
        <v>4.2700000000000005</v>
      </c>
    </row>
    <row r="315" spans="1:1" x14ac:dyDescent="0.3">
      <c r="A315">
        <v>4.32</v>
      </c>
    </row>
    <row r="316" spans="1:1" x14ac:dyDescent="0.3">
      <c r="A316">
        <v>4.37</v>
      </c>
    </row>
    <row r="317" spans="1:1" x14ac:dyDescent="0.3">
      <c r="A317">
        <v>4.4200000000000008</v>
      </c>
    </row>
    <row r="318" spans="1:1" x14ac:dyDescent="0.3">
      <c r="A318">
        <v>4.4800000000000004</v>
      </c>
    </row>
    <row r="319" spans="1:1" x14ac:dyDescent="0.3">
      <c r="A319">
        <v>4.53</v>
      </c>
    </row>
    <row r="320" spans="1:1" x14ac:dyDescent="0.3">
      <c r="A320">
        <v>4.5900000000000007</v>
      </c>
    </row>
    <row r="321" spans="1:1" x14ac:dyDescent="0.3">
      <c r="A321">
        <v>4.6400000000000006</v>
      </c>
    </row>
    <row r="322" spans="1:1" x14ac:dyDescent="0.3">
      <c r="A322">
        <v>4.7</v>
      </c>
    </row>
    <row r="323" spans="1:1" x14ac:dyDescent="0.3">
      <c r="A323">
        <v>4.75</v>
      </c>
    </row>
    <row r="324" spans="1:1" x14ac:dyDescent="0.3">
      <c r="A324">
        <v>4.8100000000000005</v>
      </c>
    </row>
    <row r="325" spans="1:1" x14ac:dyDescent="0.3">
      <c r="A325">
        <v>4.870000000000001</v>
      </c>
    </row>
    <row r="326" spans="1:1" x14ac:dyDescent="0.3">
      <c r="A326">
        <v>4.9300000000000006</v>
      </c>
    </row>
    <row r="327" spans="1:1" x14ac:dyDescent="0.3">
      <c r="A327">
        <v>4.9900000000000011</v>
      </c>
    </row>
    <row r="328" spans="1:1" x14ac:dyDescent="0.3">
      <c r="A328">
        <v>5.0500000000000007</v>
      </c>
    </row>
    <row r="329" spans="1:1" x14ac:dyDescent="0.3">
      <c r="A329">
        <v>5.1100000000000003</v>
      </c>
    </row>
    <row r="330" spans="1:1" x14ac:dyDescent="0.3">
      <c r="A330">
        <v>5.1700000000000008</v>
      </c>
    </row>
    <row r="331" spans="1:1" x14ac:dyDescent="0.3">
      <c r="A331">
        <v>5.23</v>
      </c>
    </row>
    <row r="332" spans="1:1" x14ac:dyDescent="0.3">
      <c r="A332">
        <v>5.3000000000000007</v>
      </c>
    </row>
    <row r="333" spans="1:1" x14ac:dyDescent="0.3">
      <c r="A333">
        <v>5.36</v>
      </c>
    </row>
    <row r="334" spans="1:1" x14ac:dyDescent="0.3">
      <c r="A334">
        <v>5.4200000000000008</v>
      </c>
    </row>
    <row r="335" spans="1:1" x14ac:dyDescent="0.3">
      <c r="A335">
        <v>5.4900000000000011</v>
      </c>
    </row>
    <row r="336" spans="1:1" x14ac:dyDescent="0.3">
      <c r="A336">
        <v>5.5600000000000005</v>
      </c>
    </row>
    <row r="337" spans="1:1" x14ac:dyDescent="0.3">
      <c r="A337">
        <v>5.620000000000001</v>
      </c>
    </row>
    <row r="338" spans="1:1" x14ac:dyDescent="0.3">
      <c r="A338">
        <v>5.6900000000000013</v>
      </c>
    </row>
    <row r="339" spans="1:1" x14ac:dyDescent="0.3">
      <c r="A339">
        <v>5.7600000000000007</v>
      </c>
    </row>
    <row r="340" spans="1:1" x14ac:dyDescent="0.3">
      <c r="A340">
        <v>5.830000000000001</v>
      </c>
    </row>
    <row r="341" spans="1:1" x14ac:dyDescent="0.3">
      <c r="A341">
        <v>5.9</v>
      </c>
    </row>
    <row r="342" spans="1:1" x14ac:dyDescent="0.3">
      <c r="A342">
        <v>5.9700000000000006</v>
      </c>
    </row>
    <row r="343" spans="1:1" x14ac:dyDescent="0.3">
      <c r="A343">
        <v>6.0400000000000009</v>
      </c>
    </row>
    <row r="344" spans="1:1" x14ac:dyDescent="0.3">
      <c r="A344">
        <v>6.120000000000001</v>
      </c>
    </row>
    <row r="345" spans="1:1" x14ac:dyDescent="0.3">
      <c r="A345">
        <v>6.1900000000000013</v>
      </c>
    </row>
    <row r="346" spans="1:1" x14ac:dyDescent="0.3">
      <c r="A346">
        <v>6.2600000000000007</v>
      </c>
    </row>
    <row r="347" spans="1:1" x14ac:dyDescent="0.3">
      <c r="A347">
        <v>6.3400000000000007</v>
      </c>
    </row>
    <row r="348" spans="1:1" x14ac:dyDescent="0.3">
      <c r="A348">
        <v>6.4200000000000008</v>
      </c>
    </row>
    <row r="349" spans="1:1" x14ac:dyDescent="0.3">
      <c r="A349">
        <v>6.4900000000000011</v>
      </c>
    </row>
    <row r="350" spans="1:1" x14ac:dyDescent="0.3">
      <c r="A350">
        <v>6.57</v>
      </c>
    </row>
    <row r="351" spans="1:1" x14ac:dyDescent="0.3">
      <c r="A351">
        <v>6.65</v>
      </c>
    </row>
    <row r="352" spans="1:1" x14ac:dyDescent="0.3">
      <c r="A352">
        <v>6.73</v>
      </c>
    </row>
    <row r="353" spans="1:1" x14ac:dyDescent="0.3">
      <c r="A353">
        <v>6.8100000000000014</v>
      </c>
    </row>
    <row r="354" spans="1:1" x14ac:dyDescent="0.3">
      <c r="A354">
        <v>6.9</v>
      </c>
    </row>
    <row r="355" spans="1:1" x14ac:dyDescent="0.3">
      <c r="A355">
        <v>6.98</v>
      </c>
    </row>
    <row r="356" spans="1:1" x14ac:dyDescent="0.3">
      <c r="A356">
        <v>7.0600000000000014</v>
      </c>
    </row>
    <row r="357" spans="1:1" x14ac:dyDescent="0.3">
      <c r="A357">
        <v>7.15</v>
      </c>
    </row>
    <row r="358" spans="1:1" x14ac:dyDescent="0.3">
      <c r="A358">
        <v>7.23</v>
      </c>
    </row>
    <row r="359" spans="1:1" x14ac:dyDescent="0.3">
      <c r="A359">
        <v>7.32</v>
      </c>
    </row>
    <row r="360" spans="1:1" x14ac:dyDescent="0.3">
      <c r="A360">
        <v>7.410000000000001</v>
      </c>
    </row>
    <row r="361" spans="1:1" x14ac:dyDescent="0.3">
      <c r="A361">
        <v>7.5</v>
      </c>
    </row>
    <row r="362" spans="1:1" x14ac:dyDescent="0.3">
      <c r="A362">
        <v>7.5900000000000007</v>
      </c>
    </row>
    <row r="363" spans="1:1" x14ac:dyDescent="0.3">
      <c r="A363">
        <v>7.6800000000000015</v>
      </c>
    </row>
    <row r="364" spans="1:1" x14ac:dyDescent="0.3">
      <c r="A364">
        <v>7.7700000000000005</v>
      </c>
    </row>
    <row r="365" spans="1:1" x14ac:dyDescent="0.3">
      <c r="A365">
        <v>7.870000000000001</v>
      </c>
    </row>
    <row r="366" spans="1:1" x14ac:dyDescent="0.3">
      <c r="A366">
        <v>7.9600000000000009</v>
      </c>
    </row>
    <row r="367" spans="1:1" x14ac:dyDescent="0.3">
      <c r="A367">
        <v>8.06</v>
      </c>
    </row>
    <row r="368" spans="1:1" x14ac:dyDescent="0.3">
      <c r="A368">
        <v>8.1600000000000019</v>
      </c>
    </row>
    <row r="369" spans="1:1" x14ac:dyDescent="0.3">
      <c r="A369">
        <v>8.25</v>
      </c>
    </row>
    <row r="370" spans="1:1" x14ac:dyDescent="0.3">
      <c r="A370">
        <v>8.35</v>
      </c>
    </row>
    <row r="371" spans="1:1" x14ac:dyDescent="0.3">
      <c r="A371">
        <v>8.4500000000000011</v>
      </c>
    </row>
    <row r="372" spans="1:1" x14ac:dyDescent="0.3">
      <c r="A372">
        <v>8.56</v>
      </c>
    </row>
    <row r="373" spans="1:1" x14ac:dyDescent="0.3">
      <c r="A373">
        <v>8.6600000000000019</v>
      </c>
    </row>
    <row r="374" spans="1:1" x14ac:dyDescent="0.3">
      <c r="A374">
        <v>8.7600000000000016</v>
      </c>
    </row>
    <row r="375" spans="1:1" x14ac:dyDescent="0.3">
      <c r="A375">
        <v>8.870000000000001</v>
      </c>
    </row>
    <row r="376" spans="1:1" x14ac:dyDescent="0.3">
      <c r="A376">
        <v>8.9800000000000022</v>
      </c>
    </row>
    <row r="377" spans="1:1" x14ac:dyDescent="0.3">
      <c r="A377">
        <v>9.0900000000000016</v>
      </c>
    </row>
    <row r="378" spans="1:1" x14ac:dyDescent="0.3">
      <c r="A378">
        <v>9.2000000000000011</v>
      </c>
    </row>
    <row r="379" spans="1:1" x14ac:dyDescent="0.3">
      <c r="A379">
        <v>9.31</v>
      </c>
    </row>
    <row r="380" spans="1:1" x14ac:dyDescent="0.3">
      <c r="A380">
        <v>9.42</v>
      </c>
    </row>
    <row r="381" spans="1:1" x14ac:dyDescent="0.3">
      <c r="A381">
        <v>9.5300000000000011</v>
      </c>
    </row>
    <row r="382" spans="1:1" x14ac:dyDescent="0.3">
      <c r="A382">
        <v>9.65</v>
      </c>
    </row>
    <row r="383" spans="1:1" x14ac:dyDescent="0.3">
      <c r="A383">
        <v>9.7600000000000016</v>
      </c>
    </row>
    <row r="384" spans="1:1" x14ac:dyDescent="0.3">
      <c r="A384">
        <v>9.8800000000000026</v>
      </c>
    </row>
    <row r="385" spans="1:1" x14ac:dyDescent="0.3">
      <c r="A385">
        <v>10</v>
      </c>
    </row>
    <row r="386" spans="1:1" x14ac:dyDescent="0.3">
      <c r="A386">
        <v>10.100000000000001</v>
      </c>
    </row>
    <row r="387" spans="1:1" x14ac:dyDescent="0.3">
      <c r="A387">
        <v>10.200000000000001</v>
      </c>
    </row>
    <row r="388" spans="1:1" x14ac:dyDescent="0.3">
      <c r="A388">
        <v>10.4</v>
      </c>
    </row>
    <row r="389" spans="1:1" x14ac:dyDescent="0.3">
      <c r="A389">
        <v>10.5</v>
      </c>
    </row>
    <row r="390" spans="1:1" x14ac:dyDescent="0.3">
      <c r="A390">
        <v>10.600000000000001</v>
      </c>
    </row>
    <row r="391" spans="1:1" x14ac:dyDescent="0.3">
      <c r="A391">
        <v>10.700000000000001</v>
      </c>
    </row>
    <row r="392" spans="1:1" x14ac:dyDescent="0.3">
      <c r="A392">
        <v>10.9</v>
      </c>
    </row>
    <row r="393" spans="1:1" x14ac:dyDescent="0.3">
      <c r="A393">
        <v>11</v>
      </c>
    </row>
    <row r="394" spans="1:1" x14ac:dyDescent="0.3">
      <c r="A394">
        <v>11.100000000000001</v>
      </c>
    </row>
    <row r="395" spans="1:1" x14ac:dyDescent="0.3">
      <c r="A395">
        <v>11.3</v>
      </c>
    </row>
    <row r="396" spans="1:1" x14ac:dyDescent="0.3">
      <c r="A396">
        <v>11.4</v>
      </c>
    </row>
    <row r="397" spans="1:1" x14ac:dyDescent="0.3">
      <c r="A397">
        <v>11.5</v>
      </c>
    </row>
    <row r="398" spans="1:1" x14ac:dyDescent="0.3">
      <c r="A398">
        <v>11.700000000000001</v>
      </c>
    </row>
    <row r="399" spans="1:1" x14ac:dyDescent="0.3">
      <c r="A399">
        <v>11.8</v>
      </c>
    </row>
    <row r="400" spans="1:1" x14ac:dyDescent="0.3">
      <c r="A400">
        <v>12</v>
      </c>
    </row>
    <row r="401" spans="1:1" x14ac:dyDescent="0.3">
      <c r="A401">
        <v>12.100000000000001</v>
      </c>
    </row>
    <row r="402" spans="1:1" x14ac:dyDescent="0.3">
      <c r="A402">
        <v>12.3</v>
      </c>
    </row>
    <row r="403" spans="1:1" x14ac:dyDescent="0.3">
      <c r="A403">
        <v>12.4</v>
      </c>
    </row>
    <row r="404" spans="1:1" x14ac:dyDescent="0.3">
      <c r="A404">
        <v>12.600000000000001</v>
      </c>
    </row>
    <row r="405" spans="1:1" x14ac:dyDescent="0.3">
      <c r="A405">
        <v>12.700000000000001</v>
      </c>
    </row>
    <row r="406" spans="1:1" x14ac:dyDescent="0.3">
      <c r="A406">
        <v>12.9</v>
      </c>
    </row>
    <row r="407" spans="1:1" x14ac:dyDescent="0.3">
      <c r="A407">
        <v>13</v>
      </c>
    </row>
    <row r="408" spans="1:1" x14ac:dyDescent="0.3">
      <c r="A408">
        <v>13.200000000000001</v>
      </c>
    </row>
    <row r="409" spans="1:1" x14ac:dyDescent="0.3">
      <c r="A409">
        <v>13.3</v>
      </c>
    </row>
    <row r="410" spans="1:1" x14ac:dyDescent="0.3">
      <c r="A410">
        <v>13.5</v>
      </c>
    </row>
    <row r="411" spans="1:1" x14ac:dyDescent="0.3">
      <c r="A411">
        <v>13.700000000000001</v>
      </c>
    </row>
    <row r="412" spans="1:1" x14ac:dyDescent="0.3">
      <c r="A412">
        <v>13.8</v>
      </c>
    </row>
    <row r="413" spans="1:1" x14ac:dyDescent="0.3">
      <c r="A413">
        <v>14</v>
      </c>
    </row>
    <row r="414" spans="1:1" x14ac:dyDescent="0.3">
      <c r="A414">
        <v>14.200000000000001</v>
      </c>
    </row>
    <row r="415" spans="1:1" x14ac:dyDescent="0.3">
      <c r="A415">
        <v>14.3</v>
      </c>
    </row>
    <row r="416" spans="1:1" x14ac:dyDescent="0.3">
      <c r="A416">
        <v>14.5</v>
      </c>
    </row>
    <row r="417" spans="1:1" x14ac:dyDescent="0.3">
      <c r="A417">
        <v>14.700000000000001</v>
      </c>
    </row>
    <row r="418" spans="1:1" x14ac:dyDescent="0.3">
      <c r="A418">
        <v>14.9</v>
      </c>
    </row>
    <row r="419" spans="1:1" x14ac:dyDescent="0.3">
      <c r="A419">
        <v>15</v>
      </c>
    </row>
    <row r="420" spans="1:1" x14ac:dyDescent="0.3">
      <c r="A420">
        <v>15.200000000000001</v>
      </c>
    </row>
    <row r="421" spans="1:1" x14ac:dyDescent="0.3">
      <c r="A421">
        <v>15.4</v>
      </c>
    </row>
    <row r="422" spans="1:1" x14ac:dyDescent="0.3">
      <c r="A422">
        <v>15.600000000000001</v>
      </c>
    </row>
    <row r="423" spans="1:1" x14ac:dyDescent="0.3">
      <c r="A423">
        <v>15.8</v>
      </c>
    </row>
    <row r="424" spans="1:1" x14ac:dyDescent="0.3">
      <c r="A424">
        <v>16</v>
      </c>
    </row>
    <row r="425" spans="1:1" x14ac:dyDescent="0.3">
      <c r="A425">
        <v>16.2</v>
      </c>
    </row>
    <row r="426" spans="1:1" x14ac:dyDescent="0.3">
      <c r="A426">
        <v>16.400000000000002</v>
      </c>
    </row>
    <row r="427" spans="1:1" x14ac:dyDescent="0.3">
      <c r="A427">
        <v>16.5</v>
      </c>
    </row>
    <row r="428" spans="1:1" x14ac:dyDescent="0.3">
      <c r="A428">
        <v>16.7</v>
      </c>
    </row>
    <row r="429" spans="1:1" x14ac:dyDescent="0.3">
      <c r="A429">
        <v>16.900000000000002</v>
      </c>
    </row>
    <row r="430" spans="1:1" x14ac:dyDescent="0.3">
      <c r="A430">
        <v>17.2</v>
      </c>
    </row>
    <row r="431" spans="1:1" x14ac:dyDescent="0.3">
      <c r="A431">
        <v>17.400000000000002</v>
      </c>
    </row>
    <row r="432" spans="1:1" x14ac:dyDescent="0.3">
      <c r="A432">
        <v>17.600000000000001</v>
      </c>
    </row>
    <row r="433" spans="1:1" x14ac:dyDescent="0.3">
      <c r="A433">
        <v>17.8</v>
      </c>
    </row>
    <row r="434" spans="1:1" x14ac:dyDescent="0.3">
      <c r="A434">
        <v>18</v>
      </c>
    </row>
    <row r="435" spans="1:1" x14ac:dyDescent="0.3">
      <c r="A435">
        <v>18.2</v>
      </c>
    </row>
    <row r="436" spans="1:1" x14ac:dyDescent="0.3">
      <c r="A436">
        <v>18.400000000000002</v>
      </c>
    </row>
    <row r="437" spans="1:1" x14ac:dyDescent="0.3">
      <c r="A437">
        <v>18.7</v>
      </c>
    </row>
    <row r="438" spans="1:1" x14ac:dyDescent="0.3">
      <c r="A438">
        <v>18.900000000000002</v>
      </c>
    </row>
    <row r="439" spans="1:1" x14ac:dyDescent="0.3">
      <c r="A439">
        <v>19.100000000000001</v>
      </c>
    </row>
    <row r="440" spans="1:1" x14ac:dyDescent="0.3">
      <c r="A440">
        <v>19.3</v>
      </c>
    </row>
    <row r="441" spans="1:1" x14ac:dyDescent="0.3">
      <c r="A441">
        <v>19.600000000000001</v>
      </c>
    </row>
    <row r="442" spans="1:1" x14ac:dyDescent="0.3">
      <c r="A442">
        <v>19.8</v>
      </c>
    </row>
    <row r="443" spans="1:1" x14ac:dyDescent="0.3">
      <c r="A443">
        <v>20</v>
      </c>
    </row>
    <row r="444" spans="1:1" x14ac:dyDescent="0.3">
      <c r="A444">
        <v>20.3</v>
      </c>
    </row>
    <row r="445" spans="1:1" x14ac:dyDescent="0.3">
      <c r="A445">
        <v>20.5</v>
      </c>
    </row>
    <row r="446" spans="1:1" x14ac:dyDescent="0.3">
      <c r="A446">
        <v>20.8</v>
      </c>
    </row>
    <row r="447" spans="1:1" x14ac:dyDescent="0.3">
      <c r="A447">
        <v>21</v>
      </c>
    </row>
    <row r="448" spans="1:1" x14ac:dyDescent="0.3">
      <c r="A448">
        <v>21.3</v>
      </c>
    </row>
    <row r="449" spans="1:1" x14ac:dyDescent="0.3">
      <c r="A449">
        <v>21.5</v>
      </c>
    </row>
    <row r="450" spans="1:1" x14ac:dyDescent="0.3">
      <c r="A450">
        <v>21.8</v>
      </c>
    </row>
    <row r="451" spans="1:1" x14ac:dyDescent="0.3">
      <c r="A451">
        <v>22.1</v>
      </c>
    </row>
    <row r="452" spans="1:1" x14ac:dyDescent="0.3">
      <c r="A452">
        <v>22.3</v>
      </c>
    </row>
    <row r="453" spans="1:1" x14ac:dyDescent="0.3">
      <c r="A453">
        <v>22.6</v>
      </c>
    </row>
    <row r="454" spans="1:1" x14ac:dyDescent="0.3">
      <c r="A454">
        <v>22.900000000000002</v>
      </c>
    </row>
    <row r="455" spans="1:1" x14ac:dyDescent="0.3">
      <c r="A455">
        <v>23.200000000000003</v>
      </c>
    </row>
    <row r="456" spans="1:1" x14ac:dyDescent="0.3">
      <c r="A456">
        <v>23.400000000000002</v>
      </c>
    </row>
    <row r="457" spans="1:1" x14ac:dyDescent="0.3">
      <c r="A457">
        <v>23.700000000000003</v>
      </c>
    </row>
    <row r="458" spans="1:1" x14ac:dyDescent="0.3">
      <c r="A458">
        <v>24</v>
      </c>
    </row>
    <row r="459" spans="1:1" x14ac:dyDescent="0.3">
      <c r="A459">
        <v>24.3</v>
      </c>
    </row>
    <row r="460" spans="1:1" x14ac:dyDescent="0.3">
      <c r="A460">
        <v>24.6</v>
      </c>
    </row>
    <row r="461" spans="1:1" x14ac:dyDescent="0.3">
      <c r="A461">
        <v>24.900000000000002</v>
      </c>
    </row>
    <row r="462" spans="1:1" x14ac:dyDescent="0.3">
      <c r="A462">
        <v>25.200000000000003</v>
      </c>
    </row>
    <row r="463" spans="1:1" x14ac:dyDescent="0.3">
      <c r="A463">
        <v>25.5</v>
      </c>
    </row>
    <row r="464" spans="1:1" x14ac:dyDescent="0.3">
      <c r="A464">
        <v>25.8</v>
      </c>
    </row>
    <row r="465" spans="1:1" x14ac:dyDescent="0.3">
      <c r="A465">
        <v>26.1</v>
      </c>
    </row>
    <row r="466" spans="1:1" x14ac:dyDescent="0.3">
      <c r="A466">
        <v>26.400000000000002</v>
      </c>
    </row>
    <row r="467" spans="1:1" x14ac:dyDescent="0.3">
      <c r="A467">
        <v>26.700000000000003</v>
      </c>
    </row>
    <row r="468" spans="1:1" x14ac:dyDescent="0.3">
      <c r="A468">
        <v>27.1</v>
      </c>
    </row>
    <row r="469" spans="1:1" x14ac:dyDescent="0.3">
      <c r="A469">
        <v>27.400000000000002</v>
      </c>
    </row>
    <row r="470" spans="1:1" x14ac:dyDescent="0.3">
      <c r="A470">
        <v>27.700000000000003</v>
      </c>
    </row>
    <row r="471" spans="1:1" x14ac:dyDescent="0.3">
      <c r="A471">
        <v>28</v>
      </c>
    </row>
    <row r="472" spans="1:1" x14ac:dyDescent="0.3">
      <c r="A472">
        <v>28.400000000000002</v>
      </c>
    </row>
    <row r="473" spans="1:1" x14ac:dyDescent="0.3">
      <c r="A473">
        <v>28.700000000000003</v>
      </c>
    </row>
    <row r="474" spans="1:1" x14ac:dyDescent="0.3">
      <c r="A474">
        <v>29.1</v>
      </c>
    </row>
    <row r="475" spans="1:1" x14ac:dyDescent="0.3">
      <c r="A475">
        <v>29.400000000000002</v>
      </c>
    </row>
    <row r="476" spans="1:1" x14ac:dyDescent="0.3">
      <c r="A476">
        <v>29.8</v>
      </c>
    </row>
    <row r="477" spans="1:1" x14ac:dyDescent="0.3">
      <c r="A477">
        <v>30.1</v>
      </c>
    </row>
    <row r="478" spans="1:1" x14ac:dyDescent="0.3">
      <c r="A478">
        <v>30.5</v>
      </c>
    </row>
    <row r="479" spans="1:1" x14ac:dyDescent="0.3">
      <c r="A479">
        <v>30.900000000000002</v>
      </c>
    </row>
    <row r="480" spans="1:1" x14ac:dyDescent="0.3">
      <c r="A480">
        <v>31.200000000000003</v>
      </c>
    </row>
    <row r="481" spans="1:1" x14ac:dyDescent="0.3">
      <c r="A481">
        <v>31.6</v>
      </c>
    </row>
    <row r="482" spans="1:1" x14ac:dyDescent="0.3">
      <c r="A482">
        <v>32</v>
      </c>
    </row>
    <row r="483" spans="1:1" x14ac:dyDescent="0.3">
      <c r="A483">
        <v>32.4</v>
      </c>
    </row>
    <row r="484" spans="1:1" x14ac:dyDescent="0.3">
      <c r="A484">
        <v>32.800000000000004</v>
      </c>
    </row>
    <row r="485" spans="1:1" x14ac:dyDescent="0.3">
      <c r="A485">
        <v>33.200000000000003</v>
      </c>
    </row>
    <row r="486" spans="1:1" x14ac:dyDescent="0.3">
      <c r="A486">
        <v>33.6</v>
      </c>
    </row>
    <row r="487" spans="1:1" x14ac:dyDescent="0.3">
      <c r="A487">
        <v>34</v>
      </c>
    </row>
    <row r="488" spans="1:1" x14ac:dyDescent="0.3">
      <c r="A488">
        <v>34.4</v>
      </c>
    </row>
    <row r="489" spans="1:1" x14ac:dyDescent="0.3">
      <c r="A489">
        <v>34.800000000000004</v>
      </c>
    </row>
    <row r="490" spans="1:1" x14ac:dyDescent="0.3">
      <c r="A490">
        <v>35.200000000000003</v>
      </c>
    </row>
    <row r="491" spans="1:1" x14ac:dyDescent="0.3">
      <c r="A491">
        <v>35.700000000000003</v>
      </c>
    </row>
    <row r="492" spans="1:1" x14ac:dyDescent="0.3">
      <c r="A492">
        <v>36.1</v>
      </c>
    </row>
    <row r="493" spans="1:1" x14ac:dyDescent="0.3">
      <c r="A493">
        <v>36.5</v>
      </c>
    </row>
    <row r="494" spans="1:1" x14ac:dyDescent="0.3">
      <c r="A494">
        <v>37</v>
      </c>
    </row>
    <row r="495" spans="1:1" x14ac:dyDescent="0.3">
      <c r="A495">
        <v>37.4</v>
      </c>
    </row>
    <row r="496" spans="1:1" x14ac:dyDescent="0.3">
      <c r="A496">
        <v>37.9</v>
      </c>
    </row>
    <row r="497" spans="1:1" x14ac:dyDescent="0.3">
      <c r="A497">
        <v>38.300000000000004</v>
      </c>
    </row>
    <row r="498" spans="1:1" x14ac:dyDescent="0.3">
      <c r="A498">
        <v>38.800000000000004</v>
      </c>
    </row>
    <row r="499" spans="1:1" x14ac:dyDescent="0.3">
      <c r="A499">
        <v>39.200000000000003</v>
      </c>
    </row>
    <row r="500" spans="1:1" x14ac:dyDescent="0.3">
      <c r="A500">
        <v>39.700000000000003</v>
      </c>
    </row>
    <row r="501" spans="1:1" x14ac:dyDescent="0.3">
      <c r="A501">
        <v>40.200000000000003</v>
      </c>
    </row>
    <row r="502" spans="1:1" x14ac:dyDescent="0.3">
      <c r="A502">
        <v>40.700000000000003</v>
      </c>
    </row>
    <row r="503" spans="1:1" x14ac:dyDescent="0.3">
      <c r="A503">
        <v>41.2</v>
      </c>
    </row>
    <row r="504" spans="1:1" x14ac:dyDescent="0.3">
      <c r="A504">
        <v>41.7</v>
      </c>
    </row>
    <row r="505" spans="1:1" x14ac:dyDescent="0.3">
      <c r="A505">
        <v>42.2</v>
      </c>
    </row>
    <row r="506" spans="1:1" x14ac:dyDescent="0.3">
      <c r="A506">
        <v>42.7</v>
      </c>
    </row>
    <row r="507" spans="1:1" x14ac:dyDescent="0.3">
      <c r="A507">
        <v>43.2</v>
      </c>
    </row>
    <row r="508" spans="1:1" x14ac:dyDescent="0.3">
      <c r="A508">
        <v>43.7</v>
      </c>
    </row>
    <row r="509" spans="1:1" x14ac:dyDescent="0.3">
      <c r="A509">
        <v>44.2</v>
      </c>
    </row>
    <row r="510" spans="1:1" x14ac:dyDescent="0.3">
      <c r="A510">
        <v>44.800000000000004</v>
      </c>
    </row>
    <row r="511" spans="1:1" x14ac:dyDescent="0.3">
      <c r="A511">
        <v>45.300000000000004</v>
      </c>
    </row>
    <row r="512" spans="1:1" x14ac:dyDescent="0.3">
      <c r="A512">
        <v>45.900000000000006</v>
      </c>
    </row>
    <row r="513" spans="1:1" x14ac:dyDescent="0.3">
      <c r="A513">
        <v>46.400000000000006</v>
      </c>
    </row>
    <row r="514" spans="1:1" x14ac:dyDescent="0.3">
      <c r="A514">
        <v>47</v>
      </c>
    </row>
    <row r="515" spans="1:1" x14ac:dyDescent="0.3">
      <c r="A515">
        <v>47.5</v>
      </c>
    </row>
    <row r="516" spans="1:1" x14ac:dyDescent="0.3">
      <c r="A516">
        <v>48.1</v>
      </c>
    </row>
    <row r="517" spans="1:1" x14ac:dyDescent="0.3">
      <c r="A517">
        <v>48.7</v>
      </c>
    </row>
    <row r="518" spans="1:1" x14ac:dyDescent="0.3">
      <c r="A518">
        <v>49.300000000000004</v>
      </c>
    </row>
    <row r="519" spans="1:1" x14ac:dyDescent="0.3">
      <c r="A519">
        <v>49.900000000000006</v>
      </c>
    </row>
    <row r="520" spans="1:1" x14ac:dyDescent="0.3">
      <c r="A520">
        <v>50.5</v>
      </c>
    </row>
    <row r="521" spans="1:1" x14ac:dyDescent="0.3">
      <c r="A521">
        <v>51.1</v>
      </c>
    </row>
    <row r="522" spans="1:1" x14ac:dyDescent="0.3">
      <c r="A522">
        <v>51.7</v>
      </c>
    </row>
    <row r="523" spans="1:1" x14ac:dyDescent="0.3">
      <c r="A523">
        <v>52.300000000000004</v>
      </c>
    </row>
    <row r="524" spans="1:1" x14ac:dyDescent="0.3">
      <c r="A524">
        <v>53</v>
      </c>
    </row>
    <row r="525" spans="1:1" x14ac:dyDescent="0.3">
      <c r="A525">
        <v>53.6</v>
      </c>
    </row>
    <row r="526" spans="1:1" x14ac:dyDescent="0.3">
      <c r="A526">
        <v>54.2</v>
      </c>
    </row>
    <row r="527" spans="1:1" x14ac:dyDescent="0.3">
      <c r="A527">
        <v>54.900000000000006</v>
      </c>
    </row>
    <row r="528" spans="1:1" x14ac:dyDescent="0.3">
      <c r="A528">
        <v>55.6</v>
      </c>
    </row>
    <row r="529" spans="1:1" x14ac:dyDescent="0.3">
      <c r="A529">
        <v>56.2</v>
      </c>
    </row>
    <row r="530" spans="1:1" x14ac:dyDescent="0.3">
      <c r="A530">
        <v>56.900000000000006</v>
      </c>
    </row>
    <row r="531" spans="1:1" x14ac:dyDescent="0.3">
      <c r="A531">
        <v>57.6</v>
      </c>
    </row>
    <row r="532" spans="1:1" x14ac:dyDescent="0.3">
      <c r="A532">
        <v>58.300000000000004</v>
      </c>
    </row>
    <row r="533" spans="1:1" x14ac:dyDescent="0.3">
      <c r="A533">
        <v>59</v>
      </c>
    </row>
    <row r="534" spans="1:1" x14ac:dyDescent="0.3">
      <c r="A534">
        <v>59.7</v>
      </c>
    </row>
    <row r="535" spans="1:1" x14ac:dyDescent="0.3">
      <c r="A535">
        <v>60.400000000000006</v>
      </c>
    </row>
    <row r="536" spans="1:1" x14ac:dyDescent="0.3">
      <c r="A536">
        <v>61.2</v>
      </c>
    </row>
    <row r="537" spans="1:1" x14ac:dyDescent="0.3">
      <c r="A537">
        <v>61.900000000000006</v>
      </c>
    </row>
    <row r="538" spans="1:1" x14ac:dyDescent="0.3">
      <c r="A538">
        <v>62.6</v>
      </c>
    </row>
    <row r="539" spans="1:1" x14ac:dyDescent="0.3">
      <c r="A539">
        <v>63.400000000000006</v>
      </c>
    </row>
    <row r="540" spans="1:1" x14ac:dyDescent="0.3">
      <c r="A540">
        <v>64.2</v>
      </c>
    </row>
    <row r="541" spans="1:1" x14ac:dyDescent="0.3">
      <c r="A541">
        <v>64.900000000000006</v>
      </c>
    </row>
    <row r="542" spans="1:1" x14ac:dyDescent="0.3">
      <c r="A542">
        <v>65.7</v>
      </c>
    </row>
    <row r="543" spans="1:1" x14ac:dyDescent="0.3">
      <c r="A543">
        <v>66.5</v>
      </c>
    </row>
    <row r="544" spans="1:1" x14ac:dyDescent="0.3">
      <c r="A544">
        <v>67.3</v>
      </c>
    </row>
    <row r="545" spans="1:1" x14ac:dyDescent="0.3">
      <c r="A545">
        <v>68.100000000000009</v>
      </c>
    </row>
    <row r="546" spans="1:1" x14ac:dyDescent="0.3">
      <c r="A546">
        <v>69</v>
      </c>
    </row>
    <row r="547" spans="1:1" x14ac:dyDescent="0.3">
      <c r="A547">
        <v>69.8</v>
      </c>
    </row>
    <row r="548" spans="1:1" x14ac:dyDescent="0.3">
      <c r="A548">
        <v>70.600000000000009</v>
      </c>
    </row>
    <row r="549" spans="1:1" x14ac:dyDescent="0.3">
      <c r="A549">
        <v>71.5</v>
      </c>
    </row>
    <row r="550" spans="1:1" x14ac:dyDescent="0.3">
      <c r="A550">
        <v>72.3</v>
      </c>
    </row>
    <row r="551" spans="1:1" x14ac:dyDescent="0.3">
      <c r="A551">
        <v>73.2</v>
      </c>
    </row>
    <row r="552" spans="1:1" x14ac:dyDescent="0.3">
      <c r="A552">
        <v>74.100000000000009</v>
      </c>
    </row>
    <row r="553" spans="1:1" x14ac:dyDescent="0.3">
      <c r="A553">
        <v>75</v>
      </c>
    </row>
    <row r="554" spans="1:1" x14ac:dyDescent="0.3">
      <c r="A554">
        <v>75.900000000000006</v>
      </c>
    </row>
    <row r="555" spans="1:1" x14ac:dyDescent="0.3">
      <c r="A555">
        <v>76.800000000000011</v>
      </c>
    </row>
    <row r="556" spans="1:1" x14ac:dyDescent="0.3">
      <c r="A556">
        <v>77.7</v>
      </c>
    </row>
    <row r="557" spans="1:1" x14ac:dyDescent="0.3">
      <c r="A557">
        <v>78.7</v>
      </c>
    </row>
    <row r="558" spans="1:1" x14ac:dyDescent="0.3">
      <c r="A558">
        <v>79.600000000000009</v>
      </c>
    </row>
    <row r="559" spans="1:1" x14ac:dyDescent="0.3">
      <c r="A559">
        <v>80.600000000000009</v>
      </c>
    </row>
    <row r="560" spans="1:1" x14ac:dyDescent="0.3">
      <c r="A560">
        <v>81.600000000000009</v>
      </c>
    </row>
    <row r="561" spans="1:1" x14ac:dyDescent="0.3">
      <c r="A561">
        <v>82.5</v>
      </c>
    </row>
    <row r="562" spans="1:1" x14ac:dyDescent="0.3">
      <c r="A562">
        <v>83.5</v>
      </c>
    </row>
    <row r="563" spans="1:1" x14ac:dyDescent="0.3">
      <c r="A563">
        <v>84.5</v>
      </c>
    </row>
    <row r="564" spans="1:1" x14ac:dyDescent="0.3">
      <c r="A564">
        <v>85.600000000000009</v>
      </c>
    </row>
    <row r="565" spans="1:1" x14ac:dyDescent="0.3">
      <c r="A565">
        <v>86.600000000000009</v>
      </c>
    </row>
    <row r="566" spans="1:1" x14ac:dyDescent="0.3">
      <c r="A566">
        <v>87.600000000000009</v>
      </c>
    </row>
    <row r="567" spans="1:1" x14ac:dyDescent="0.3">
      <c r="A567">
        <v>88.7</v>
      </c>
    </row>
    <row r="568" spans="1:1" x14ac:dyDescent="0.3">
      <c r="A568">
        <v>89.800000000000011</v>
      </c>
    </row>
    <row r="569" spans="1:1" x14ac:dyDescent="0.3">
      <c r="A569">
        <v>90.9</v>
      </c>
    </row>
    <row r="570" spans="1:1" x14ac:dyDescent="0.3">
      <c r="A570">
        <v>92</v>
      </c>
    </row>
    <row r="571" spans="1:1" x14ac:dyDescent="0.3">
      <c r="A571">
        <v>93.100000000000009</v>
      </c>
    </row>
    <row r="572" spans="1:1" x14ac:dyDescent="0.3">
      <c r="A572">
        <v>94.2</v>
      </c>
    </row>
    <row r="573" spans="1:1" x14ac:dyDescent="0.3">
      <c r="A573">
        <v>95.300000000000011</v>
      </c>
    </row>
    <row r="574" spans="1:1" x14ac:dyDescent="0.3">
      <c r="A574">
        <v>96.5</v>
      </c>
    </row>
    <row r="575" spans="1:1" x14ac:dyDescent="0.3">
      <c r="A575">
        <v>97.600000000000009</v>
      </c>
    </row>
    <row r="576" spans="1:1" x14ac:dyDescent="0.3">
      <c r="A576">
        <v>98.800000000000011</v>
      </c>
    </row>
    <row r="577" spans="1:1" x14ac:dyDescent="0.3">
      <c r="A577">
        <v>100</v>
      </c>
    </row>
    <row r="578" spans="1:1" x14ac:dyDescent="0.3">
      <c r="A578">
        <v>101</v>
      </c>
    </row>
    <row r="579" spans="1:1" x14ac:dyDescent="0.3">
      <c r="A579">
        <v>102</v>
      </c>
    </row>
    <row r="580" spans="1:1" x14ac:dyDescent="0.3">
      <c r="A580">
        <v>104</v>
      </c>
    </row>
    <row r="581" spans="1:1" x14ac:dyDescent="0.3">
      <c r="A581">
        <v>105</v>
      </c>
    </row>
    <row r="582" spans="1:1" x14ac:dyDescent="0.3">
      <c r="A582">
        <v>106</v>
      </c>
    </row>
    <row r="583" spans="1:1" x14ac:dyDescent="0.3">
      <c r="A583">
        <v>107</v>
      </c>
    </row>
    <row r="584" spans="1:1" x14ac:dyDescent="0.3">
      <c r="A584">
        <v>109</v>
      </c>
    </row>
    <row r="585" spans="1:1" x14ac:dyDescent="0.3">
      <c r="A585">
        <v>110</v>
      </c>
    </row>
    <row r="586" spans="1:1" x14ac:dyDescent="0.3">
      <c r="A586">
        <v>111</v>
      </c>
    </row>
    <row r="587" spans="1:1" x14ac:dyDescent="0.3">
      <c r="A587">
        <v>113</v>
      </c>
    </row>
    <row r="588" spans="1:1" x14ac:dyDescent="0.3">
      <c r="A588">
        <v>114</v>
      </c>
    </row>
    <row r="589" spans="1:1" x14ac:dyDescent="0.3">
      <c r="A589">
        <v>115</v>
      </c>
    </row>
    <row r="590" spans="1:1" x14ac:dyDescent="0.3">
      <c r="A590">
        <v>117</v>
      </c>
    </row>
    <row r="591" spans="1:1" x14ac:dyDescent="0.3">
      <c r="A591">
        <v>118</v>
      </c>
    </row>
    <row r="592" spans="1:1" x14ac:dyDescent="0.3">
      <c r="A592">
        <v>120</v>
      </c>
    </row>
    <row r="593" spans="1:1" x14ac:dyDescent="0.3">
      <c r="A593">
        <v>121</v>
      </c>
    </row>
    <row r="594" spans="1:1" x14ac:dyDescent="0.3">
      <c r="A594">
        <v>123</v>
      </c>
    </row>
    <row r="595" spans="1:1" x14ac:dyDescent="0.3">
      <c r="A595">
        <v>124</v>
      </c>
    </row>
    <row r="596" spans="1:1" x14ac:dyDescent="0.3">
      <c r="A596">
        <v>126</v>
      </c>
    </row>
    <row r="597" spans="1:1" x14ac:dyDescent="0.3">
      <c r="A597">
        <v>127</v>
      </c>
    </row>
    <row r="598" spans="1:1" x14ac:dyDescent="0.3">
      <c r="A598">
        <v>129</v>
      </c>
    </row>
    <row r="599" spans="1:1" x14ac:dyDescent="0.3">
      <c r="A599">
        <v>130</v>
      </c>
    </row>
    <row r="600" spans="1:1" x14ac:dyDescent="0.3">
      <c r="A600">
        <v>132</v>
      </c>
    </row>
    <row r="601" spans="1:1" x14ac:dyDescent="0.3">
      <c r="A601">
        <v>133</v>
      </c>
    </row>
    <row r="602" spans="1:1" x14ac:dyDescent="0.3">
      <c r="A602">
        <v>135</v>
      </c>
    </row>
    <row r="603" spans="1:1" x14ac:dyDescent="0.3">
      <c r="A603">
        <v>137</v>
      </c>
    </row>
    <row r="604" spans="1:1" x14ac:dyDescent="0.3">
      <c r="A604">
        <v>138</v>
      </c>
    </row>
    <row r="605" spans="1:1" x14ac:dyDescent="0.3">
      <c r="A605">
        <v>140</v>
      </c>
    </row>
    <row r="606" spans="1:1" x14ac:dyDescent="0.3">
      <c r="A606">
        <v>142</v>
      </c>
    </row>
    <row r="607" spans="1:1" x14ac:dyDescent="0.3">
      <c r="A607">
        <v>143</v>
      </c>
    </row>
    <row r="608" spans="1:1" x14ac:dyDescent="0.3">
      <c r="A608">
        <v>145</v>
      </c>
    </row>
    <row r="609" spans="1:1" x14ac:dyDescent="0.3">
      <c r="A609">
        <v>147</v>
      </c>
    </row>
    <row r="610" spans="1:1" x14ac:dyDescent="0.3">
      <c r="A610">
        <v>149</v>
      </c>
    </row>
    <row r="611" spans="1:1" x14ac:dyDescent="0.3">
      <c r="A611">
        <v>150</v>
      </c>
    </row>
    <row r="612" spans="1:1" x14ac:dyDescent="0.3">
      <c r="A612">
        <v>152</v>
      </c>
    </row>
    <row r="613" spans="1:1" x14ac:dyDescent="0.3">
      <c r="A613">
        <v>154</v>
      </c>
    </row>
    <row r="614" spans="1:1" x14ac:dyDescent="0.3">
      <c r="A614">
        <v>156</v>
      </c>
    </row>
    <row r="615" spans="1:1" x14ac:dyDescent="0.3">
      <c r="A615">
        <v>158</v>
      </c>
    </row>
    <row r="616" spans="1:1" x14ac:dyDescent="0.3">
      <c r="A616">
        <v>160</v>
      </c>
    </row>
    <row r="617" spans="1:1" x14ac:dyDescent="0.3">
      <c r="A617">
        <v>162</v>
      </c>
    </row>
    <row r="618" spans="1:1" x14ac:dyDescent="0.3">
      <c r="A618">
        <v>164</v>
      </c>
    </row>
    <row r="619" spans="1:1" x14ac:dyDescent="0.3">
      <c r="A619">
        <v>165</v>
      </c>
    </row>
    <row r="620" spans="1:1" x14ac:dyDescent="0.3">
      <c r="A620">
        <v>167</v>
      </c>
    </row>
    <row r="621" spans="1:1" x14ac:dyDescent="0.3">
      <c r="A621">
        <v>169</v>
      </c>
    </row>
    <row r="622" spans="1:1" x14ac:dyDescent="0.3">
      <c r="A622">
        <v>172</v>
      </c>
    </row>
    <row r="623" spans="1:1" x14ac:dyDescent="0.3">
      <c r="A623">
        <v>174</v>
      </c>
    </row>
    <row r="624" spans="1:1" x14ac:dyDescent="0.3">
      <c r="A624">
        <v>176</v>
      </c>
    </row>
    <row r="625" spans="1:1" x14ac:dyDescent="0.3">
      <c r="A625">
        <v>178</v>
      </c>
    </row>
    <row r="626" spans="1:1" x14ac:dyDescent="0.3">
      <c r="A626">
        <v>180</v>
      </c>
    </row>
    <row r="627" spans="1:1" x14ac:dyDescent="0.3">
      <c r="A627">
        <v>182</v>
      </c>
    </row>
    <row r="628" spans="1:1" x14ac:dyDescent="0.3">
      <c r="A628">
        <v>184</v>
      </c>
    </row>
    <row r="629" spans="1:1" x14ac:dyDescent="0.3">
      <c r="A629">
        <v>187</v>
      </c>
    </row>
    <row r="630" spans="1:1" x14ac:dyDescent="0.3">
      <c r="A630">
        <v>189</v>
      </c>
    </row>
    <row r="631" spans="1:1" x14ac:dyDescent="0.3">
      <c r="A631">
        <v>191</v>
      </c>
    </row>
    <row r="632" spans="1:1" x14ac:dyDescent="0.3">
      <c r="A632">
        <v>193</v>
      </c>
    </row>
    <row r="633" spans="1:1" x14ac:dyDescent="0.3">
      <c r="A633">
        <v>196</v>
      </c>
    </row>
    <row r="634" spans="1:1" x14ac:dyDescent="0.3">
      <c r="A634">
        <v>198</v>
      </c>
    </row>
    <row r="635" spans="1:1" x14ac:dyDescent="0.3">
      <c r="A635">
        <v>200</v>
      </c>
    </row>
    <row r="636" spans="1:1" x14ac:dyDescent="0.3">
      <c r="A636">
        <v>203</v>
      </c>
    </row>
    <row r="637" spans="1:1" x14ac:dyDescent="0.3">
      <c r="A637">
        <v>205</v>
      </c>
    </row>
    <row r="638" spans="1:1" x14ac:dyDescent="0.3">
      <c r="A638">
        <v>208</v>
      </c>
    </row>
    <row r="639" spans="1:1" x14ac:dyDescent="0.3">
      <c r="A639">
        <v>210</v>
      </c>
    </row>
    <row r="640" spans="1:1" x14ac:dyDescent="0.3">
      <c r="A640">
        <v>213</v>
      </c>
    </row>
    <row r="641" spans="1:1" x14ac:dyDescent="0.3">
      <c r="A641">
        <v>215</v>
      </c>
    </row>
    <row r="642" spans="1:1" x14ac:dyDescent="0.3">
      <c r="A642">
        <v>218</v>
      </c>
    </row>
    <row r="643" spans="1:1" x14ac:dyDescent="0.3">
      <c r="A643">
        <v>221</v>
      </c>
    </row>
    <row r="644" spans="1:1" x14ac:dyDescent="0.3">
      <c r="A644">
        <v>223</v>
      </c>
    </row>
    <row r="645" spans="1:1" x14ac:dyDescent="0.3">
      <c r="A645">
        <v>226</v>
      </c>
    </row>
    <row r="646" spans="1:1" x14ac:dyDescent="0.3">
      <c r="A646">
        <v>229</v>
      </c>
    </row>
    <row r="647" spans="1:1" x14ac:dyDescent="0.3">
      <c r="A647">
        <v>232</v>
      </c>
    </row>
    <row r="648" spans="1:1" x14ac:dyDescent="0.3">
      <c r="A648">
        <v>234</v>
      </c>
    </row>
    <row r="649" spans="1:1" x14ac:dyDescent="0.3">
      <c r="A649">
        <v>237</v>
      </c>
    </row>
    <row r="650" spans="1:1" x14ac:dyDescent="0.3">
      <c r="A650">
        <v>240</v>
      </c>
    </row>
    <row r="651" spans="1:1" x14ac:dyDescent="0.3">
      <c r="A651">
        <v>243</v>
      </c>
    </row>
    <row r="652" spans="1:1" x14ac:dyDescent="0.3">
      <c r="A652">
        <v>246</v>
      </c>
    </row>
    <row r="653" spans="1:1" x14ac:dyDescent="0.3">
      <c r="A653">
        <v>249</v>
      </c>
    </row>
    <row r="654" spans="1:1" x14ac:dyDescent="0.3">
      <c r="A654">
        <v>252</v>
      </c>
    </row>
    <row r="655" spans="1:1" x14ac:dyDescent="0.3">
      <c r="A655">
        <v>255</v>
      </c>
    </row>
    <row r="656" spans="1:1" x14ac:dyDescent="0.3">
      <c r="A656">
        <v>258</v>
      </c>
    </row>
    <row r="657" spans="1:1" x14ac:dyDescent="0.3">
      <c r="A657">
        <v>261</v>
      </c>
    </row>
    <row r="658" spans="1:1" x14ac:dyDescent="0.3">
      <c r="A658">
        <v>264</v>
      </c>
    </row>
    <row r="659" spans="1:1" x14ac:dyDescent="0.3">
      <c r="A659">
        <v>267</v>
      </c>
    </row>
    <row r="660" spans="1:1" x14ac:dyDescent="0.3">
      <c r="A660">
        <v>271</v>
      </c>
    </row>
    <row r="661" spans="1:1" x14ac:dyDescent="0.3">
      <c r="A661">
        <v>274</v>
      </c>
    </row>
    <row r="662" spans="1:1" x14ac:dyDescent="0.3">
      <c r="A662">
        <v>277</v>
      </c>
    </row>
    <row r="663" spans="1:1" x14ac:dyDescent="0.3">
      <c r="A663">
        <v>280</v>
      </c>
    </row>
    <row r="664" spans="1:1" x14ac:dyDescent="0.3">
      <c r="A664">
        <v>284</v>
      </c>
    </row>
    <row r="665" spans="1:1" x14ac:dyDescent="0.3">
      <c r="A665">
        <v>287</v>
      </c>
    </row>
    <row r="666" spans="1:1" x14ac:dyDescent="0.3">
      <c r="A666">
        <v>291</v>
      </c>
    </row>
    <row r="667" spans="1:1" x14ac:dyDescent="0.3">
      <c r="A667">
        <v>294</v>
      </c>
    </row>
    <row r="668" spans="1:1" x14ac:dyDescent="0.3">
      <c r="A668">
        <v>298</v>
      </c>
    </row>
    <row r="669" spans="1:1" x14ac:dyDescent="0.3">
      <c r="A669">
        <v>301</v>
      </c>
    </row>
    <row r="670" spans="1:1" x14ac:dyDescent="0.3">
      <c r="A670">
        <v>305</v>
      </c>
    </row>
    <row r="671" spans="1:1" x14ac:dyDescent="0.3">
      <c r="A671">
        <v>309</v>
      </c>
    </row>
    <row r="672" spans="1:1" x14ac:dyDescent="0.3">
      <c r="A672">
        <v>312</v>
      </c>
    </row>
    <row r="673" spans="1:1" x14ac:dyDescent="0.3">
      <c r="A673">
        <v>316</v>
      </c>
    </row>
    <row r="674" spans="1:1" x14ac:dyDescent="0.3">
      <c r="A674">
        <v>320</v>
      </c>
    </row>
    <row r="675" spans="1:1" x14ac:dyDescent="0.3">
      <c r="A675">
        <v>324</v>
      </c>
    </row>
    <row r="676" spans="1:1" x14ac:dyDescent="0.3">
      <c r="A676">
        <v>328</v>
      </c>
    </row>
    <row r="677" spans="1:1" x14ac:dyDescent="0.3">
      <c r="A677">
        <v>332</v>
      </c>
    </row>
    <row r="678" spans="1:1" x14ac:dyDescent="0.3">
      <c r="A678">
        <v>336</v>
      </c>
    </row>
    <row r="679" spans="1:1" x14ac:dyDescent="0.3">
      <c r="A679">
        <v>340</v>
      </c>
    </row>
    <row r="680" spans="1:1" x14ac:dyDescent="0.3">
      <c r="A680">
        <v>344</v>
      </c>
    </row>
    <row r="681" spans="1:1" x14ac:dyDescent="0.3">
      <c r="A681">
        <v>348</v>
      </c>
    </row>
    <row r="682" spans="1:1" x14ac:dyDescent="0.3">
      <c r="A682">
        <v>352</v>
      </c>
    </row>
    <row r="683" spans="1:1" x14ac:dyDescent="0.3">
      <c r="A683">
        <v>357</v>
      </c>
    </row>
    <row r="684" spans="1:1" x14ac:dyDescent="0.3">
      <c r="A684">
        <v>361</v>
      </c>
    </row>
    <row r="685" spans="1:1" x14ac:dyDescent="0.3">
      <c r="A685">
        <v>365</v>
      </c>
    </row>
    <row r="686" spans="1:1" x14ac:dyDescent="0.3">
      <c r="A686">
        <v>370</v>
      </c>
    </row>
    <row r="687" spans="1:1" x14ac:dyDescent="0.3">
      <c r="A687">
        <v>374</v>
      </c>
    </row>
    <row r="688" spans="1:1" x14ac:dyDescent="0.3">
      <c r="A688">
        <v>379</v>
      </c>
    </row>
    <row r="689" spans="1:1" x14ac:dyDescent="0.3">
      <c r="A689">
        <v>383</v>
      </c>
    </row>
    <row r="690" spans="1:1" x14ac:dyDescent="0.3">
      <c r="A690">
        <v>388</v>
      </c>
    </row>
    <row r="691" spans="1:1" x14ac:dyDescent="0.3">
      <c r="A691">
        <v>392</v>
      </c>
    </row>
    <row r="692" spans="1:1" x14ac:dyDescent="0.3">
      <c r="A692">
        <v>397</v>
      </c>
    </row>
    <row r="693" spans="1:1" x14ac:dyDescent="0.3">
      <c r="A693">
        <v>402</v>
      </c>
    </row>
    <row r="694" spans="1:1" x14ac:dyDescent="0.3">
      <c r="A694">
        <v>407</v>
      </c>
    </row>
    <row r="695" spans="1:1" x14ac:dyDescent="0.3">
      <c r="A695">
        <v>412</v>
      </c>
    </row>
    <row r="696" spans="1:1" x14ac:dyDescent="0.3">
      <c r="A696">
        <v>417</v>
      </c>
    </row>
    <row r="697" spans="1:1" x14ac:dyDescent="0.3">
      <c r="A697">
        <v>422</v>
      </c>
    </row>
    <row r="698" spans="1:1" x14ac:dyDescent="0.3">
      <c r="A698">
        <v>427</v>
      </c>
    </row>
    <row r="699" spans="1:1" x14ac:dyDescent="0.3">
      <c r="A699">
        <v>432</v>
      </c>
    </row>
    <row r="700" spans="1:1" x14ac:dyDescent="0.3">
      <c r="A700">
        <v>437</v>
      </c>
    </row>
    <row r="701" spans="1:1" x14ac:dyDescent="0.3">
      <c r="A701">
        <v>442</v>
      </c>
    </row>
    <row r="702" spans="1:1" x14ac:dyDescent="0.3">
      <c r="A702">
        <v>448</v>
      </c>
    </row>
    <row r="703" spans="1:1" x14ac:dyDescent="0.3">
      <c r="A703">
        <v>453</v>
      </c>
    </row>
    <row r="704" spans="1:1" x14ac:dyDescent="0.3">
      <c r="A704">
        <v>459</v>
      </c>
    </row>
    <row r="705" spans="1:1" x14ac:dyDescent="0.3">
      <c r="A705">
        <v>464</v>
      </c>
    </row>
    <row r="706" spans="1:1" x14ac:dyDescent="0.3">
      <c r="A706">
        <v>470</v>
      </c>
    </row>
    <row r="707" spans="1:1" x14ac:dyDescent="0.3">
      <c r="A707">
        <v>475</v>
      </c>
    </row>
    <row r="708" spans="1:1" x14ac:dyDescent="0.3">
      <c r="A708">
        <v>481</v>
      </c>
    </row>
    <row r="709" spans="1:1" x14ac:dyDescent="0.3">
      <c r="A709">
        <v>487</v>
      </c>
    </row>
    <row r="710" spans="1:1" x14ac:dyDescent="0.3">
      <c r="A710">
        <v>493</v>
      </c>
    </row>
    <row r="711" spans="1:1" x14ac:dyDescent="0.3">
      <c r="A711">
        <v>499</v>
      </c>
    </row>
    <row r="712" spans="1:1" x14ac:dyDescent="0.3">
      <c r="A712">
        <v>505</v>
      </c>
    </row>
    <row r="713" spans="1:1" x14ac:dyDescent="0.3">
      <c r="A713">
        <v>511</v>
      </c>
    </row>
    <row r="714" spans="1:1" x14ac:dyDescent="0.3">
      <c r="A714">
        <v>517</v>
      </c>
    </row>
    <row r="715" spans="1:1" x14ac:dyDescent="0.3">
      <c r="A715">
        <v>523</v>
      </c>
    </row>
    <row r="716" spans="1:1" x14ac:dyDescent="0.3">
      <c r="A716">
        <v>530</v>
      </c>
    </row>
    <row r="717" spans="1:1" x14ac:dyDescent="0.3">
      <c r="A717">
        <v>536</v>
      </c>
    </row>
    <row r="718" spans="1:1" x14ac:dyDescent="0.3">
      <c r="A718">
        <v>542</v>
      </c>
    </row>
    <row r="719" spans="1:1" x14ac:dyDescent="0.3">
      <c r="A719">
        <v>549</v>
      </c>
    </row>
    <row r="720" spans="1:1" x14ac:dyDescent="0.3">
      <c r="A720">
        <v>556</v>
      </c>
    </row>
    <row r="721" spans="1:1" x14ac:dyDescent="0.3">
      <c r="A721">
        <v>562</v>
      </c>
    </row>
    <row r="722" spans="1:1" x14ac:dyDescent="0.3">
      <c r="A722">
        <v>569</v>
      </c>
    </row>
    <row r="723" spans="1:1" x14ac:dyDescent="0.3">
      <c r="A723">
        <v>576</v>
      </c>
    </row>
    <row r="724" spans="1:1" x14ac:dyDescent="0.3">
      <c r="A724">
        <v>583</v>
      </c>
    </row>
    <row r="725" spans="1:1" x14ac:dyDescent="0.3">
      <c r="A725">
        <v>590</v>
      </c>
    </row>
    <row r="726" spans="1:1" x14ac:dyDescent="0.3">
      <c r="A726">
        <v>597</v>
      </c>
    </row>
    <row r="727" spans="1:1" x14ac:dyDescent="0.3">
      <c r="A727">
        <v>604</v>
      </c>
    </row>
    <row r="728" spans="1:1" x14ac:dyDescent="0.3">
      <c r="A728">
        <v>612</v>
      </c>
    </row>
    <row r="729" spans="1:1" x14ac:dyDescent="0.3">
      <c r="A729">
        <v>619</v>
      </c>
    </row>
    <row r="730" spans="1:1" x14ac:dyDescent="0.3">
      <c r="A730">
        <v>626</v>
      </c>
    </row>
    <row r="731" spans="1:1" x14ac:dyDescent="0.3">
      <c r="A731">
        <v>634</v>
      </c>
    </row>
    <row r="732" spans="1:1" x14ac:dyDescent="0.3">
      <c r="A732">
        <v>642</v>
      </c>
    </row>
    <row r="733" spans="1:1" x14ac:dyDescent="0.3">
      <c r="A733">
        <v>649</v>
      </c>
    </row>
    <row r="734" spans="1:1" x14ac:dyDescent="0.3">
      <c r="A734">
        <v>657</v>
      </c>
    </row>
    <row r="735" spans="1:1" x14ac:dyDescent="0.3">
      <c r="A735">
        <v>665</v>
      </c>
    </row>
    <row r="736" spans="1:1" x14ac:dyDescent="0.3">
      <c r="A736">
        <v>673</v>
      </c>
    </row>
    <row r="737" spans="1:1" x14ac:dyDescent="0.3">
      <c r="A737">
        <v>681</v>
      </c>
    </row>
    <row r="738" spans="1:1" x14ac:dyDescent="0.3">
      <c r="A738">
        <v>690</v>
      </c>
    </row>
    <row r="739" spans="1:1" x14ac:dyDescent="0.3">
      <c r="A739">
        <v>698</v>
      </c>
    </row>
    <row r="740" spans="1:1" x14ac:dyDescent="0.3">
      <c r="A740">
        <v>706</v>
      </c>
    </row>
    <row r="741" spans="1:1" x14ac:dyDescent="0.3">
      <c r="A741">
        <v>715</v>
      </c>
    </row>
    <row r="742" spans="1:1" x14ac:dyDescent="0.3">
      <c r="A742">
        <v>723</v>
      </c>
    </row>
    <row r="743" spans="1:1" x14ac:dyDescent="0.3">
      <c r="A743">
        <v>732</v>
      </c>
    </row>
    <row r="744" spans="1:1" x14ac:dyDescent="0.3">
      <c r="A744">
        <v>741</v>
      </c>
    </row>
    <row r="745" spans="1:1" x14ac:dyDescent="0.3">
      <c r="A745">
        <v>750</v>
      </c>
    </row>
    <row r="746" spans="1:1" x14ac:dyDescent="0.3">
      <c r="A746">
        <v>759</v>
      </c>
    </row>
    <row r="747" spans="1:1" x14ac:dyDescent="0.3">
      <c r="A747">
        <v>768</v>
      </c>
    </row>
    <row r="748" spans="1:1" x14ac:dyDescent="0.3">
      <c r="A748">
        <v>777</v>
      </c>
    </row>
    <row r="749" spans="1:1" x14ac:dyDescent="0.3">
      <c r="A749">
        <v>787</v>
      </c>
    </row>
    <row r="750" spans="1:1" x14ac:dyDescent="0.3">
      <c r="A750">
        <v>796</v>
      </c>
    </row>
    <row r="751" spans="1:1" x14ac:dyDescent="0.3">
      <c r="A751">
        <v>806</v>
      </c>
    </row>
    <row r="752" spans="1:1" x14ac:dyDescent="0.3">
      <c r="A752">
        <v>816</v>
      </c>
    </row>
    <row r="753" spans="1:1" x14ac:dyDescent="0.3">
      <c r="A753">
        <v>825</v>
      </c>
    </row>
    <row r="754" spans="1:1" x14ac:dyDescent="0.3">
      <c r="A754">
        <v>835</v>
      </c>
    </row>
    <row r="755" spans="1:1" x14ac:dyDescent="0.3">
      <c r="A755">
        <v>845</v>
      </c>
    </row>
    <row r="756" spans="1:1" x14ac:dyDescent="0.3">
      <c r="A756">
        <v>856</v>
      </c>
    </row>
    <row r="757" spans="1:1" x14ac:dyDescent="0.3">
      <c r="A757">
        <v>866</v>
      </c>
    </row>
    <row r="758" spans="1:1" x14ac:dyDescent="0.3">
      <c r="A758">
        <v>876</v>
      </c>
    </row>
    <row r="759" spans="1:1" x14ac:dyDescent="0.3">
      <c r="A759">
        <v>887</v>
      </c>
    </row>
    <row r="760" spans="1:1" x14ac:dyDescent="0.3">
      <c r="A760">
        <v>898</v>
      </c>
    </row>
    <row r="761" spans="1:1" x14ac:dyDescent="0.3">
      <c r="A761">
        <v>909</v>
      </c>
    </row>
    <row r="762" spans="1:1" x14ac:dyDescent="0.3">
      <c r="A762">
        <v>920</v>
      </c>
    </row>
    <row r="763" spans="1:1" x14ac:dyDescent="0.3">
      <c r="A763">
        <v>931</v>
      </c>
    </row>
    <row r="764" spans="1:1" x14ac:dyDescent="0.3">
      <c r="A764">
        <v>942</v>
      </c>
    </row>
    <row r="765" spans="1:1" x14ac:dyDescent="0.3">
      <c r="A765">
        <v>953</v>
      </c>
    </row>
    <row r="766" spans="1:1" x14ac:dyDescent="0.3">
      <c r="A766">
        <v>965</v>
      </c>
    </row>
    <row r="767" spans="1:1" x14ac:dyDescent="0.3">
      <c r="A767">
        <v>976</v>
      </c>
    </row>
    <row r="768" spans="1:1" x14ac:dyDescent="0.3">
      <c r="A768">
        <v>988</v>
      </c>
    </row>
    <row r="769" spans="1:1" x14ac:dyDescent="0.3">
      <c r="A769">
        <v>1000</v>
      </c>
    </row>
    <row r="770" spans="1:1" x14ac:dyDescent="0.3">
      <c r="A770">
        <v>1010</v>
      </c>
    </row>
    <row r="771" spans="1:1" x14ac:dyDescent="0.3">
      <c r="A771">
        <v>1020</v>
      </c>
    </row>
    <row r="772" spans="1:1" x14ac:dyDescent="0.3">
      <c r="A772">
        <v>1040</v>
      </c>
    </row>
    <row r="773" spans="1:1" x14ac:dyDescent="0.3">
      <c r="A773">
        <v>1050</v>
      </c>
    </row>
    <row r="774" spans="1:1" x14ac:dyDescent="0.3">
      <c r="A774">
        <v>1060</v>
      </c>
    </row>
    <row r="775" spans="1:1" x14ac:dyDescent="0.3">
      <c r="A775">
        <v>1070</v>
      </c>
    </row>
    <row r="776" spans="1:1" x14ac:dyDescent="0.3">
      <c r="A776">
        <v>1090</v>
      </c>
    </row>
    <row r="777" spans="1:1" x14ac:dyDescent="0.3">
      <c r="A777">
        <v>1100</v>
      </c>
    </row>
    <row r="778" spans="1:1" x14ac:dyDescent="0.3">
      <c r="A778">
        <v>1110</v>
      </c>
    </row>
    <row r="779" spans="1:1" x14ac:dyDescent="0.3">
      <c r="A779">
        <v>1130</v>
      </c>
    </row>
    <row r="780" spans="1:1" x14ac:dyDescent="0.3">
      <c r="A780">
        <v>1140</v>
      </c>
    </row>
    <row r="781" spans="1:1" x14ac:dyDescent="0.3">
      <c r="A781">
        <v>1150</v>
      </c>
    </row>
    <row r="782" spans="1:1" x14ac:dyDescent="0.3">
      <c r="A782">
        <v>1170</v>
      </c>
    </row>
    <row r="783" spans="1:1" x14ac:dyDescent="0.3">
      <c r="A783">
        <v>1180</v>
      </c>
    </row>
    <row r="784" spans="1:1" x14ac:dyDescent="0.3">
      <c r="A784">
        <v>1200</v>
      </c>
    </row>
    <row r="785" spans="1:1" x14ac:dyDescent="0.3">
      <c r="A785">
        <v>1210</v>
      </c>
    </row>
    <row r="786" spans="1:1" x14ac:dyDescent="0.3">
      <c r="A786">
        <v>1230</v>
      </c>
    </row>
    <row r="787" spans="1:1" x14ac:dyDescent="0.3">
      <c r="A787">
        <v>1240</v>
      </c>
    </row>
    <row r="788" spans="1:1" x14ac:dyDescent="0.3">
      <c r="A788">
        <v>1260</v>
      </c>
    </row>
    <row r="789" spans="1:1" x14ac:dyDescent="0.3">
      <c r="A789">
        <v>1270</v>
      </c>
    </row>
    <row r="790" spans="1:1" x14ac:dyDescent="0.3">
      <c r="A790">
        <v>1290</v>
      </c>
    </row>
    <row r="791" spans="1:1" x14ac:dyDescent="0.3">
      <c r="A791">
        <v>1300</v>
      </c>
    </row>
    <row r="792" spans="1:1" x14ac:dyDescent="0.3">
      <c r="A792">
        <v>1320</v>
      </c>
    </row>
    <row r="793" spans="1:1" x14ac:dyDescent="0.3">
      <c r="A793">
        <v>1330</v>
      </c>
    </row>
    <row r="794" spans="1:1" x14ac:dyDescent="0.3">
      <c r="A794">
        <v>1350</v>
      </c>
    </row>
    <row r="795" spans="1:1" x14ac:dyDescent="0.3">
      <c r="A795">
        <v>1370</v>
      </c>
    </row>
    <row r="796" spans="1:1" x14ac:dyDescent="0.3">
      <c r="A796">
        <v>1380</v>
      </c>
    </row>
    <row r="797" spans="1:1" x14ac:dyDescent="0.3">
      <c r="A797">
        <v>1400</v>
      </c>
    </row>
    <row r="798" spans="1:1" x14ac:dyDescent="0.3">
      <c r="A798">
        <v>1420</v>
      </c>
    </row>
    <row r="799" spans="1:1" x14ac:dyDescent="0.3">
      <c r="A799">
        <v>1430</v>
      </c>
    </row>
    <row r="800" spans="1:1" x14ac:dyDescent="0.3">
      <c r="A800">
        <v>1450</v>
      </c>
    </row>
    <row r="801" spans="1:1" x14ac:dyDescent="0.3">
      <c r="A801">
        <v>1470</v>
      </c>
    </row>
    <row r="802" spans="1:1" x14ac:dyDescent="0.3">
      <c r="A802">
        <v>1490</v>
      </c>
    </row>
    <row r="803" spans="1:1" x14ac:dyDescent="0.3">
      <c r="A803">
        <v>1500</v>
      </c>
    </row>
    <row r="804" spans="1:1" x14ac:dyDescent="0.3">
      <c r="A804">
        <v>1520</v>
      </c>
    </row>
    <row r="805" spans="1:1" x14ac:dyDescent="0.3">
      <c r="A805">
        <v>1540</v>
      </c>
    </row>
    <row r="806" spans="1:1" x14ac:dyDescent="0.3">
      <c r="A806">
        <v>1560</v>
      </c>
    </row>
    <row r="807" spans="1:1" x14ac:dyDescent="0.3">
      <c r="A807">
        <v>1580</v>
      </c>
    </row>
    <row r="808" spans="1:1" x14ac:dyDescent="0.3">
      <c r="A808">
        <v>1600</v>
      </c>
    </row>
    <row r="809" spans="1:1" x14ac:dyDescent="0.3">
      <c r="A809">
        <v>1620</v>
      </c>
    </row>
    <row r="810" spans="1:1" x14ac:dyDescent="0.3">
      <c r="A810">
        <v>1640</v>
      </c>
    </row>
    <row r="811" spans="1:1" x14ac:dyDescent="0.3">
      <c r="A811">
        <v>1650</v>
      </c>
    </row>
    <row r="812" spans="1:1" x14ac:dyDescent="0.3">
      <c r="A812">
        <v>1670</v>
      </c>
    </row>
    <row r="813" spans="1:1" x14ac:dyDescent="0.3">
      <c r="A813">
        <v>1690</v>
      </c>
    </row>
    <row r="814" spans="1:1" x14ac:dyDescent="0.3">
      <c r="A814">
        <v>1720</v>
      </c>
    </row>
    <row r="815" spans="1:1" x14ac:dyDescent="0.3">
      <c r="A815">
        <v>1740</v>
      </c>
    </row>
    <row r="816" spans="1:1" x14ac:dyDescent="0.3">
      <c r="A816">
        <v>1760</v>
      </c>
    </row>
    <row r="817" spans="1:1" x14ac:dyDescent="0.3">
      <c r="A817">
        <v>1780</v>
      </c>
    </row>
    <row r="818" spans="1:1" x14ac:dyDescent="0.3">
      <c r="A818">
        <v>1800</v>
      </c>
    </row>
    <row r="819" spans="1:1" x14ac:dyDescent="0.3">
      <c r="A819">
        <v>1820</v>
      </c>
    </row>
    <row r="820" spans="1:1" x14ac:dyDescent="0.3">
      <c r="A820">
        <v>1840</v>
      </c>
    </row>
    <row r="821" spans="1:1" x14ac:dyDescent="0.3">
      <c r="A821">
        <v>1870</v>
      </c>
    </row>
    <row r="822" spans="1:1" x14ac:dyDescent="0.3">
      <c r="A822">
        <v>1890</v>
      </c>
    </row>
    <row r="823" spans="1:1" x14ac:dyDescent="0.3">
      <c r="A823">
        <v>1910</v>
      </c>
    </row>
    <row r="824" spans="1:1" x14ac:dyDescent="0.3">
      <c r="A824">
        <v>1930</v>
      </c>
    </row>
    <row r="825" spans="1:1" x14ac:dyDescent="0.3">
      <c r="A825">
        <v>1960</v>
      </c>
    </row>
    <row r="826" spans="1:1" x14ac:dyDescent="0.3">
      <c r="A826">
        <v>1980</v>
      </c>
    </row>
    <row r="827" spans="1:1" x14ac:dyDescent="0.3">
      <c r="A827">
        <v>2000</v>
      </c>
    </row>
    <row r="828" spans="1:1" x14ac:dyDescent="0.3">
      <c r="A828">
        <v>2030</v>
      </c>
    </row>
    <row r="829" spans="1:1" x14ac:dyDescent="0.3">
      <c r="A829">
        <v>2050</v>
      </c>
    </row>
    <row r="830" spans="1:1" x14ac:dyDescent="0.3">
      <c r="A830">
        <v>2080</v>
      </c>
    </row>
    <row r="831" spans="1:1" x14ac:dyDescent="0.3">
      <c r="A831">
        <v>2100</v>
      </c>
    </row>
    <row r="832" spans="1:1" x14ac:dyDescent="0.3">
      <c r="A832">
        <v>2130</v>
      </c>
    </row>
    <row r="833" spans="1:1" x14ac:dyDescent="0.3">
      <c r="A833">
        <v>2150</v>
      </c>
    </row>
    <row r="834" spans="1:1" x14ac:dyDescent="0.3">
      <c r="A834">
        <v>2180</v>
      </c>
    </row>
    <row r="835" spans="1:1" x14ac:dyDescent="0.3">
      <c r="A835">
        <v>2210</v>
      </c>
    </row>
    <row r="836" spans="1:1" x14ac:dyDescent="0.3">
      <c r="A836">
        <v>2230</v>
      </c>
    </row>
    <row r="837" spans="1:1" x14ac:dyDescent="0.3">
      <c r="A837">
        <v>2260</v>
      </c>
    </row>
    <row r="838" spans="1:1" x14ac:dyDescent="0.3">
      <c r="A838">
        <v>2290</v>
      </c>
    </row>
    <row r="839" spans="1:1" x14ac:dyDescent="0.3">
      <c r="A839">
        <v>2320</v>
      </c>
    </row>
    <row r="840" spans="1:1" x14ac:dyDescent="0.3">
      <c r="A840">
        <v>2340</v>
      </c>
    </row>
    <row r="841" spans="1:1" x14ac:dyDescent="0.3">
      <c r="A841">
        <v>2370</v>
      </c>
    </row>
    <row r="842" spans="1:1" x14ac:dyDescent="0.3">
      <c r="A842">
        <v>2400</v>
      </c>
    </row>
    <row r="843" spans="1:1" x14ac:dyDescent="0.3">
      <c r="A843">
        <v>2430</v>
      </c>
    </row>
    <row r="844" spans="1:1" x14ac:dyDescent="0.3">
      <c r="A844">
        <v>2460</v>
      </c>
    </row>
    <row r="845" spans="1:1" x14ac:dyDescent="0.3">
      <c r="A845">
        <v>2490</v>
      </c>
    </row>
    <row r="846" spans="1:1" x14ac:dyDescent="0.3">
      <c r="A846">
        <v>2520</v>
      </c>
    </row>
    <row r="847" spans="1:1" x14ac:dyDescent="0.3">
      <c r="A847">
        <v>2550</v>
      </c>
    </row>
    <row r="848" spans="1:1" x14ac:dyDescent="0.3">
      <c r="A848">
        <v>2580</v>
      </c>
    </row>
    <row r="849" spans="1:1" x14ac:dyDescent="0.3">
      <c r="A849">
        <v>2610</v>
      </c>
    </row>
    <row r="850" spans="1:1" x14ac:dyDescent="0.3">
      <c r="A850">
        <v>2640</v>
      </c>
    </row>
    <row r="851" spans="1:1" x14ac:dyDescent="0.3">
      <c r="A851">
        <v>2670</v>
      </c>
    </row>
    <row r="852" spans="1:1" x14ac:dyDescent="0.3">
      <c r="A852">
        <v>2710</v>
      </c>
    </row>
    <row r="853" spans="1:1" x14ac:dyDescent="0.3">
      <c r="A853">
        <v>2740</v>
      </c>
    </row>
    <row r="854" spans="1:1" x14ac:dyDescent="0.3">
      <c r="A854">
        <v>2770</v>
      </c>
    </row>
    <row r="855" spans="1:1" x14ac:dyDescent="0.3">
      <c r="A855">
        <v>2800</v>
      </c>
    </row>
    <row r="856" spans="1:1" x14ac:dyDescent="0.3">
      <c r="A856">
        <v>2840</v>
      </c>
    </row>
    <row r="857" spans="1:1" x14ac:dyDescent="0.3">
      <c r="A857">
        <v>2870</v>
      </c>
    </row>
    <row r="858" spans="1:1" x14ac:dyDescent="0.3">
      <c r="A858">
        <v>2910</v>
      </c>
    </row>
    <row r="859" spans="1:1" x14ac:dyDescent="0.3">
      <c r="A859">
        <v>2940</v>
      </c>
    </row>
    <row r="860" spans="1:1" x14ac:dyDescent="0.3">
      <c r="A860">
        <v>2980</v>
      </c>
    </row>
    <row r="861" spans="1:1" x14ac:dyDescent="0.3">
      <c r="A861">
        <v>3010</v>
      </c>
    </row>
    <row r="862" spans="1:1" x14ac:dyDescent="0.3">
      <c r="A862">
        <v>3050</v>
      </c>
    </row>
    <row r="863" spans="1:1" x14ac:dyDescent="0.3">
      <c r="A863">
        <v>3090</v>
      </c>
    </row>
    <row r="864" spans="1:1" x14ac:dyDescent="0.3">
      <c r="A864">
        <v>3120</v>
      </c>
    </row>
    <row r="865" spans="1:1" x14ac:dyDescent="0.3">
      <c r="A865">
        <v>3160</v>
      </c>
    </row>
    <row r="866" spans="1:1" x14ac:dyDescent="0.3">
      <c r="A866">
        <v>3200</v>
      </c>
    </row>
    <row r="867" spans="1:1" x14ac:dyDescent="0.3">
      <c r="A867">
        <v>3240</v>
      </c>
    </row>
    <row r="868" spans="1:1" x14ac:dyDescent="0.3">
      <c r="A868">
        <v>3280</v>
      </c>
    </row>
    <row r="869" spans="1:1" x14ac:dyDescent="0.3">
      <c r="A869">
        <v>3320</v>
      </c>
    </row>
    <row r="870" spans="1:1" x14ac:dyDescent="0.3">
      <c r="A870">
        <v>3360</v>
      </c>
    </row>
    <row r="871" spans="1:1" x14ac:dyDescent="0.3">
      <c r="A871">
        <v>3400</v>
      </c>
    </row>
    <row r="872" spans="1:1" x14ac:dyDescent="0.3">
      <c r="A872">
        <v>3440</v>
      </c>
    </row>
    <row r="873" spans="1:1" x14ac:dyDescent="0.3">
      <c r="A873">
        <v>3480</v>
      </c>
    </row>
    <row r="874" spans="1:1" x14ac:dyDescent="0.3">
      <c r="A874">
        <v>3520</v>
      </c>
    </row>
    <row r="875" spans="1:1" x14ac:dyDescent="0.3">
      <c r="A875">
        <v>3570</v>
      </c>
    </row>
    <row r="876" spans="1:1" x14ac:dyDescent="0.3">
      <c r="A876">
        <v>3610</v>
      </c>
    </row>
    <row r="877" spans="1:1" x14ac:dyDescent="0.3">
      <c r="A877">
        <v>3650</v>
      </c>
    </row>
    <row r="878" spans="1:1" x14ac:dyDescent="0.3">
      <c r="A878">
        <v>3700</v>
      </c>
    </row>
    <row r="879" spans="1:1" x14ac:dyDescent="0.3">
      <c r="A879">
        <v>3740</v>
      </c>
    </row>
    <row r="880" spans="1:1" x14ac:dyDescent="0.3">
      <c r="A880">
        <v>3790</v>
      </c>
    </row>
    <row r="881" spans="1:1" x14ac:dyDescent="0.3">
      <c r="A881">
        <v>3830</v>
      </c>
    </row>
    <row r="882" spans="1:1" x14ac:dyDescent="0.3">
      <c r="A882">
        <v>3880</v>
      </c>
    </row>
    <row r="883" spans="1:1" x14ac:dyDescent="0.3">
      <c r="A883">
        <v>3920</v>
      </c>
    </row>
    <row r="884" spans="1:1" x14ac:dyDescent="0.3">
      <c r="A884">
        <v>3970</v>
      </c>
    </row>
    <row r="885" spans="1:1" x14ac:dyDescent="0.3">
      <c r="A885">
        <v>4020</v>
      </c>
    </row>
    <row r="886" spans="1:1" x14ac:dyDescent="0.3">
      <c r="A886">
        <v>4070</v>
      </c>
    </row>
    <row r="887" spans="1:1" x14ac:dyDescent="0.3">
      <c r="A887">
        <v>4120</v>
      </c>
    </row>
    <row r="888" spans="1:1" x14ac:dyDescent="0.3">
      <c r="A888">
        <v>4170</v>
      </c>
    </row>
    <row r="889" spans="1:1" x14ac:dyDescent="0.3">
      <c r="A889">
        <v>4220</v>
      </c>
    </row>
    <row r="890" spans="1:1" x14ac:dyDescent="0.3">
      <c r="A890">
        <v>4270</v>
      </c>
    </row>
    <row r="891" spans="1:1" x14ac:dyDescent="0.3">
      <c r="A891">
        <v>4320</v>
      </c>
    </row>
    <row r="892" spans="1:1" x14ac:dyDescent="0.3">
      <c r="A892">
        <v>4370</v>
      </c>
    </row>
    <row r="893" spans="1:1" x14ac:dyDescent="0.3">
      <c r="A893">
        <v>4420</v>
      </c>
    </row>
    <row r="894" spans="1:1" x14ac:dyDescent="0.3">
      <c r="A894">
        <v>4480</v>
      </c>
    </row>
    <row r="895" spans="1:1" x14ac:dyDescent="0.3">
      <c r="A895">
        <v>4530</v>
      </c>
    </row>
    <row r="896" spans="1:1" x14ac:dyDescent="0.3">
      <c r="A896">
        <v>4590</v>
      </c>
    </row>
    <row r="897" spans="1:1" x14ac:dyDescent="0.3">
      <c r="A897">
        <v>4640</v>
      </c>
    </row>
    <row r="898" spans="1:1" x14ac:dyDescent="0.3">
      <c r="A898">
        <v>4700</v>
      </c>
    </row>
    <row r="899" spans="1:1" x14ac:dyDescent="0.3">
      <c r="A899">
        <v>4750</v>
      </c>
    </row>
    <row r="900" spans="1:1" x14ac:dyDescent="0.3">
      <c r="A900">
        <v>4810</v>
      </c>
    </row>
    <row r="901" spans="1:1" x14ac:dyDescent="0.3">
      <c r="A901">
        <v>4870</v>
      </c>
    </row>
    <row r="902" spans="1:1" x14ac:dyDescent="0.3">
      <c r="A902">
        <v>4930</v>
      </c>
    </row>
    <row r="903" spans="1:1" x14ac:dyDescent="0.3">
      <c r="A903">
        <v>4990</v>
      </c>
    </row>
    <row r="904" spans="1:1" x14ac:dyDescent="0.3">
      <c r="A904">
        <v>5050</v>
      </c>
    </row>
    <row r="905" spans="1:1" x14ac:dyDescent="0.3">
      <c r="A905">
        <v>5110</v>
      </c>
    </row>
    <row r="906" spans="1:1" x14ac:dyDescent="0.3">
      <c r="A906">
        <v>5170</v>
      </c>
    </row>
    <row r="907" spans="1:1" x14ac:dyDescent="0.3">
      <c r="A907">
        <v>5230</v>
      </c>
    </row>
    <row r="908" spans="1:1" x14ac:dyDescent="0.3">
      <c r="A908">
        <v>5300</v>
      </c>
    </row>
    <row r="909" spans="1:1" x14ac:dyDescent="0.3">
      <c r="A909">
        <v>5360</v>
      </c>
    </row>
    <row r="910" spans="1:1" x14ac:dyDescent="0.3">
      <c r="A910">
        <v>5420</v>
      </c>
    </row>
    <row r="911" spans="1:1" x14ac:dyDescent="0.3">
      <c r="A911">
        <v>5490</v>
      </c>
    </row>
    <row r="912" spans="1:1" x14ac:dyDescent="0.3">
      <c r="A912">
        <v>5560</v>
      </c>
    </row>
    <row r="913" spans="1:1" x14ac:dyDescent="0.3">
      <c r="A913">
        <v>5620</v>
      </c>
    </row>
    <row r="914" spans="1:1" x14ac:dyDescent="0.3">
      <c r="A914">
        <v>5690</v>
      </c>
    </row>
    <row r="915" spans="1:1" x14ac:dyDescent="0.3">
      <c r="A915">
        <v>5760</v>
      </c>
    </row>
    <row r="916" spans="1:1" x14ac:dyDescent="0.3">
      <c r="A916">
        <v>5830</v>
      </c>
    </row>
    <row r="917" spans="1:1" x14ac:dyDescent="0.3">
      <c r="A917">
        <v>5900</v>
      </c>
    </row>
    <row r="918" spans="1:1" x14ac:dyDescent="0.3">
      <c r="A918">
        <v>5970</v>
      </c>
    </row>
    <row r="919" spans="1:1" x14ac:dyDescent="0.3">
      <c r="A919">
        <v>6040</v>
      </c>
    </row>
    <row r="920" spans="1:1" x14ac:dyDescent="0.3">
      <c r="A920">
        <v>6120</v>
      </c>
    </row>
    <row r="921" spans="1:1" x14ac:dyDescent="0.3">
      <c r="A921">
        <v>6190</v>
      </c>
    </row>
    <row r="922" spans="1:1" x14ac:dyDescent="0.3">
      <c r="A922">
        <v>6260</v>
      </c>
    </row>
    <row r="923" spans="1:1" x14ac:dyDescent="0.3">
      <c r="A923">
        <v>6340</v>
      </c>
    </row>
    <row r="924" spans="1:1" x14ac:dyDescent="0.3">
      <c r="A924">
        <v>6420</v>
      </c>
    </row>
    <row r="925" spans="1:1" x14ac:dyDescent="0.3">
      <c r="A925">
        <v>6490</v>
      </c>
    </row>
    <row r="926" spans="1:1" x14ac:dyDescent="0.3">
      <c r="A926">
        <v>6570</v>
      </c>
    </row>
    <row r="927" spans="1:1" x14ac:dyDescent="0.3">
      <c r="A927">
        <v>6650</v>
      </c>
    </row>
    <row r="928" spans="1:1" x14ac:dyDescent="0.3">
      <c r="A928">
        <v>6730</v>
      </c>
    </row>
    <row r="929" spans="1:1" x14ac:dyDescent="0.3">
      <c r="A929">
        <v>6810</v>
      </c>
    </row>
    <row r="930" spans="1:1" x14ac:dyDescent="0.3">
      <c r="A930">
        <v>6900</v>
      </c>
    </row>
    <row r="931" spans="1:1" x14ac:dyDescent="0.3">
      <c r="A931">
        <v>6980</v>
      </c>
    </row>
    <row r="932" spans="1:1" x14ac:dyDescent="0.3">
      <c r="A932">
        <v>7060</v>
      </c>
    </row>
    <row r="933" spans="1:1" x14ac:dyDescent="0.3">
      <c r="A933">
        <v>7150</v>
      </c>
    </row>
    <row r="934" spans="1:1" x14ac:dyDescent="0.3">
      <c r="A934">
        <v>7230</v>
      </c>
    </row>
    <row r="935" spans="1:1" x14ac:dyDescent="0.3">
      <c r="A935">
        <v>7320</v>
      </c>
    </row>
    <row r="936" spans="1:1" x14ac:dyDescent="0.3">
      <c r="A936">
        <v>7410</v>
      </c>
    </row>
    <row r="937" spans="1:1" x14ac:dyDescent="0.3">
      <c r="A937">
        <v>7500</v>
      </c>
    </row>
    <row r="938" spans="1:1" x14ac:dyDescent="0.3">
      <c r="A938">
        <v>7590</v>
      </c>
    </row>
    <row r="939" spans="1:1" x14ac:dyDescent="0.3">
      <c r="A939">
        <v>7680</v>
      </c>
    </row>
    <row r="940" spans="1:1" x14ac:dyDescent="0.3">
      <c r="A940">
        <v>7770</v>
      </c>
    </row>
    <row r="941" spans="1:1" x14ac:dyDescent="0.3">
      <c r="A941">
        <v>7870</v>
      </c>
    </row>
    <row r="942" spans="1:1" x14ac:dyDescent="0.3">
      <c r="A942">
        <v>7960</v>
      </c>
    </row>
    <row r="943" spans="1:1" x14ac:dyDescent="0.3">
      <c r="A943">
        <v>8060</v>
      </c>
    </row>
    <row r="944" spans="1:1" x14ac:dyDescent="0.3">
      <c r="A944">
        <v>8160</v>
      </c>
    </row>
    <row r="945" spans="1:1" x14ac:dyDescent="0.3">
      <c r="A945">
        <v>8250</v>
      </c>
    </row>
    <row r="946" spans="1:1" x14ac:dyDescent="0.3">
      <c r="A946">
        <v>8350</v>
      </c>
    </row>
    <row r="947" spans="1:1" x14ac:dyDescent="0.3">
      <c r="A947">
        <v>8450</v>
      </c>
    </row>
    <row r="948" spans="1:1" x14ac:dyDescent="0.3">
      <c r="A948">
        <v>8560</v>
      </c>
    </row>
    <row r="949" spans="1:1" x14ac:dyDescent="0.3">
      <c r="A949">
        <v>8660</v>
      </c>
    </row>
    <row r="950" spans="1:1" x14ac:dyDescent="0.3">
      <c r="A950">
        <v>8760</v>
      </c>
    </row>
    <row r="951" spans="1:1" x14ac:dyDescent="0.3">
      <c r="A951">
        <v>8870</v>
      </c>
    </row>
    <row r="952" spans="1:1" x14ac:dyDescent="0.3">
      <c r="A952">
        <v>8980</v>
      </c>
    </row>
    <row r="953" spans="1:1" x14ac:dyDescent="0.3">
      <c r="A953">
        <v>9090</v>
      </c>
    </row>
    <row r="954" spans="1:1" x14ac:dyDescent="0.3">
      <c r="A954">
        <v>9200</v>
      </c>
    </row>
    <row r="955" spans="1:1" x14ac:dyDescent="0.3">
      <c r="A955">
        <v>9310</v>
      </c>
    </row>
    <row r="956" spans="1:1" x14ac:dyDescent="0.3">
      <c r="A956">
        <v>9420</v>
      </c>
    </row>
    <row r="957" spans="1:1" x14ac:dyDescent="0.3">
      <c r="A957">
        <v>9530</v>
      </c>
    </row>
    <row r="958" spans="1:1" x14ac:dyDescent="0.3">
      <c r="A958">
        <v>9650</v>
      </c>
    </row>
    <row r="959" spans="1:1" x14ac:dyDescent="0.3">
      <c r="A959">
        <v>9760</v>
      </c>
    </row>
    <row r="960" spans="1:1" x14ac:dyDescent="0.3">
      <c r="A960">
        <v>9880</v>
      </c>
    </row>
    <row r="961" spans="1:1" x14ac:dyDescent="0.3">
      <c r="A961">
        <v>10000</v>
      </c>
    </row>
    <row r="962" spans="1:1" x14ac:dyDescent="0.3">
      <c r="A962">
        <v>10100</v>
      </c>
    </row>
    <row r="963" spans="1:1" x14ac:dyDescent="0.3">
      <c r="A963">
        <v>10200</v>
      </c>
    </row>
    <row r="964" spans="1:1" x14ac:dyDescent="0.3">
      <c r="A964">
        <v>10400</v>
      </c>
    </row>
    <row r="965" spans="1:1" x14ac:dyDescent="0.3">
      <c r="A965">
        <v>10500</v>
      </c>
    </row>
    <row r="966" spans="1:1" x14ac:dyDescent="0.3">
      <c r="A966">
        <v>10600</v>
      </c>
    </row>
    <row r="967" spans="1:1" x14ac:dyDescent="0.3">
      <c r="A967">
        <v>10700</v>
      </c>
    </row>
    <row r="968" spans="1:1" x14ac:dyDescent="0.3">
      <c r="A968">
        <v>10900</v>
      </c>
    </row>
    <row r="969" spans="1:1" x14ac:dyDescent="0.3">
      <c r="A969">
        <v>11000</v>
      </c>
    </row>
    <row r="970" spans="1:1" x14ac:dyDescent="0.3">
      <c r="A970">
        <v>11100</v>
      </c>
    </row>
    <row r="971" spans="1:1" x14ac:dyDescent="0.3">
      <c r="A971">
        <v>11300</v>
      </c>
    </row>
    <row r="972" spans="1:1" x14ac:dyDescent="0.3">
      <c r="A972">
        <v>11400</v>
      </c>
    </row>
    <row r="973" spans="1:1" x14ac:dyDescent="0.3">
      <c r="A973">
        <v>11500</v>
      </c>
    </row>
    <row r="974" spans="1:1" x14ac:dyDescent="0.3">
      <c r="A974">
        <v>11700</v>
      </c>
    </row>
    <row r="975" spans="1:1" x14ac:dyDescent="0.3">
      <c r="A975">
        <v>11800</v>
      </c>
    </row>
    <row r="976" spans="1:1" x14ac:dyDescent="0.3">
      <c r="A976">
        <v>12000</v>
      </c>
    </row>
    <row r="977" spans="1:1" x14ac:dyDescent="0.3">
      <c r="A977">
        <v>12100</v>
      </c>
    </row>
    <row r="978" spans="1:1" x14ac:dyDescent="0.3">
      <c r="A978">
        <v>12300</v>
      </c>
    </row>
    <row r="979" spans="1:1" x14ac:dyDescent="0.3">
      <c r="A979">
        <v>12400</v>
      </c>
    </row>
    <row r="980" spans="1:1" x14ac:dyDescent="0.3">
      <c r="A980">
        <v>12600</v>
      </c>
    </row>
    <row r="981" spans="1:1" x14ac:dyDescent="0.3">
      <c r="A981">
        <v>12700</v>
      </c>
    </row>
    <row r="982" spans="1:1" x14ac:dyDescent="0.3">
      <c r="A982">
        <v>12900</v>
      </c>
    </row>
    <row r="983" spans="1:1" x14ac:dyDescent="0.3">
      <c r="A983">
        <v>13000</v>
      </c>
    </row>
    <row r="984" spans="1:1" x14ac:dyDescent="0.3">
      <c r="A984">
        <v>13200</v>
      </c>
    </row>
    <row r="985" spans="1:1" x14ac:dyDescent="0.3">
      <c r="A985">
        <v>13300</v>
      </c>
    </row>
    <row r="986" spans="1:1" x14ac:dyDescent="0.3">
      <c r="A986">
        <v>13500</v>
      </c>
    </row>
    <row r="987" spans="1:1" x14ac:dyDescent="0.3">
      <c r="A987">
        <v>13700</v>
      </c>
    </row>
    <row r="988" spans="1:1" x14ac:dyDescent="0.3">
      <c r="A988">
        <v>13800</v>
      </c>
    </row>
    <row r="989" spans="1:1" x14ac:dyDescent="0.3">
      <c r="A989">
        <v>14000</v>
      </c>
    </row>
    <row r="990" spans="1:1" x14ac:dyDescent="0.3">
      <c r="A990">
        <v>14200</v>
      </c>
    </row>
    <row r="991" spans="1:1" x14ac:dyDescent="0.3">
      <c r="A991">
        <v>14300</v>
      </c>
    </row>
    <row r="992" spans="1:1" x14ac:dyDescent="0.3">
      <c r="A992">
        <v>14500</v>
      </c>
    </row>
    <row r="993" spans="1:1" x14ac:dyDescent="0.3">
      <c r="A993">
        <v>14700</v>
      </c>
    </row>
    <row r="994" spans="1:1" x14ac:dyDescent="0.3">
      <c r="A994">
        <v>14900</v>
      </c>
    </row>
    <row r="995" spans="1:1" x14ac:dyDescent="0.3">
      <c r="A995">
        <v>15000</v>
      </c>
    </row>
    <row r="996" spans="1:1" x14ac:dyDescent="0.3">
      <c r="A996">
        <v>15200</v>
      </c>
    </row>
    <row r="997" spans="1:1" x14ac:dyDescent="0.3">
      <c r="A997">
        <v>15400</v>
      </c>
    </row>
    <row r="998" spans="1:1" x14ac:dyDescent="0.3">
      <c r="A998">
        <v>15600</v>
      </c>
    </row>
    <row r="999" spans="1:1" x14ac:dyDescent="0.3">
      <c r="A999">
        <v>15800</v>
      </c>
    </row>
    <row r="1000" spans="1:1" x14ac:dyDescent="0.3">
      <c r="A1000">
        <v>16000</v>
      </c>
    </row>
    <row r="1001" spans="1:1" x14ac:dyDescent="0.3">
      <c r="A1001">
        <v>16200</v>
      </c>
    </row>
    <row r="1002" spans="1:1" x14ac:dyDescent="0.3">
      <c r="A1002">
        <v>16400</v>
      </c>
    </row>
    <row r="1003" spans="1:1" x14ac:dyDescent="0.3">
      <c r="A1003">
        <v>16500</v>
      </c>
    </row>
    <row r="1004" spans="1:1" x14ac:dyDescent="0.3">
      <c r="A1004">
        <v>16700</v>
      </c>
    </row>
    <row r="1005" spans="1:1" x14ac:dyDescent="0.3">
      <c r="A1005">
        <v>16900</v>
      </c>
    </row>
    <row r="1006" spans="1:1" x14ac:dyDescent="0.3">
      <c r="A1006">
        <v>17200</v>
      </c>
    </row>
    <row r="1007" spans="1:1" x14ac:dyDescent="0.3">
      <c r="A1007">
        <v>17400</v>
      </c>
    </row>
    <row r="1008" spans="1:1" x14ac:dyDescent="0.3">
      <c r="A1008">
        <v>17600</v>
      </c>
    </row>
    <row r="1009" spans="1:1" x14ac:dyDescent="0.3">
      <c r="A1009">
        <v>17800</v>
      </c>
    </row>
    <row r="1010" spans="1:1" x14ac:dyDescent="0.3">
      <c r="A1010">
        <v>18000</v>
      </c>
    </row>
    <row r="1011" spans="1:1" x14ac:dyDescent="0.3">
      <c r="A1011">
        <v>18200</v>
      </c>
    </row>
    <row r="1012" spans="1:1" x14ac:dyDescent="0.3">
      <c r="A1012">
        <v>18400</v>
      </c>
    </row>
    <row r="1013" spans="1:1" x14ac:dyDescent="0.3">
      <c r="A1013">
        <v>18700</v>
      </c>
    </row>
    <row r="1014" spans="1:1" x14ac:dyDescent="0.3">
      <c r="A1014">
        <v>18900</v>
      </c>
    </row>
    <row r="1015" spans="1:1" x14ac:dyDescent="0.3">
      <c r="A1015">
        <v>19100</v>
      </c>
    </row>
    <row r="1016" spans="1:1" x14ac:dyDescent="0.3">
      <c r="A1016">
        <v>19300</v>
      </c>
    </row>
    <row r="1017" spans="1:1" x14ac:dyDescent="0.3">
      <c r="A1017">
        <v>19600</v>
      </c>
    </row>
    <row r="1018" spans="1:1" x14ac:dyDescent="0.3">
      <c r="A1018">
        <v>19800</v>
      </c>
    </row>
    <row r="1019" spans="1:1" x14ac:dyDescent="0.3">
      <c r="A1019">
        <v>20000</v>
      </c>
    </row>
    <row r="1020" spans="1:1" x14ac:dyDescent="0.3">
      <c r="A1020">
        <v>20300</v>
      </c>
    </row>
    <row r="1021" spans="1:1" x14ac:dyDescent="0.3">
      <c r="A1021">
        <v>20500</v>
      </c>
    </row>
    <row r="1022" spans="1:1" x14ac:dyDescent="0.3">
      <c r="A1022">
        <v>20800</v>
      </c>
    </row>
    <row r="1023" spans="1:1" x14ac:dyDescent="0.3">
      <c r="A1023">
        <v>21000</v>
      </c>
    </row>
    <row r="1024" spans="1:1" x14ac:dyDescent="0.3">
      <c r="A1024">
        <v>21300</v>
      </c>
    </row>
    <row r="1025" spans="1:1" x14ac:dyDescent="0.3">
      <c r="A1025">
        <v>21500</v>
      </c>
    </row>
    <row r="1026" spans="1:1" x14ac:dyDescent="0.3">
      <c r="A1026">
        <v>21800</v>
      </c>
    </row>
    <row r="1027" spans="1:1" x14ac:dyDescent="0.3">
      <c r="A1027">
        <v>22100</v>
      </c>
    </row>
    <row r="1028" spans="1:1" x14ac:dyDescent="0.3">
      <c r="A1028">
        <v>22300</v>
      </c>
    </row>
    <row r="1029" spans="1:1" x14ac:dyDescent="0.3">
      <c r="A1029">
        <v>22600</v>
      </c>
    </row>
    <row r="1030" spans="1:1" x14ac:dyDescent="0.3">
      <c r="A1030">
        <v>22900</v>
      </c>
    </row>
    <row r="1031" spans="1:1" x14ac:dyDescent="0.3">
      <c r="A1031">
        <v>23200</v>
      </c>
    </row>
    <row r="1032" spans="1:1" x14ac:dyDescent="0.3">
      <c r="A1032">
        <v>23400</v>
      </c>
    </row>
    <row r="1033" spans="1:1" x14ac:dyDescent="0.3">
      <c r="A1033">
        <v>23700</v>
      </c>
    </row>
    <row r="1034" spans="1:1" x14ac:dyDescent="0.3">
      <c r="A1034">
        <v>24000</v>
      </c>
    </row>
    <row r="1035" spans="1:1" x14ac:dyDescent="0.3">
      <c r="A1035">
        <v>24300</v>
      </c>
    </row>
    <row r="1036" spans="1:1" x14ac:dyDescent="0.3">
      <c r="A1036">
        <v>24600</v>
      </c>
    </row>
    <row r="1037" spans="1:1" x14ac:dyDescent="0.3">
      <c r="A1037">
        <v>24900</v>
      </c>
    </row>
    <row r="1038" spans="1:1" x14ac:dyDescent="0.3">
      <c r="A1038">
        <v>25200</v>
      </c>
    </row>
    <row r="1039" spans="1:1" x14ac:dyDescent="0.3">
      <c r="A1039">
        <v>25500</v>
      </c>
    </row>
    <row r="1040" spans="1:1" x14ac:dyDescent="0.3">
      <c r="A1040">
        <v>25800</v>
      </c>
    </row>
    <row r="1041" spans="1:1" x14ac:dyDescent="0.3">
      <c r="A1041">
        <v>26100</v>
      </c>
    </row>
    <row r="1042" spans="1:1" x14ac:dyDescent="0.3">
      <c r="A1042">
        <v>26400</v>
      </c>
    </row>
    <row r="1043" spans="1:1" x14ac:dyDescent="0.3">
      <c r="A1043">
        <v>26700</v>
      </c>
    </row>
    <row r="1044" spans="1:1" x14ac:dyDescent="0.3">
      <c r="A1044">
        <v>27100</v>
      </c>
    </row>
    <row r="1045" spans="1:1" x14ac:dyDescent="0.3">
      <c r="A1045">
        <v>27400</v>
      </c>
    </row>
    <row r="1046" spans="1:1" x14ac:dyDescent="0.3">
      <c r="A1046">
        <v>27700</v>
      </c>
    </row>
    <row r="1047" spans="1:1" x14ac:dyDescent="0.3">
      <c r="A1047">
        <v>28000</v>
      </c>
    </row>
    <row r="1048" spans="1:1" x14ac:dyDescent="0.3">
      <c r="A1048">
        <v>28400</v>
      </c>
    </row>
    <row r="1049" spans="1:1" x14ac:dyDescent="0.3">
      <c r="A1049">
        <v>28700</v>
      </c>
    </row>
    <row r="1050" spans="1:1" x14ac:dyDescent="0.3">
      <c r="A1050">
        <v>29100</v>
      </c>
    </row>
    <row r="1051" spans="1:1" x14ac:dyDescent="0.3">
      <c r="A1051">
        <v>29400</v>
      </c>
    </row>
    <row r="1052" spans="1:1" x14ac:dyDescent="0.3">
      <c r="A1052">
        <v>29800</v>
      </c>
    </row>
    <row r="1053" spans="1:1" x14ac:dyDescent="0.3">
      <c r="A1053">
        <v>30100</v>
      </c>
    </row>
    <row r="1054" spans="1:1" x14ac:dyDescent="0.3">
      <c r="A1054">
        <v>30500</v>
      </c>
    </row>
    <row r="1055" spans="1:1" x14ac:dyDescent="0.3">
      <c r="A1055">
        <v>30900</v>
      </c>
    </row>
    <row r="1056" spans="1:1" x14ac:dyDescent="0.3">
      <c r="A1056">
        <v>31200</v>
      </c>
    </row>
    <row r="1057" spans="1:1" x14ac:dyDescent="0.3">
      <c r="A1057">
        <v>31600</v>
      </c>
    </row>
    <row r="1058" spans="1:1" x14ac:dyDescent="0.3">
      <c r="A1058">
        <v>32000</v>
      </c>
    </row>
    <row r="1059" spans="1:1" x14ac:dyDescent="0.3">
      <c r="A1059">
        <v>32400</v>
      </c>
    </row>
    <row r="1060" spans="1:1" x14ac:dyDescent="0.3">
      <c r="A1060">
        <v>32800</v>
      </c>
    </row>
    <row r="1061" spans="1:1" x14ac:dyDescent="0.3">
      <c r="A1061">
        <v>33200</v>
      </c>
    </row>
    <row r="1062" spans="1:1" x14ac:dyDescent="0.3">
      <c r="A1062">
        <v>33600</v>
      </c>
    </row>
    <row r="1063" spans="1:1" x14ac:dyDescent="0.3">
      <c r="A1063">
        <v>34000</v>
      </c>
    </row>
    <row r="1064" spans="1:1" x14ac:dyDescent="0.3">
      <c r="A1064">
        <v>34400</v>
      </c>
    </row>
    <row r="1065" spans="1:1" x14ac:dyDescent="0.3">
      <c r="A1065">
        <v>34800</v>
      </c>
    </row>
    <row r="1066" spans="1:1" x14ac:dyDescent="0.3">
      <c r="A1066">
        <v>35200</v>
      </c>
    </row>
    <row r="1067" spans="1:1" x14ac:dyDescent="0.3">
      <c r="A1067">
        <v>35700</v>
      </c>
    </row>
    <row r="1068" spans="1:1" x14ac:dyDescent="0.3">
      <c r="A1068">
        <v>36100</v>
      </c>
    </row>
    <row r="1069" spans="1:1" x14ac:dyDescent="0.3">
      <c r="A1069">
        <v>36500</v>
      </c>
    </row>
    <row r="1070" spans="1:1" x14ac:dyDescent="0.3">
      <c r="A1070">
        <v>37000</v>
      </c>
    </row>
    <row r="1071" spans="1:1" x14ac:dyDescent="0.3">
      <c r="A1071">
        <v>37400</v>
      </c>
    </row>
    <row r="1072" spans="1:1" x14ac:dyDescent="0.3">
      <c r="A1072">
        <v>37900</v>
      </c>
    </row>
    <row r="1073" spans="1:1" x14ac:dyDescent="0.3">
      <c r="A1073">
        <v>38300</v>
      </c>
    </row>
    <row r="1074" spans="1:1" x14ac:dyDescent="0.3">
      <c r="A1074">
        <v>38800</v>
      </c>
    </row>
    <row r="1075" spans="1:1" x14ac:dyDescent="0.3">
      <c r="A1075">
        <v>39200</v>
      </c>
    </row>
    <row r="1076" spans="1:1" x14ac:dyDescent="0.3">
      <c r="A1076">
        <v>39700</v>
      </c>
    </row>
    <row r="1077" spans="1:1" x14ac:dyDescent="0.3">
      <c r="A1077">
        <v>40200</v>
      </c>
    </row>
    <row r="1078" spans="1:1" x14ac:dyDescent="0.3">
      <c r="A1078">
        <v>40700</v>
      </c>
    </row>
    <row r="1079" spans="1:1" x14ac:dyDescent="0.3">
      <c r="A1079">
        <v>41200</v>
      </c>
    </row>
    <row r="1080" spans="1:1" x14ac:dyDescent="0.3">
      <c r="A1080">
        <v>41700</v>
      </c>
    </row>
    <row r="1081" spans="1:1" x14ac:dyDescent="0.3">
      <c r="A1081">
        <v>42200</v>
      </c>
    </row>
    <row r="1082" spans="1:1" x14ac:dyDescent="0.3">
      <c r="A1082">
        <v>42700</v>
      </c>
    </row>
    <row r="1083" spans="1:1" x14ac:dyDescent="0.3">
      <c r="A1083">
        <v>43200</v>
      </c>
    </row>
    <row r="1084" spans="1:1" x14ac:dyDescent="0.3">
      <c r="A1084">
        <v>43700</v>
      </c>
    </row>
    <row r="1085" spans="1:1" x14ac:dyDescent="0.3">
      <c r="A1085">
        <v>44200</v>
      </c>
    </row>
    <row r="1086" spans="1:1" x14ac:dyDescent="0.3">
      <c r="A1086">
        <v>44800</v>
      </c>
    </row>
    <row r="1087" spans="1:1" x14ac:dyDescent="0.3">
      <c r="A1087">
        <v>45300</v>
      </c>
    </row>
    <row r="1088" spans="1:1" x14ac:dyDescent="0.3">
      <c r="A1088">
        <v>45900</v>
      </c>
    </row>
    <row r="1089" spans="1:1" x14ac:dyDescent="0.3">
      <c r="A1089">
        <v>46400</v>
      </c>
    </row>
    <row r="1090" spans="1:1" x14ac:dyDescent="0.3">
      <c r="A1090">
        <v>47000</v>
      </c>
    </row>
    <row r="1091" spans="1:1" x14ac:dyDescent="0.3">
      <c r="A1091">
        <v>47500</v>
      </c>
    </row>
    <row r="1092" spans="1:1" x14ac:dyDescent="0.3">
      <c r="A1092">
        <v>48100</v>
      </c>
    </row>
    <row r="1093" spans="1:1" x14ac:dyDescent="0.3">
      <c r="A1093">
        <v>48700</v>
      </c>
    </row>
    <row r="1094" spans="1:1" x14ac:dyDescent="0.3">
      <c r="A1094">
        <v>49300</v>
      </c>
    </row>
    <row r="1095" spans="1:1" x14ac:dyDescent="0.3">
      <c r="A1095">
        <v>49900</v>
      </c>
    </row>
    <row r="1096" spans="1:1" x14ac:dyDescent="0.3">
      <c r="A1096">
        <v>50500</v>
      </c>
    </row>
    <row r="1097" spans="1:1" x14ac:dyDescent="0.3">
      <c r="A1097">
        <v>51100</v>
      </c>
    </row>
    <row r="1098" spans="1:1" x14ac:dyDescent="0.3">
      <c r="A1098">
        <v>51700</v>
      </c>
    </row>
    <row r="1099" spans="1:1" x14ac:dyDescent="0.3">
      <c r="A1099">
        <v>52300</v>
      </c>
    </row>
    <row r="1100" spans="1:1" x14ac:dyDescent="0.3">
      <c r="A1100">
        <v>53000</v>
      </c>
    </row>
    <row r="1101" spans="1:1" x14ac:dyDescent="0.3">
      <c r="A1101">
        <v>53600</v>
      </c>
    </row>
    <row r="1102" spans="1:1" x14ac:dyDescent="0.3">
      <c r="A1102">
        <v>54200</v>
      </c>
    </row>
    <row r="1103" spans="1:1" x14ac:dyDescent="0.3">
      <c r="A1103">
        <v>54900</v>
      </c>
    </row>
    <row r="1104" spans="1:1" x14ac:dyDescent="0.3">
      <c r="A1104">
        <v>55600</v>
      </c>
    </row>
    <row r="1105" spans="1:1" x14ac:dyDescent="0.3">
      <c r="A1105">
        <v>56200</v>
      </c>
    </row>
    <row r="1106" spans="1:1" x14ac:dyDescent="0.3">
      <c r="A1106">
        <v>56900</v>
      </c>
    </row>
    <row r="1107" spans="1:1" x14ac:dyDescent="0.3">
      <c r="A1107">
        <v>57600</v>
      </c>
    </row>
    <row r="1108" spans="1:1" x14ac:dyDescent="0.3">
      <c r="A1108">
        <v>58300</v>
      </c>
    </row>
    <row r="1109" spans="1:1" x14ac:dyDescent="0.3">
      <c r="A1109">
        <v>59000</v>
      </c>
    </row>
    <row r="1110" spans="1:1" x14ac:dyDescent="0.3">
      <c r="A1110">
        <v>59700</v>
      </c>
    </row>
    <row r="1111" spans="1:1" x14ac:dyDescent="0.3">
      <c r="A1111">
        <v>60400</v>
      </c>
    </row>
    <row r="1112" spans="1:1" x14ac:dyDescent="0.3">
      <c r="A1112">
        <v>61200</v>
      </c>
    </row>
    <row r="1113" spans="1:1" x14ac:dyDescent="0.3">
      <c r="A1113">
        <v>61900</v>
      </c>
    </row>
    <row r="1114" spans="1:1" x14ac:dyDescent="0.3">
      <c r="A1114">
        <v>62600</v>
      </c>
    </row>
    <row r="1115" spans="1:1" x14ac:dyDescent="0.3">
      <c r="A1115">
        <v>63400</v>
      </c>
    </row>
    <row r="1116" spans="1:1" x14ac:dyDescent="0.3">
      <c r="A1116">
        <v>64200</v>
      </c>
    </row>
    <row r="1117" spans="1:1" x14ac:dyDescent="0.3">
      <c r="A1117">
        <v>64900</v>
      </c>
    </row>
    <row r="1118" spans="1:1" x14ac:dyDescent="0.3">
      <c r="A1118">
        <v>65700</v>
      </c>
    </row>
    <row r="1119" spans="1:1" x14ac:dyDescent="0.3">
      <c r="A1119">
        <v>66500</v>
      </c>
    </row>
    <row r="1120" spans="1:1" x14ac:dyDescent="0.3">
      <c r="A1120">
        <v>67300</v>
      </c>
    </row>
    <row r="1121" spans="1:1" x14ac:dyDescent="0.3">
      <c r="A1121">
        <v>68100</v>
      </c>
    </row>
    <row r="1122" spans="1:1" x14ac:dyDescent="0.3">
      <c r="A1122">
        <v>69000</v>
      </c>
    </row>
    <row r="1123" spans="1:1" x14ac:dyDescent="0.3">
      <c r="A1123">
        <v>69800</v>
      </c>
    </row>
    <row r="1124" spans="1:1" x14ac:dyDescent="0.3">
      <c r="A1124">
        <v>70600</v>
      </c>
    </row>
    <row r="1125" spans="1:1" x14ac:dyDescent="0.3">
      <c r="A1125">
        <v>71500</v>
      </c>
    </row>
    <row r="1126" spans="1:1" x14ac:dyDescent="0.3">
      <c r="A1126">
        <v>72300</v>
      </c>
    </row>
    <row r="1127" spans="1:1" x14ac:dyDescent="0.3">
      <c r="A1127">
        <v>73200</v>
      </c>
    </row>
    <row r="1128" spans="1:1" x14ac:dyDescent="0.3">
      <c r="A1128">
        <v>74100</v>
      </c>
    </row>
    <row r="1129" spans="1:1" x14ac:dyDescent="0.3">
      <c r="A1129">
        <v>75000</v>
      </c>
    </row>
    <row r="1130" spans="1:1" x14ac:dyDescent="0.3">
      <c r="A1130">
        <v>75900</v>
      </c>
    </row>
    <row r="1131" spans="1:1" x14ac:dyDescent="0.3">
      <c r="A1131">
        <v>76800</v>
      </c>
    </row>
    <row r="1132" spans="1:1" x14ac:dyDescent="0.3">
      <c r="A1132">
        <v>77700</v>
      </c>
    </row>
    <row r="1133" spans="1:1" x14ac:dyDescent="0.3">
      <c r="A1133">
        <v>78700</v>
      </c>
    </row>
    <row r="1134" spans="1:1" x14ac:dyDescent="0.3">
      <c r="A1134">
        <v>79600</v>
      </c>
    </row>
    <row r="1135" spans="1:1" x14ac:dyDescent="0.3">
      <c r="A1135">
        <v>80600</v>
      </c>
    </row>
    <row r="1136" spans="1:1" x14ac:dyDescent="0.3">
      <c r="A1136">
        <v>81600</v>
      </c>
    </row>
    <row r="1137" spans="1:1" x14ac:dyDescent="0.3">
      <c r="A1137">
        <v>82500</v>
      </c>
    </row>
    <row r="1138" spans="1:1" x14ac:dyDescent="0.3">
      <c r="A1138">
        <v>83500</v>
      </c>
    </row>
    <row r="1139" spans="1:1" x14ac:dyDescent="0.3">
      <c r="A1139">
        <v>84500</v>
      </c>
    </row>
    <row r="1140" spans="1:1" x14ac:dyDescent="0.3">
      <c r="A1140">
        <v>85600</v>
      </c>
    </row>
    <row r="1141" spans="1:1" x14ac:dyDescent="0.3">
      <c r="A1141">
        <v>86600</v>
      </c>
    </row>
    <row r="1142" spans="1:1" x14ac:dyDescent="0.3">
      <c r="A1142">
        <v>87600</v>
      </c>
    </row>
    <row r="1143" spans="1:1" x14ac:dyDescent="0.3">
      <c r="A1143">
        <v>88700</v>
      </c>
    </row>
    <row r="1144" spans="1:1" x14ac:dyDescent="0.3">
      <c r="A1144">
        <v>89800</v>
      </c>
    </row>
    <row r="1145" spans="1:1" x14ac:dyDescent="0.3">
      <c r="A1145">
        <v>90900</v>
      </c>
    </row>
    <row r="1146" spans="1:1" x14ac:dyDescent="0.3">
      <c r="A1146">
        <v>92000</v>
      </c>
    </row>
    <row r="1147" spans="1:1" x14ac:dyDescent="0.3">
      <c r="A1147">
        <v>93100</v>
      </c>
    </row>
    <row r="1148" spans="1:1" x14ac:dyDescent="0.3">
      <c r="A1148">
        <v>94200</v>
      </c>
    </row>
    <row r="1149" spans="1:1" x14ac:dyDescent="0.3">
      <c r="A1149">
        <v>95300</v>
      </c>
    </row>
    <row r="1150" spans="1:1" x14ac:dyDescent="0.3">
      <c r="A1150">
        <v>96500</v>
      </c>
    </row>
    <row r="1151" spans="1:1" x14ac:dyDescent="0.3">
      <c r="A1151">
        <v>97600</v>
      </c>
    </row>
    <row r="1152" spans="1:1" x14ac:dyDescent="0.3">
      <c r="A1152">
        <v>98800</v>
      </c>
    </row>
    <row r="1153" spans="1:1" x14ac:dyDescent="0.3">
      <c r="A1153">
        <v>100000</v>
      </c>
    </row>
    <row r="1154" spans="1:1" x14ac:dyDescent="0.3">
      <c r="A1154">
        <v>101000</v>
      </c>
    </row>
    <row r="1155" spans="1:1" x14ac:dyDescent="0.3">
      <c r="A1155">
        <v>102000</v>
      </c>
    </row>
    <row r="1156" spans="1:1" x14ac:dyDescent="0.3">
      <c r="A1156">
        <v>104000</v>
      </c>
    </row>
    <row r="1157" spans="1:1" x14ac:dyDescent="0.3">
      <c r="A1157">
        <v>105000</v>
      </c>
    </row>
    <row r="1158" spans="1:1" x14ac:dyDescent="0.3">
      <c r="A1158">
        <v>106000</v>
      </c>
    </row>
    <row r="1159" spans="1:1" x14ac:dyDescent="0.3">
      <c r="A1159">
        <v>107000</v>
      </c>
    </row>
    <row r="1160" spans="1:1" x14ac:dyDescent="0.3">
      <c r="A1160">
        <v>109000</v>
      </c>
    </row>
    <row r="1161" spans="1:1" x14ac:dyDescent="0.3">
      <c r="A1161">
        <v>110000</v>
      </c>
    </row>
    <row r="1162" spans="1:1" x14ac:dyDescent="0.3">
      <c r="A1162">
        <v>111000</v>
      </c>
    </row>
    <row r="1163" spans="1:1" x14ac:dyDescent="0.3">
      <c r="A1163">
        <v>113000</v>
      </c>
    </row>
    <row r="1164" spans="1:1" x14ac:dyDescent="0.3">
      <c r="A1164">
        <v>114000</v>
      </c>
    </row>
    <row r="1165" spans="1:1" x14ac:dyDescent="0.3">
      <c r="A1165">
        <v>115000</v>
      </c>
    </row>
    <row r="1166" spans="1:1" x14ac:dyDescent="0.3">
      <c r="A1166">
        <v>117000</v>
      </c>
    </row>
    <row r="1167" spans="1:1" x14ac:dyDescent="0.3">
      <c r="A1167">
        <v>118000</v>
      </c>
    </row>
    <row r="1168" spans="1:1" x14ac:dyDescent="0.3">
      <c r="A1168">
        <v>120000</v>
      </c>
    </row>
    <row r="1169" spans="1:1" x14ac:dyDescent="0.3">
      <c r="A1169">
        <v>121000</v>
      </c>
    </row>
    <row r="1170" spans="1:1" x14ac:dyDescent="0.3">
      <c r="A1170">
        <v>123000</v>
      </c>
    </row>
    <row r="1171" spans="1:1" x14ac:dyDescent="0.3">
      <c r="A1171">
        <v>124000</v>
      </c>
    </row>
    <row r="1172" spans="1:1" x14ac:dyDescent="0.3">
      <c r="A1172">
        <v>126000</v>
      </c>
    </row>
    <row r="1173" spans="1:1" x14ac:dyDescent="0.3">
      <c r="A1173">
        <v>127000</v>
      </c>
    </row>
    <row r="1174" spans="1:1" x14ac:dyDescent="0.3">
      <c r="A1174">
        <v>129000</v>
      </c>
    </row>
    <row r="1175" spans="1:1" x14ac:dyDescent="0.3">
      <c r="A1175">
        <v>130000</v>
      </c>
    </row>
    <row r="1176" spans="1:1" x14ac:dyDescent="0.3">
      <c r="A1176">
        <v>132000</v>
      </c>
    </row>
    <row r="1177" spans="1:1" x14ac:dyDescent="0.3">
      <c r="A1177">
        <v>133000</v>
      </c>
    </row>
    <row r="1178" spans="1:1" x14ac:dyDescent="0.3">
      <c r="A1178">
        <v>135000</v>
      </c>
    </row>
    <row r="1179" spans="1:1" x14ac:dyDescent="0.3">
      <c r="A1179">
        <v>137000</v>
      </c>
    </row>
    <row r="1180" spans="1:1" x14ac:dyDescent="0.3">
      <c r="A1180">
        <v>138000</v>
      </c>
    </row>
    <row r="1181" spans="1:1" x14ac:dyDescent="0.3">
      <c r="A1181">
        <v>140000</v>
      </c>
    </row>
    <row r="1182" spans="1:1" x14ac:dyDescent="0.3">
      <c r="A1182">
        <v>142000</v>
      </c>
    </row>
    <row r="1183" spans="1:1" x14ac:dyDescent="0.3">
      <c r="A1183">
        <v>143000</v>
      </c>
    </row>
    <row r="1184" spans="1:1" x14ac:dyDescent="0.3">
      <c r="A1184">
        <v>145000</v>
      </c>
    </row>
    <row r="1185" spans="1:1" x14ac:dyDescent="0.3">
      <c r="A1185">
        <v>147000</v>
      </c>
    </row>
    <row r="1186" spans="1:1" x14ac:dyDescent="0.3">
      <c r="A1186">
        <v>149000</v>
      </c>
    </row>
    <row r="1187" spans="1:1" x14ac:dyDescent="0.3">
      <c r="A1187">
        <v>150000</v>
      </c>
    </row>
    <row r="1188" spans="1:1" x14ac:dyDescent="0.3">
      <c r="A1188">
        <v>152000</v>
      </c>
    </row>
    <row r="1189" spans="1:1" x14ac:dyDescent="0.3">
      <c r="A1189">
        <v>154000</v>
      </c>
    </row>
    <row r="1190" spans="1:1" x14ac:dyDescent="0.3">
      <c r="A1190">
        <v>156000</v>
      </c>
    </row>
    <row r="1191" spans="1:1" x14ac:dyDescent="0.3">
      <c r="A1191">
        <v>158000</v>
      </c>
    </row>
    <row r="1192" spans="1:1" x14ac:dyDescent="0.3">
      <c r="A1192">
        <v>160000</v>
      </c>
    </row>
    <row r="1193" spans="1:1" x14ac:dyDescent="0.3">
      <c r="A1193">
        <v>162000</v>
      </c>
    </row>
    <row r="1194" spans="1:1" x14ac:dyDescent="0.3">
      <c r="A1194">
        <v>164000</v>
      </c>
    </row>
    <row r="1195" spans="1:1" x14ac:dyDescent="0.3">
      <c r="A1195">
        <v>165000</v>
      </c>
    </row>
    <row r="1196" spans="1:1" x14ac:dyDescent="0.3">
      <c r="A1196">
        <v>167000</v>
      </c>
    </row>
    <row r="1197" spans="1:1" x14ac:dyDescent="0.3">
      <c r="A1197">
        <v>169000</v>
      </c>
    </row>
    <row r="1198" spans="1:1" x14ac:dyDescent="0.3">
      <c r="A1198">
        <v>172000</v>
      </c>
    </row>
    <row r="1199" spans="1:1" x14ac:dyDescent="0.3">
      <c r="A1199">
        <v>174000</v>
      </c>
    </row>
    <row r="1200" spans="1:1" x14ac:dyDescent="0.3">
      <c r="A1200">
        <v>176000</v>
      </c>
    </row>
    <row r="1201" spans="1:1" x14ac:dyDescent="0.3">
      <c r="A1201">
        <v>178000</v>
      </c>
    </row>
    <row r="1202" spans="1:1" x14ac:dyDescent="0.3">
      <c r="A1202">
        <v>180000</v>
      </c>
    </row>
    <row r="1203" spans="1:1" x14ac:dyDescent="0.3">
      <c r="A1203">
        <v>182000</v>
      </c>
    </row>
    <row r="1204" spans="1:1" x14ac:dyDescent="0.3">
      <c r="A1204">
        <v>184000</v>
      </c>
    </row>
    <row r="1205" spans="1:1" x14ac:dyDescent="0.3">
      <c r="A1205">
        <v>187000</v>
      </c>
    </row>
    <row r="1206" spans="1:1" x14ac:dyDescent="0.3">
      <c r="A1206">
        <v>189000</v>
      </c>
    </row>
    <row r="1207" spans="1:1" x14ac:dyDescent="0.3">
      <c r="A1207">
        <v>191000</v>
      </c>
    </row>
    <row r="1208" spans="1:1" x14ac:dyDescent="0.3">
      <c r="A1208">
        <v>193000</v>
      </c>
    </row>
    <row r="1209" spans="1:1" x14ac:dyDescent="0.3">
      <c r="A1209">
        <v>196000</v>
      </c>
    </row>
    <row r="1210" spans="1:1" x14ac:dyDescent="0.3">
      <c r="A1210">
        <v>198000</v>
      </c>
    </row>
    <row r="1211" spans="1:1" x14ac:dyDescent="0.3">
      <c r="A1211">
        <v>200000</v>
      </c>
    </row>
    <row r="1212" spans="1:1" x14ac:dyDescent="0.3">
      <c r="A1212">
        <v>203000</v>
      </c>
    </row>
    <row r="1213" spans="1:1" x14ac:dyDescent="0.3">
      <c r="A1213">
        <v>205000</v>
      </c>
    </row>
    <row r="1214" spans="1:1" x14ac:dyDescent="0.3">
      <c r="A1214">
        <v>208000</v>
      </c>
    </row>
    <row r="1215" spans="1:1" x14ac:dyDescent="0.3">
      <c r="A1215">
        <v>210000</v>
      </c>
    </row>
    <row r="1216" spans="1:1" x14ac:dyDescent="0.3">
      <c r="A1216">
        <v>213000</v>
      </c>
    </row>
    <row r="1217" spans="1:1" x14ac:dyDescent="0.3">
      <c r="A1217">
        <v>215000</v>
      </c>
    </row>
    <row r="1218" spans="1:1" x14ac:dyDescent="0.3">
      <c r="A1218">
        <v>218000</v>
      </c>
    </row>
    <row r="1219" spans="1:1" x14ac:dyDescent="0.3">
      <c r="A1219">
        <v>221000</v>
      </c>
    </row>
    <row r="1220" spans="1:1" x14ac:dyDescent="0.3">
      <c r="A1220">
        <v>223000</v>
      </c>
    </row>
    <row r="1221" spans="1:1" x14ac:dyDescent="0.3">
      <c r="A1221">
        <v>226000</v>
      </c>
    </row>
    <row r="1222" spans="1:1" x14ac:dyDescent="0.3">
      <c r="A1222">
        <v>229000</v>
      </c>
    </row>
    <row r="1223" spans="1:1" x14ac:dyDescent="0.3">
      <c r="A1223">
        <v>232000</v>
      </c>
    </row>
    <row r="1224" spans="1:1" x14ac:dyDescent="0.3">
      <c r="A1224">
        <v>234000</v>
      </c>
    </row>
    <row r="1225" spans="1:1" x14ac:dyDescent="0.3">
      <c r="A1225">
        <v>237000</v>
      </c>
    </row>
    <row r="1226" spans="1:1" x14ac:dyDescent="0.3">
      <c r="A1226">
        <v>240000</v>
      </c>
    </row>
    <row r="1227" spans="1:1" x14ac:dyDescent="0.3">
      <c r="A1227">
        <v>243000</v>
      </c>
    </row>
    <row r="1228" spans="1:1" x14ac:dyDescent="0.3">
      <c r="A1228">
        <v>246000</v>
      </c>
    </row>
    <row r="1229" spans="1:1" x14ac:dyDescent="0.3">
      <c r="A1229">
        <v>249000</v>
      </c>
    </row>
    <row r="1230" spans="1:1" x14ac:dyDescent="0.3">
      <c r="A1230">
        <v>252000</v>
      </c>
    </row>
    <row r="1231" spans="1:1" x14ac:dyDescent="0.3">
      <c r="A1231">
        <v>255000</v>
      </c>
    </row>
    <row r="1232" spans="1:1" x14ac:dyDescent="0.3">
      <c r="A1232">
        <v>258000</v>
      </c>
    </row>
    <row r="1233" spans="1:1" x14ac:dyDescent="0.3">
      <c r="A1233">
        <v>261000</v>
      </c>
    </row>
    <row r="1234" spans="1:1" x14ac:dyDescent="0.3">
      <c r="A1234">
        <v>264000</v>
      </c>
    </row>
    <row r="1235" spans="1:1" x14ac:dyDescent="0.3">
      <c r="A1235">
        <v>267000</v>
      </c>
    </row>
    <row r="1236" spans="1:1" x14ac:dyDescent="0.3">
      <c r="A1236">
        <v>271000</v>
      </c>
    </row>
    <row r="1237" spans="1:1" x14ac:dyDescent="0.3">
      <c r="A1237">
        <v>274000</v>
      </c>
    </row>
    <row r="1238" spans="1:1" x14ac:dyDescent="0.3">
      <c r="A1238">
        <v>277000</v>
      </c>
    </row>
    <row r="1239" spans="1:1" x14ac:dyDescent="0.3">
      <c r="A1239">
        <v>280000</v>
      </c>
    </row>
    <row r="1240" spans="1:1" x14ac:dyDescent="0.3">
      <c r="A1240">
        <v>284000</v>
      </c>
    </row>
    <row r="1241" spans="1:1" x14ac:dyDescent="0.3">
      <c r="A1241">
        <v>287000</v>
      </c>
    </row>
    <row r="1242" spans="1:1" x14ac:dyDescent="0.3">
      <c r="A1242">
        <v>291000</v>
      </c>
    </row>
    <row r="1243" spans="1:1" x14ac:dyDescent="0.3">
      <c r="A1243">
        <v>294000</v>
      </c>
    </row>
    <row r="1244" spans="1:1" x14ac:dyDescent="0.3">
      <c r="A1244">
        <v>298000</v>
      </c>
    </row>
    <row r="1245" spans="1:1" x14ac:dyDescent="0.3">
      <c r="A1245">
        <v>301000</v>
      </c>
    </row>
    <row r="1246" spans="1:1" x14ac:dyDescent="0.3">
      <c r="A1246">
        <v>305000</v>
      </c>
    </row>
    <row r="1247" spans="1:1" x14ac:dyDescent="0.3">
      <c r="A1247">
        <v>309000</v>
      </c>
    </row>
    <row r="1248" spans="1:1" x14ac:dyDescent="0.3">
      <c r="A1248">
        <v>312000</v>
      </c>
    </row>
    <row r="1249" spans="1:1" x14ac:dyDescent="0.3">
      <c r="A1249">
        <v>316000</v>
      </c>
    </row>
    <row r="1250" spans="1:1" x14ac:dyDescent="0.3">
      <c r="A1250">
        <v>320000</v>
      </c>
    </row>
    <row r="1251" spans="1:1" x14ac:dyDescent="0.3">
      <c r="A1251">
        <v>324000</v>
      </c>
    </row>
    <row r="1252" spans="1:1" x14ac:dyDescent="0.3">
      <c r="A1252">
        <v>328000</v>
      </c>
    </row>
    <row r="1253" spans="1:1" x14ac:dyDescent="0.3">
      <c r="A1253">
        <v>332000</v>
      </c>
    </row>
    <row r="1254" spans="1:1" x14ac:dyDescent="0.3">
      <c r="A1254">
        <v>336000</v>
      </c>
    </row>
    <row r="1255" spans="1:1" x14ac:dyDescent="0.3">
      <c r="A1255">
        <v>340000</v>
      </c>
    </row>
    <row r="1256" spans="1:1" x14ac:dyDescent="0.3">
      <c r="A1256">
        <v>344000</v>
      </c>
    </row>
    <row r="1257" spans="1:1" x14ac:dyDescent="0.3">
      <c r="A1257">
        <v>348000</v>
      </c>
    </row>
    <row r="1258" spans="1:1" x14ac:dyDescent="0.3">
      <c r="A1258">
        <v>352000</v>
      </c>
    </row>
    <row r="1259" spans="1:1" x14ac:dyDescent="0.3">
      <c r="A1259">
        <v>357000</v>
      </c>
    </row>
    <row r="1260" spans="1:1" x14ac:dyDescent="0.3">
      <c r="A1260">
        <v>361000</v>
      </c>
    </row>
    <row r="1261" spans="1:1" x14ac:dyDescent="0.3">
      <c r="A1261">
        <v>365000</v>
      </c>
    </row>
    <row r="1262" spans="1:1" x14ac:dyDescent="0.3">
      <c r="A1262">
        <v>370000</v>
      </c>
    </row>
    <row r="1263" spans="1:1" x14ac:dyDescent="0.3">
      <c r="A1263">
        <v>374000</v>
      </c>
    </row>
    <row r="1264" spans="1:1" x14ac:dyDescent="0.3">
      <c r="A1264">
        <v>379000</v>
      </c>
    </row>
    <row r="1265" spans="1:1" x14ac:dyDescent="0.3">
      <c r="A1265">
        <v>383000</v>
      </c>
    </row>
    <row r="1266" spans="1:1" x14ac:dyDescent="0.3">
      <c r="A1266">
        <v>388000</v>
      </c>
    </row>
    <row r="1267" spans="1:1" x14ac:dyDescent="0.3">
      <c r="A1267">
        <v>392000</v>
      </c>
    </row>
    <row r="1268" spans="1:1" x14ac:dyDescent="0.3">
      <c r="A1268">
        <v>397000</v>
      </c>
    </row>
    <row r="1269" spans="1:1" x14ac:dyDescent="0.3">
      <c r="A1269">
        <v>402000</v>
      </c>
    </row>
    <row r="1270" spans="1:1" x14ac:dyDescent="0.3">
      <c r="A1270">
        <v>407000</v>
      </c>
    </row>
    <row r="1271" spans="1:1" x14ac:dyDescent="0.3">
      <c r="A1271">
        <v>412000</v>
      </c>
    </row>
    <row r="1272" spans="1:1" x14ac:dyDescent="0.3">
      <c r="A1272">
        <v>417000</v>
      </c>
    </row>
    <row r="1273" spans="1:1" x14ac:dyDescent="0.3">
      <c r="A1273">
        <v>422000</v>
      </c>
    </row>
    <row r="1274" spans="1:1" x14ac:dyDescent="0.3">
      <c r="A1274">
        <v>427000</v>
      </c>
    </row>
    <row r="1275" spans="1:1" x14ac:dyDescent="0.3">
      <c r="A1275">
        <v>432000</v>
      </c>
    </row>
    <row r="1276" spans="1:1" x14ac:dyDescent="0.3">
      <c r="A1276">
        <v>437000</v>
      </c>
    </row>
    <row r="1277" spans="1:1" x14ac:dyDescent="0.3">
      <c r="A1277">
        <v>442000</v>
      </c>
    </row>
    <row r="1278" spans="1:1" x14ac:dyDescent="0.3">
      <c r="A1278">
        <v>448000</v>
      </c>
    </row>
    <row r="1279" spans="1:1" x14ac:dyDescent="0.3">
      <c r="A1279">
        <v>453000</v>
      </c>
    </row>
    <row r="1280" spans="1:1" x14ac:dyDescent="0.3">
      <c r="A1280">
        <v>459000</v>
      </c>
    </row>
    <row r="1281" spans="1:1" x14ac:dyDescent="0.3">
      <c r="A1281">
        <v>464000</v>
      </c>
    </row>
    <row r="1282" spans="1:1" x14ac:dyDescent="0.3">
      <c r="A1282">
        <v>470000</v>
      </c>
    </row>
    <row r="1283" spans="1:1" x14ac:dyDescent="0.3">
      <c r="A1283">
        <v>475000</v>
      </c>
    </row>
    <row r="1284" spans="1:1" x14ac:dyDescent="0.3">
      <c r="A1284">
        <v>481000</v>
      </c>
    </row>
    <row r="1285" spans="1:1" x14ac:dyDescent="0.3">
      <c r="A1285">
        <v>487000</v>
      </c>
    </row>
    <row r="1286" spans="1:1" x14ac:dyDescent="0.3">
      <c r="A1286">
        <v>493000</v>
      </c>
    </row>
    <row r="1287" spans="1:1" x14ac:dyDescent="0.3">
      <c r="A1287">
        <v>499000</v>
      </c>
    </row>
    <row r="1288" spans="1:1" x14ac:dyDescent="0.3">
      <c r="A1288">
        <v>505000</v>
      </c>
    </row>
    <row r="1289" spans="1:1" x14ac:dyDescent="0.3">
      <c r="A1289">
        <v>511000</v>
      </c>
    </row>
    <row r="1290" spans="1:1" x14ac:dyDescent="0.3">
      <c r="A1290">
        <v>517000</v>
      </c>
    </row>
    <row r="1291" spans="1:1" x14ac:dyDescent="0.3">
      <c r="A1291">
        <v>523000</v>
      </c>
    </row>
    <row r="1292" spans="1:1" x14ac:dyDescent="0.3">
      <c r="A1292">
        <v>530000</v>
      </c>
    </row>
    <row r="1293" spans="1:1" x14ac:dyDescent="0.3">
      <c r="A1293">
        <v>536000</v>
      </c>
    </row>
    <row r="1294" spans="1:1" x14ac:dyDescent="0.3">
      <c r="A1294">
        <v>542000</v>
      </c>
    </row>
    <row r="1295" spans="1:1" x14ac:dyDescent="0.3">
      <c r="A1295">
        <v>549000</v>
      </c>
    </row>
    <row r="1296" spans="1:1" x14ac:dyDescent="0.3">
      <c r="A1296">
        <v>556000</v>
      </c>
    </row>
    <row r="1297" spans="1:1" x14ac:dyDescent="0.3">
      <c r="A1297">
        <v>562000</v>
      </c>
    </row>
    <row r="1298" spans="1:1" x14ac:dyDescent="0.3">
      <c r="A1298">
        <v>569000</v>
      </c>
    </row>
    <row r="1299" spans="1:1" x14ac:dyDescent="0.3">
      <c r="A1299">
        <v>576000</v>
      </c>
    </row>
    <row r="1300" spans="1:1" x14ac:dyDescent="0.3">
      <c r="A1300">
        <v>583000</v>
      </c>
    </row>
    <row r="1301" spans="1:1" x14ac:dyDescent="0.3">
      <c r="A1301">
        <v>590000</v>
      </c>
    </row>
    <row r="1302" spans="1:1" x14ac:dyDescent="0.3">
      <c r="A1302">
        <v>597000</v>
      </c>
    </row>
    <row r="1303" spans="1:1" x14ac:dyDescent="0.3">
      <c r="A1303">
        <v>604000</v>
      </c>
    </row>
    <row r="1304" spans="1:1" x14ac:dyDescent="0.3">
      <c r="A1304">
        <v>612000</v>
      </c>
    </row>
    <row r="1305" spans="1:1" x14ac:dyDescent="0.3">
      <c r="A1305">
        <v>619000</v>
      </c>
    </row>
    <row r="1306" spans="1:1" x14ac:dyDescent="0.3">
      <c r="A1306">
        <v>626000</v>
      </c>
    </row>
    <row r="1307" spans="1:1" x14ac:dyDescent="0.3">
      <c r="A1307">
        <v>634000</v>
      </c>
    </row>
    <row r="1308" spans="1:1" x14ac:dyDescent="0.3">
      <c r="A1308">
        <v>642000</v>
      </c>
    </row>
    <row r="1309" spans="1:1" x14ac:dyDescent="0.3">
      <c r="A1309">
        <v>649000</v>
      </c>
    </row>
    <row r="1310" spans="1:1" x14ac:dyDescent="0.3">
      <c r="A1310">
        <v>657000</v>
      </c>
    </row>
    <row r="1311" spans="1:1" x14ac:dyDescent="0.3">
      <c r="A1311">
        <v>665000</v>
      </c>
    </row>
    <row r="1312" spans="1:1" x14ac:dyDescent="0.3">
      <c r="A1312">
        <v>673000</v>
      </c>
    </row>
    <row r="1313" spans="1:1" x14ac:dyDescent="0.3">
      <c r="A1313">
        <v>681000</v>
      </c>
    </row>
    <row r="1314" spans="1:1" x14ac:dyDescent="0.3">
      <c r="A1314">
        <v>690000</v>
      </c>
    </row>
    <row r="1315" spans="1:1" x14ac:dyDescent="0.3">
      <c r="A1315">
        <v>698000</v>
      </c>
    </row>
    <row r="1316" spans="1:1" x14ac:dyDescent="0.3">
      <c r="A1316">
        <v>706000</v>
      </c>
    </row>
    <row r="1317" spans="1:1" x14ac:dyDescent="0.3">
      <c r="A1317">
        <v>715000</v>
      </c>
    </row>
    <row r="1318" spans="1:1" x14ac:dyDescent="0.3">
      <c r="A1318">
        <v>723000</v>
      </c>
    </row>
    <row r="1319" spans="1:1" x14ac:dyDescent="0.3">
      <c r="A1319">
        <v>732000</v>
      </c>
    </row>
    <row r="1320" spans="1:1" x14ac:dyDescent="0.3">
      <c r="A1320">
        <v>741000</v>
      </c>
    </row>
    <row r="1321" spans="1:1" x14ac:dyDescent="0.3">
      <c r="A1321">
        <v>750000</v>
      </c>
    </row>
    <row r="1322" spans="1:1" x14ac:dyDescent="0.3">
      <c r="A1322">
        <v>759000</v>
      </c>
    </row>
    <row r="1323" spans="1:1" x14ac:dyDescent="0.3">
      <c r="A1323">
        <v>768000</v>
      </c>
    </row>
    <row r="1324" spans="1:1" x14ac:dyDescent="0.3">
      <c r="A1324">
        <v>777000</v>
      </c>
    </row>
    <row r="1325" spans="1:1" x14ac:dyDescent="0.3">
      <c r="A1325">
        <v>787000</v>
      </c>
    </row>
    <row r="1326" spans="1:1" x14ac:dyDescent="0.3">
      <c r="A1326">
        <v>796000</v>
      </c>
    </row>
    <row r="1327" spans="1:1" x14ac:dyDescent="0.3">
      <c r="A1327">
        <v>806000</v>
      </c>
    </row>
    <row r="1328" spans="1:1" x14ac:dyDescent="0.3">
      <c r="A1328">
        <v>816000</v>
      </c>
    </row>
    <row r="1329" spans="1:1" x14ac:dyDescent="0.3">
      <c r="A1329">
        <v>825000</v>
      </c>
    </row>
    <row r="1330" spans="1:1" x14ac:dyDescent="0.3">
      <c r="A1330">
        <v>835000</v>
      </c>
    </row>
    <row r="1331" spans="1:1" x14ac:dyDescent="0.3">
      <c r="A1331">
        <v>845000</v>
      </c>
    </row>
    <row r="1332" spans="1:1" x14ac:dyDescent="0.3">
      <c r="A1332">
        <v>856000</v>
      </c>
    </row>
    <row r="1333" spans="1:1" x14ac:dyDescent="0.3">
      <c r="A1333">
        <v>866000</v>
      </c>
    </row>
    <row r="1334" spans="1:1" x14ac:dyDescent="0.3">
      <c r="A1334">
        <v>876000</v>
      </c>
    </row>
    <row r="1335" spans="1:1" x14ac:dyDescent="0.3">
      <c r="A1335">
        <v>887000</v>
      </c>
    </row>
    <row r="1336" spans="1:1" x14ac:dyDescent="0.3">
      <c r="A1336">
        <v>898000</v>
      </c>
    </row>
    <row r="1337" spans="1:1" x14ac:dyDescent="0.3">
      <c r="A1337">
        <v>909000</v>
      </c>
    </row>
    <row r="1338" spans="1:1" x14ac:dyDescent="0.3">
      <c r="A1338">
        <v>920000</v>
      </c>
    </row>
    <row r="1339" spans="1:1" x14ac:dyDescent="0.3">
      <c r="A1339">
        <v>931000</v>
      </c>
    </row>
    <row r="1340" spans="1:1" x14ac:dyDescent="0.3">
      <c r="A1340">
        <v>942000</v>
      </c>
    </row>
    <row r="1341" spans="1:1" x14ac:dyDescent="0.3">
      <c r="A1341">
        <v>953000</v>
      </c>
    </row>
    <row r="1342" spans="1:1" x14ac:dyDescent="0.3">
      <c r="A1342">
        <v>965000</v>
      </c>
    </row>
    <row r="1343" spans="1:1" x14ac:dyDescent="0.3">
      <c r="A1343">
        <v>976000</v>
      </c>
    </row>
    <row r="1344" spans="1:1" x14ac:dyDescent="0.3">
      <c r="A1344">
        <v>988000</v>
      </c>
    </row>
    <row r="1345" spans="1:1" x14ac:dyDescent="0.3">
      <c r="A1345">
        <v>1000000</v>
      </c>
    </row>
    <row r="1346" spans="1:1" x14ac:dyDescent="0.3">
      <c r="A1346">
        <v>1010000</v>
      </c>
    </row>
    <row r="1347" spans="1:1" x14ac:dyDescent="0.3">
      <c r="A1347">
        <v>1020000</v>
      </c>
    </row>
    <row r="1348" spans="1:1" x14ac:dyDescent="0.3">
      <c r="A1348">
        <v>1040000</v>
      </c>
    </row>
    <row r="1349" spans="1:1" x14ac:dyDescent="0.3">
      <c r="A1349">
        <v>1050000</v>
      </c>
    </row>
    <row r="1350" spans="1:1" x14ac:dyDescent="0.3">
      <c r="A1350">
        <v>1060000</v>
      </c>
    </row>
    <row r="1351" spans="1:1" x14ac:dyDescent="0.3">
      <c r="A1351">
        <v>1070000</v>
      </c>
    </row>
    <row r="1352" spans="1:1" x14ac:dyDescent="0.3">
      <c r="A1352">
        <v>1090000</v>
      </c>
    </row>
    <row r="1353" spans="1:1" x14ac:dyDescent="0.3">
      <c r="A1353">
        <v>1100000</v>
      </c>
    </row>
    <row r="1354" spans="1:1" x14ac:dyDescent="0.3">
      <c r="A1354">
        <v>1110000</v>
      </c>
    </row>
    <row r="1355" spans="1:1" x14ac:dyDescent="0.3">
      <c r="A1355">
        <v>1130000</v>
      </c>
    </row>
    <row r="1356" spans="1:1" x14ac:dyDescent="0.3">
      <c r="A1356">
        <v>1140000</v>
      </c>
    </row>
    <row r="1357" spans="1:1" x14ac:dyDescent="0.3">
      <c r="A1357">
        <v>1150000</v>
      </c>
    </row>
    <row r="1358" spans="1:1" x14ac:dyDescent="0.3">
      <c r="A1358">
        <v>1170000</v>
      </c>
    </row>
    <row r="1359" spans="1:1" x14ac:dyDescent="0.3">
      <c r="A1359">
        <v>1180000</v>
      </c>
    </row>
    <row r="1360" spans="1:1" x14ac:dyDescent="0.3">
      <c r="A1360">
        <v>1200000</v>
      </c>
    </row>
    <row r="1361" spans="1:1" x14ac:dyDescent="0.3">
      <c r="A1361">
        <v>1210000</v>
      </c>
    </row>
    <row r="1362" spans="1:1" x14ac:dyDescent="0.3">
      <c r="A1362">
        <v>1230000</v>
      </c>
    </row>
    <row r="1363" spans="1:1" x14ac:dyDescent="0.3">
      <c r="A1363">
        <v>1240000</v>
      </c>
    </row>
    <row r="1364" spans="1:1" x14ac:dyDescent="0.3">
      <c r="A1364">
        <v>1260000</v>
      </c>
    </row>
    <row r="1365" spans="1:1" x14ac:dyDescent="0.3">
      <c r="A1365">
        <v>1270000</v>
      </c>
    </row>
    <row r="1366" spans="1:1" x14ac:dyDescent="0.3">
      <c r="A1366">
        <v>1290000</v>
      </c>
    </row>
    <row r="1367" spans="1:1" x14ac:dyDescent="0.3">
      <c r="A1367">
        <v>1300000</v>
      </c>
    </row>
    <row r="1368" spans="1:1" x14ac:dyDescent="0.3">
      <c r="A1368">
        <v>1320000</v>
      </c>
    </row>
    <row r="1369" spans="1:1" x14ac:dyDescent="0.3">
      <c r="A1369">
        <v>1330000</v>
      </c>
    </row>
    <row r="1370" spans="1:1" x14ac:dyDescent="0.3">
      <c r="A1370">
        <v>1350000</v>
      </c>
    </row>
    <row r="1371" spans="1:1" x14ac:dyDescent="0.3">
      <c r="A1371">
        <v>1370000</v>
      </c>
    </row>
    <row r="1372" spans="1:1" x14ac:dyDescent="0.3">
      <c r="A1372">
        <v>1380000</v>
      </c>
    </row>
    <row r="1373" spans="1:1" x14ac:dyDescent="0.3">
      <c r="A1373">
        <v>1400000</v>
      </c>
    </row>
    <row r="1374" spans="1:1" x14ac:dyDescent="0.3">
      <c r="A1374">
        <v>1420000</v>
      </c>
    </row>
    <row r="1375" spans="1:1" x14ac:dyDescent="0.3">
      <c r="A1375">
        <v>1430000</v>
      </c>
    </row>
    <row r="1376" spans="1:1" x14ac:dyDescent="0.3">
      <c r="A1376">
        <v>1450000</v>
      </c>
    </row>
    <row r="1377" spans="1:1" x14ac:dyDescent="0.3">
      <c r="A1377">
        <v>1470000</v>
      </c>
    </row>
    <row r="1378" spans="1:1" x14ac:dyDescent="0.3">
      <c r="A1378">
        <v>1490000</v>
      </c>
    </row>
    <row r="1379" spans="1:1" x14ac:dyDescent="0.3">
      <c r="A1379">
        <v>1500000</v>
      </c>
    </row>
    <row r="1380" spans="1:1" x14ac:dyDescent="0.3">
      <c r="A1380">
        <v>1520000</v>
      </c>
    </row>
    <row r="1381" spans="1:1" x14ac:dyDescent="0.3">
      <c r="A1381">
        <v>1540000</v>
      </c>
    </row>
    <row r="1382" spans="1:1" x14ac:dyDescent="0.3">
      <c r="A1382">
        <v>1560000</v>
      </c>
    </row>
    <row r="1383" spans="1:1" x14ac:dyDescent="0.3">
      <c r="A1383">
        <v>1580000</v>
      </c>
    </row>
    <row r="1384" spans="1:1" x14ac:dyDescent="0.3">
      <c r="A1384">
        <v>1600000</v>
      </c>
    </row>
    <row r="1385" spans="1:1" x14ac:dyDescent="0.3">
      <c r="A1385">
        <v>1620000</v>
      </c>
    </row>
    <row r="1386" spans="1:1" x14ac:dyDescent="0.3">
      <c r="A1386">
        <v>1640000</v>
      </c>
    </row>
    <row r="1387" spans="1:1" x14ac:dyDescent="0.3">
      <c r="A1387">
        <v>1650000</v>
      </c>
    </row>
    <row r="1388" spans="1:1" x14ac:dyDescent="0.3">
      <c r="A1388">
        <v>1670000</v>
      </c>
    </row>
    <row r="1389" spans="1:1" x14ac:dyDescent="0.3">
      <c r="A1389">
        <v>1690000</v>
      </c>
    </row>
    <row r="1390" spans="1:1" x14ac:dyDescent="0.3">
      <c r="A1390">
        <v>1720000</v>
      </c>
    </row>
    <row r="1391" spans="1:1" x14ac:dyDescent="0.3">
      <c r="A1391">
        <v>1740000</v>
      </c>
    </row>
    <row r="1392" spans="1:1" x14ac:dyDescent="0.3">
      <c r="A1392">
        <v>1760000</v>
      </c>
    </row>
    <row r="1393" spans="1:1" x14ac:dyDescent="0.3">
      <c r="A1393">
        <v>1780000</v>
      </c>
    </row>
    <row r="1394" spans="1:1" x14ac:dyDescent="0.3">
      <c r="A1394">
        <v>1800000</v>
      </c>
    </row>
    <row r="1395" spans="1:1" x14ac:dyDescent="0.3">
      <c r="A1395">
        <v>1820000</v>
      </c>
    </row>
    <row r="1396" spans="1:1" x14ac:dyDescent="0.3">
      <c r="A1396">
        <v>1840000</v>
      </c>
    </row>
    <row r="1397" spans="1:1" x14ac:dyDescent="0.3">
      <c r="A1397">
        <v>1870000</v>
      </c>
    </row>
    <row r="1398" spans="1:1" x14ac:dyDescent="0.3">
      <c r="A1398">
        <v>1890000</v>
      </c>
    </row>
    <row r="1399" spans="1:1" x14ac:dyDescent="0.3">
      <c r="A1399">
        <v>1910000</v>
      </c>
    </row>
    <row r="1400" spans="1:1" x14ac:dyDescent="0.3">
      <c r="A1400">
        <v>1930000</v>
      </c>
    </row>
    <row r="1401" spans="1:1" x14ac:dyDescent="0.3">
      <c r="A1401">
        <v>1960000</v>
      </c>
    </row>
    <row r="1402" spans="1:1" x14ac:dyDescent="0.3">
      <c r="A1402">
        <v>1980000</v>
      </c>
    </row>
    <row r="1403" spans="1:1" x14ac:dyDescent="0.3">
      <c r="A1403">
        <v>2000000</v>
      </c>
    </row>
    <row r="1404" spans="1:1" x14ac:dyDescent="0.3">
      <c r="A1404">
        <v>2030000</v>
      </c>
    </row>
    <row r="1405" spans="1:1" x14ac:dyDescent="0.3">
      <c r="A1405">
        <v>2050000</v>
      </c>
    </row>
    <row r="1406" spans="1:1" x14ac:dyDescent="0.3">
      <c r="A1406">
        <v>2080000</v>
      </c>
    </row>
    <row r="1407" spans="1:1" x14ac:dyDescent="0.3">
      <c r="A1407">
        <v>2100000</v>
      </c>
    </row>
    <row r="1408" spans="1:1" x14ac:dyDescent="0.3">
      <c r="A1408">
        <v>2130000</v>
      </c>
    </row>
    <row r="1409" spans="1:1" x14ac:dyDescent="0.3">
      <c r="A1409">
        <v>2150000</v>
      </c>
    </row>
    <row r="1410" spans="1:1" x14ac:dyDescent="0.3">
      <c r="A1410">
        <v>2180000</v>
      </c>
    </row>
    <row r="1411" spans="1:1" x14ac:dyDescent="0.3">
      <c r="A1411">
        <v>2210000</v>
      </c>
    </row>
    <row r="1412" spans="1:1" x14ac:dyDescent="0.3">
      <c r="A1412">
        <v>2230000</v>
      </c>
    </row>
    <row r="1413" spans="1:1" x14ac:dyDescent="0.3">
      <c r="A1413">
        <v>2260000</v>
      </c>
    </row>
    <row r="1414" spans="1:1" x14ac:dyDescent="0.3">
      <c r="A1414">
        <v>2290000</v>
      </c>
    </row>
    <row r="1415" spans="1:1" x14ac:dyDescent="0.3">
      <c r="A1415">
        <v>2320000</v>
      </c>
    </row>
    <row r="1416" spans="1:1" x14ac:dyDescent="0.3">
      <c r="A1416">
        <v>2340000</v>
      </c>
    </row>
    <row r="1417" spans="1:1" x14ac:dyDescent="0.3">
      <c r="A1417">
        <v>2370000</v>
      </c>
    </row>
    <row r="1418" spans="1:1" x14ac:dyDescent="0.3">
      <c r="A1418">
        <v>2400000</v>
      </c>
    </row>
    <row r="1419" spans="1:1" x14ac:dyDescent="0.3">
      <c r="A1419">
        <v>2430000</v>
      </c>
    </row>
    <row r="1420" spans="1:1" x14ac:dyDescent="0.3">
      <c r="A1420">
        <v>2460000</v>
      </c>
    </row>
    <row r="1421" spans="1:1" x14ac:dyDescent="0.3">
      <c r="A1421">
        <v>2490000</v>
      </c>
    </row>
    <row r="1422" spans="1:1" x14ac:dyDescent="0.3">
      <c r="A1422">
        <v>2520000</v>
      </c>
    </row>
    <row r="1423" spans="1:1" x14ac:dyDescent="0.3">
      <c r="A1423">
        <v>2550000</v>
      </c>
    </row>
    <row r="1424" spans="1:1" x14ac:dyDescent="0.3">
      <c r="A1424">
        <v>2580000</v>
      </c>
    </row>
    <row r="1425" spans="1:1" x14ac:dyDescent="0.3">
      <c r="A1425">
        <v>2610000</v>
      </c>
    </row>
    <row r="1426" spans="1:1" x14ac:dyDescent="0.3">
      <c r="A1426">
        <v>2640000</v>
      </c>
    </row>
    <row r="1427" spans="1:1" x14ac:dyDescent="0.3">
      <c r="A1427">
        <v>2670000</v>
      </c>
    </row>
    <row r="1428" spans="1:1" x14ac:dyDescent="0.3">
      <c r="A1428">
        <v>2710000</v>
      </c>
    </row>
    <row r="1429" spans="1:1" x14ac:dyDescent="0.3">
      <c r="A1429">
        <v>2740000</v>
      </c>
    </row>
    <row r="1430" spans="1:1" x14ac:dyDescent="0.3">
      <c r="A1430">
        <v>2770000</v>
      </c>
    </row>
    <row r="1431" spans="1:1" x14ac:dyDescent="0.3">
      <c r="A1431">
        <v>2800000</v>
      </c>
    </row>
    <row r="1432" spans="1:1" x14ac:dyDescent="0.3">
      <c r="A1432">
        <v>2840000</v>
      </c>
    </row>
    <row r="1433" spans="1:1" x14ac:dyDescent="0.3">
      <c r="A1433">
        <v>2870000</v>
      </c>
    </row>
    <row r="1434" spans="1:1" x14ac:dyDescent="0.3">
      <c r="A1434">
        <v>2910000</v>
      </c>
    </row>
    <row r="1435" spans="1:1" x14ac:dyDescent="0.3">
      <c r="A1435">
        <v>2940000</v>
      </c>
    </row>
    <row r="1436" spans="1:1" x14ac:dyDescent="0.3">
      <c r="A1436">
        <v>2980000</v>
      </c>
    </row>
    <row r="1437" spans="1:1" x14ac:dyDescent="0.3">
      <c r="A1437">
        <v>3010000</v>
      </c>
    </row>
    <row r="1438" spans="1:1" x14ac:dyDescent="0.3">
      <c r="A1438">
        <v>3050000</v>
      </c>
    </row>
    <row r="1439" spans="1:1" x14ac:dyDescent="0.3">
      <c r="A1439">
        <v>3090000</v>
      </c>
    </row>
    <row r="1440" spans="1:1" x14ac:dyDescent="0.3">
      <c r="A1440">
        <v>3120000</v>
      </c>
    </row>
    <row r="1441" spans="1:1" x14ac:dyDescent="0.3">
      <c r="A1441">
        <v>3160000</v>
      </c>
    </row>
    <row r="1442" spans="1:1" x14ac:dyDescent="0.3">
      <c r="A1442">
        <v>3200000</v>
      </c>
    </row>
    <row r="1443" spans="1:1" x14ac:dyDescent="0.3">
      <c r="A1443">
        <v>3240000</v>
      </c>
    </row>
    <row r="1444" spans="1:1" x14ac:dyDescent="0.3">
      <c r="A1444">
        <v>3280000</v>
      </c>
    </row>
    <row r="1445" spans="1:1" x14ac:dyDescent="0.3">
      <c r="A1445">
        <v>3320000</v>
      </c>
    </row>
    <row r="1446" spans="1:1" x14ac:dyDescent="0.3">
      <c r="A1446">
        <v>3360000</v>
      </c>
    </row>
    <row r="1447" spans="1:1" x14ac:dyDescent="0.3">
      <c r="A1447">
        <v>3400000</v>
      </c>
    </row>
    <row r="1448" spans="1:1" x14ac:dyDescent="0.3">
      <c r="A1448">
        <v>3440000</v>
      </c>
    </row>
    <row r="1449" spans="1:1" x14ac:dyDescent="0.3">
      <c r="A1449">
        <v>3480000</v>
      </c>
    </row>
    <row r="1450" spans="1:1" x14ac:dyDescent="0.3">
      <c r="A1450">
        <v>3520000</v>
      </c>
    </row>
    <row r="1451" spans="1:1" x14ac:dyDescent="0.3">
      <c r="A1451">
        <v>3570000</v>
      </c>
    </row>
    <row r="1452" spans="1:1" x14ac:dyDescent="0.3">
      <c r="A1452">
        <v>3610000</v>
      </c>
    </row>
    <row r="1453" spans="1:1" x14ac:dyDescent="0.3">
      <c r="A1453">
        <v>3650000</v>
      </c>
    </row>
    <row r="1454" spans="1:1" x14ac:dyDescent="0.3">
      <c r="A1454">
        <v>3700000</v>
      </c>
    </row>
    <row r="1455" spans="1:1" x14ac:dyDescent="0.3">
      <c r="A1455">
        <v>3740000</v>
      </c>
    </row>
    <row r="1456" spans="1:1" x14ac:dyDescent="0.3">
      <c r="A1456">
        <v>3790000</v>
      </c>
    </row>
    <row r="1457" spans="1:1" x14ac:dyDescent="0.3">
      <c r="A1457">
        <v>3830000</v>
      </c>
    </row>
    <row r="1458" spans="1:1" x14ac:dyDescent="0.3">
      <c r="A1458">
        <v>3880000</v>
      </c>
    </row>
    <row r="1459" spans="1:1" x14ac:dyDescent="0.3">
      <c r="A1459">
        <v>3920000</v>
      </c>
    </row>
    <row r="1460" spans="1:1" x14ac:dyDescent="0.3">
      <c r="A1460">
        <v>3970000</v>
      </c>
    </row>
    <row r="1461" spans="1:1" x14ac:dyDescent="0.3">
      <c r="A1461">
        <v>4020000</v>
      </c>
    </row>
    <row r="1462" spans="1:1" x14ac:dyDescent="0.3">
      <c r="A1462">
        <v>4070000</v>
      </c>
    </row>
    <row r="1463" spans="1:1" x14ac:dyDescent="0.3">
      <c r="A1463">
        <v>4120000</v>
      </c>
    </row>
    <row r="1464" spans="1:1" x14ac:dyDescent="0.3">
      <c r="A1464">
        <v>4170000</v>
      </c>
    </row>
    <row r="1465" spans="1:1" x14ac:dyDescent="0.3">
      <c r="A1465">
        <v>4220000</v>
      </c>
    </row>
    <row r="1466" spans="1:1" x14ac:dyDescent="0.3">
      <c r="A1466">
        <v>4270000</v>
      </c>
    </row>
    <row r="1467" spans="1:1" x14ac:dyDescent="0.3">
      <c r="A1467">
        <v>4320000</v>
      </c>
    </row>
    <row r="1468" spans="1:1" x14ac:dyDescent="0.3">
      <c r="A1468">
        <v>4370000</v>
      </c>
    </row>
    <row r="1469" spans="1:1" x14ac:dyDescent="0.3">
      <c r="A1469">
        <v>4420000</v>
      </c>
    </row>
    <row r="1470" spans="1:1" x14ac:dyDescent="0.3">
      <c r="A1470">
        <v>4480000</v>
      </c>
    </row>
    <row r="1471" spans="1:1" x14ac:dyDescent="0.3">
      <c r="A1471">
        <v>4530000</v>
      </c>
    </row>
    <row r="1472" spans="1:1" x14ac:dyDescent="0.3">
      <c r="A1472">
        <v>4590000</v>
      </c>
    </row>
    <row r="1473" spans="1:1" x14ac:dyDescent="0.3">
      <c r="A1473">
        <v>4640000</v>
      </c>
    </row>
    <row r="1474" spans="1:1" x14ac:dyDescent="0.3">
      <c r="A1474">
        <v>4700000</v>
      </c>
    </row>
    <row r="1475" spans="1:1" x14ac:dyDescent="0.3">
      <c r="A1475">
        <v>4750000</v>
      </c>
    </row>
    <row r="1476" spans="1:1" x14ac:dyDescent="0.3">
      <c r="A1476">
        <v>4810000</v>
      </c>
    </row>
    <row r="1477" spans="1:1" x14ac:dyDescent="0.3">
      <c r="A1477">
        <v>4870000</v>
      </c>
    </row>
    <row r="1478" spans="1:1" x14ac:dyDescent="0.3">
      <c r="A1478">
        <v>4930000</v>
      </c>
    </row>
    <row r="1479" spans="1:1" x14ac:dyDescent="0.3">
      <c r="A1479">
        <v>4990000</v>
      </c>
    </row>
    <row r="1480" spans="1:1" x14ac:dyDescent="0.3">
      <c r="A1480">
        <v>5050000</v>
      </c>
    </row>
    <row r="1481" spans="1:1" x14ac:dyDescent="0.3">
      <c r="A1481">
        <v>5110000</v>
      </c>
    </row>
    <row r="1482" spans="1:1" x14ac:dyDescent="0.3">
      <c r="A1482">
        <v>5170000</v>
      </c>
    </row>
    <row r="1483" spans="1:1" x14ac:dyDescent="0.3">
      <c r="A1483">
        <v>5230000</v>
      </c>
    </row>
    <row r="1484" spans="1:1" x14ac:dyDescent="0.3">
      <c r="A1484">
        <v>5300000</v>
      </c>
    </row>
    <row r="1485" spans="1:1" x14ac:dyDescent="0.3">
      <c r="A1485">
        <v>5360000</v>
      </c>
    </row>
    <row r="1486" spans="1:1" x14ac:dyDescent="0.3">
      <c r="A1486">
        <v>5420000</v>
      </c>
    </row>
    <row r="1487" spans="1:1" x14ac:dyDescent="0.3">
      <c r="A1487">
        <v>5490000</v>
      </c>
    </row>
    <row r="1488" spans="1:1" x14ac:dyDescent="0.3">
      <c r="A1488">
        <v>5560000</v>
      </c>
    </row>
    <row r="1489" spans="1:1" x14ac:dyDescent="0.3">
      <c r="A1489">
        <v>5620000</v>
      </c>
    </row>
    <row r="1490" spans="1:1" x14ac:dyDescent="0.3">
      <c r="A1490">
        <v>5690000</v>
      </c>
    </row>
    <row r="1491" spans="1:1" x14ac:dyDescent="0.3">
      <c r="A1491">
        <v>5760000</v>
      </c>
    </row>
    <row r="1492" spans="1:1" x14ac:dyDescent="0.3">
      <c r="A1492">
        <v>5830000</v>
      </c>
    </row>
    <row r="1493" spans="1:1" x14ac:dyDescent="0.3">
      <c r="A1493">
        <v>5900000</v>
      </c>
    </row>
    <row r="1494" spans="1:1" x14ac:dyDescent="0.3">
      <c r="A1494">
        <v>5970000</v>
      </c>
    </row>
    <row r="1495" spans="1:1" x14ac:dyDescent="0.3">
      <c r="A1495">
        <v>6040000</v>
      </c>
    </row>
    <row r="1496" spans="1:1" x14ac:dyDescent="0.3">
      <c r="A1496">
        <v>6120000</v>
      </c>
    </row>
    <row r="1497" spans="1:1" x14ac:dyDescent="0.3">
      <c r="A1497">
        <v>6190000</v>
      </c>
    </row>
    <row r="1498" spans="1:1" x14ac:dyDescent="0.3">
      <c r="A1498">
        <v>6260000</v>
      </c>
    </row>
    <row r="1499" spans="1:1" x14ac:dyDescent="0.3">
      <c r="A1499">
        <v>6340000</v>
      </c>
    </row>
    <row r="1500" spans="1:1" x14ac:dyDescent="0.3">
      <c r="A1500">
        <v>6420000</v>
      </c>
    </row>
    <row r="1501" spans="1:1" x14ac:dyDescent="0.3">
      <c r="A1501">
        <v>6490000</v>
      </c>
    </row>
    <row r="1502" spans="1:1" x14ac:dyDescent="0.3">
      <c r="A1502">
        <v>6570000</v>
      </c>
    </row>
    <row r="1503" spans="1:1" x14ac:dyDescent="0.3">
      <c r="A1503">
        <v>6650000</v>
      </c>
    </row>
    <row r="1504" spans="1:1" x14ac:dyDescent="0.3">
      <c r="A1504">
        <v>6730000</v>
      </c>
    </row>
    <row r="1505" spans="1:1" x14ac:dyDescent="0.3">
      <c r="A1505">
        <v>6810000</v>
      </c>
    </row>
    <row r="1506" spans="1:1" x14ac:dyDescent="0.3">
      <c r="A1506">
        <v>6900000</v>
      </c>
    </row>
    <row r="1507" spans="1:1" x14ac:dyDescent="0.3">
      <c r="A1507">
        <v>6980000</v>
      </c>
    </row>
    <row r="1508" spans="1:1" x14ac:dyDescent="0.3">
      <c r="A1508">
        <v>7060000</v>
      </c>
    </row>
    <row r="1509" spans="1:1" x14ac:dyDescent="0.3">
      <c r="A1509">
        <v>7150000</v>
      </c>
    </row>
    <row r="1510" spans="1:1" x14ac:dyDescent="0.3">
      <c r="A1510">
        <v>7230000</v>
      </c>
    </row>
    <row r="1511" spans="1:1" x14ac:dyDescent="0.3">
      <c r="A1511">
        <v>7320000</v>
      </c>
    </row>
    <row r="1512" spans="1:1" x14ac:dyDescent="0.3">
      <c r="A1512">
        <v>7410000</v>
      </c>
    </row>
    <row r="1513" spans="1:1" x14ac:dyDescent="0.3">
      <c r="A1513">
        <v>7500000</v>
      </c>
    </row>
    <row r="1514" spans="1:1" x14ac:dyDescent="0.3">
      <c r="A1514">
        <v>7590000</v>
      </c>
    </row>
    <row r="1515" spans="1:1" x14ac:dyDescent="0.3">
      <c r="A1515">
        <v>7680000</v>
      </c>
    </row>
    <row r="1516" spans="1:1" x14ac:dyDescent="0.3">
      <c r="A1516">
        <v>7770000</v>
      </c>
    </row>
    <row r="1517" spans="1:1" x14ac:dyDescent="0.3">
      <c r="A1517">
        <v>7870000</v>
      </c>
    </row>
    <row r="1518" spans="1:1" x14ac:dyDescent="0.3">
      <c r="A1518">
        <v>7960000</v>
      </c>
    </row>
    <row r="1519" spans="1:1" x14ac:dyDescent="0.3">
      <c r="A1519">
        <v>8060000</v>
      </c>
    </row>
    <row r="1520" spans="1:1" x14ac:dyDescent="0.3">
      <c r="A1520">
        <v>8160000</v>
      </c>
    </row>
    <row r="1521" spans="1:1" x14ac:dyDescent="0.3">
      <c r="A1521">
        <v>8250000</v>
      </c>
    </row>
    <row r="1522" spans="1:1" x14ac:dyDescent="0.3">
      <c r="A1522">
        <v>8350000</v>
      </c>
    </row>
    <row r="1523" spans="1:1" x14ac:dyDescent="0.3">
      <c r="A1523">
        <v>8450000</v>
      </c>
    </row>
    <row r="1524" spans="1:1" x14ac:dyDescent="0.3">
      <c r="A1524">
        <v>8560000</v>
      </c>
    </row>
    <row r="1525" spans="1:1" x14ac:dyDescent="0.3">
      <c r="A1525">
        <v>8660000</v>
      </c>
    </row>
    <row r="1526" spans="1:1" x14ac:dyDescent="0.3">
      <c r="A1526">
        <v>8760000</v>
      </c>
    </row>
    <row r="1527" spans="1:1" x14ac:dyDescent="0.3">
      <c r="A1527">
        <v>8870000</v>
      </c>
    </row>
    <row r="1528" spans="1:1" x14ac:dyDescent="0.3">
      <c r="A1528">
        <v>8980000</v>
      </c>
    </row>
    <row r="1529" spans="1:1" x14ac:dyDescent="0.3">
      <c r="A1529">
        <v>9090000</v>
      </c>
    </row>
    <row r="1530" spans="1:1" x14ac:dyDescent="0.3">
      <c r="A1530">
        <v>9200000</v>
      </c>
    </row>
    <row r="1531" spans="1:1" x14ac:dyDescent="0.3">
      <c r="A1531">
        <v>9310000</v>
      </c>
    </row>
    <row r="1532" spans="1:1" x14ac:dyDescent="0.3">
      <c r="A1532">
        <v>9420000</v>
      </c>
    </row>
    <row r="1533" spans="1:1" x14ac:dyDescent="0.3">
      <c r="A1533">
        <v>9530000</v>
      </c>
    </row>
    <row r="1534" spans="1:1" x14ac:dyDescent="0.3">
      <c r="A1534">
        <v>9650000</v>
      </c>
    </row>
    <row r="1535" spans="1:1" x14ac:dyDescent="0.3">
      <c r="A1535">
        <v>9760000</v>
      </c>
    </row>
    <row r="1536" spans="1:1" x14ac:dyDescent="0.3">
      <c r="A1536">
        <v>9880000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3BBA3-0EDD-4ECE-860B-E625B4044F40}">
  <dimension ref="A1:L58"/>
  <sheetViews>
    <sheetView zoomScale="85" zoomScaleNormal="85" workbookViewId="0">
      <selection activeCell="F26" sqref="F26"/>
    </sheetView>
  </sheetViews>
  <sheetFormatPr defaultRowHeight="14.4" x14ac:dyDescent="0.3"/>
  <cols>
    <col min="1" max="1" width="25.109375" customWidth="1"/>
    <col min="2" max="2" width="18.6640625" customWidth="1"/>
    <col min="3" max="3" width="14.33203125" customWidth="1"/>
    <col min="4" max="4" width="13.33203125" customWidth="1"/>
    <col min="6" max="6" width="21.5546875" customWidth="1"/>
    <col min="7" max="7" width="21.109375" customWidth="1"/>
  </cols>
  <sheetData>
    <row r="1" spans="1:12" x14ac:dyDescent="0.3">
      <c r="A1" t="s">
        <v>47</v>
      </c>
      <c r="F1" t="s">
        <v>118</v>
      </c>
    </row>
    <row r="2" spans="1:12" x14ac:dyDescent="0.3">
      <c r="F2" t="s">
        <v>119</v>
      </c>
    </row>
    <row r="3" spans="1:12" x14ac:dyDescent="0.3">
      <c r="F3" t="s">
        <v>123</v>
      </c>
      <c r="I3" t="s">
        <v>70</v>
      </c>
      <c r="L3" t="s">
        <v>54</v>
      </c>
    </row>
    <row r="4" spans="1:12" x14ac:dyDescent="0.3">
      <c r="A4" t="s">
        <v>48</v>
      </c>
      <c r="B4">
        <f>+VCC_plot-VEE_plot</f>
        <v>36</v>
      </c>
      <c r="F4" t="s">
        <v>124</v>
      </c>
      <c r="I4" t="s">
        <v>71</v>
      </c>
      <c r="L4">
        <v>0.2</v>
      </c>
    </row>
    <row r="5" spans="1:12" x14ac:dyDescent="0.3">
      <c r="A5" t="s">
        <v>199</v>
      </c>
      <c r="B5" s="9">
        <f>IF(CLAMP_enable_plot="YES",(VCLAMP_pos_plot-VOCM_clamp_pos),(VCC_plot-VOCM_pos))</f>
        <v>4</v>
      </c>
      <c r="I5" t="s">
        <v>72</v>
      </c>
      <c r="L5">
        <v>1</v>
      </c>
    </row>
    <row r="6" spans="1:12" x14ac:dyDescent="0.3">
      <c r="A6" t="s">
        <v>200</v>
      </c>
      <c r="B6" s="9">
        <f>IF(CLAMP_enable_plot="YES",(VCLAMP_neg_plot+VOCM_clamp_neg),(VEE_plot+VOCM_neg))</f>
        <v>1</v>
      </c>
    </row>
    <row r="7" spans="1:12" x14ac:dyDescent="0.3">
      <c r="A7" s="13" t="s">
        <v>201</v>
      </c>
      <c r="B7" s="20">
        <f>IF(IF(VOCM_plot&lt;(min_vocm_plot),(min_vocm_plot),VOCM_plot)&gt;(max_vocm_plot),(max_vocm_plot),IF(VOCM_plot&lt;(min_vocm_plot),(min_vocm_plot),VOCM_plot))</f>
        <v>2.5</v>
      </c>
      <c r="F7" t="s">
        <v>131</v>
      </c>
    </row>
    <row r="8" spans="1:12" x14ac:dyDescent="0.3">
      <c r="B8" s="9"/>
    </row>
    <row r="9" spans="1:12" x14ac:dyDescent="0.3">
      <c r="A9" t="s">
        <v>198</v>
      </c>
      <c r="B9">
        <f>+VCLAMP_pos_plot-VCLAMP_neg_plot</f>
        <v>5</v>
      </c>
      <c r="F9" t="s">
        <v>120</v>
      </c>
    </row>
    <row r="10" spans="1:12" x14ac:dyDescent="0.3">
      <c r="A10" t="s">
        <v>197</v>
      </c>
      <c r="B10">
        <f>IF(CLAMP_enable_plot="YES",(VCC_plot-1.5)-(VEE_plot+1.5), (VCC_plot-VEE_plot))</f>
        <v>33</v>
      </c>
      <c r="F10" t="s">
        <v>121</v>
      </c>
    </row>
    <row r="11" spans="1:12" x14ac:dyDescent="0.3">
      <c r="A11" t="s">
        <v>196</v>
      </c>
      <c r="B11">
        <f>IF(CLAMP_enable_plot="YES",min_clamp_datasheet, (VCC_plot-VEE_plot))</f>
        <v>3</v>
      </c>
      <c r="F11" t="s">
        <v>122</v>
      </c>
    </row>
    <row r="12" spans="1:12" x14ac:dyDescent="0.3">
      <c r="A12" t="s">
        <v>195</v>
      </c>
      <c r="B12">
        <f>IF(CLAMP_enable_plot="YES",(+VCC_plot-1.5), VCC_plot)</f>
        <v>16.5</v>
      </c>
    </row>
    <row r="13" spans="1:12" x14ac:dyDescent="0.3">
      <c r="A13" t="s">
        <v>194</v>
      </c>
      <c r="B13">
        <f>IF(CLAMP_enable_plot="YES",(+VEE_plot+1.5), VEE_plot)</f>
        <v>-16.5</v>
      </c>
    </row>
    <row r="14" spans="1:12" x14ac:dyDescent="0.3">
      <c r="A14" t="s">
        <v>193</v>
      </c>
      <c r="B14">
        <f>IF(CLAMP_enable_plot="NO", VCC_plot, 'INA851 Vin CM vs Vout Diff Plot'!B20)</f>
        <v>5</v>
      </c>
    </row>
    <row r="15" spans="1:12" x14ac:dyDescent="0.3">
      <c r="A15" t="s">
        <v>192</v>
      </c>
      <c r="B15">
        <f>IF(CLAMP_enable_plot="NO", VEE_plot, 'INA851 Vin CM vs Vout Diff Plot'!B24)</f>
        <v>0</v>
      </c>
    </row>
    <row r="19" spans="1:7" x14ac:dyDescent="0.3">
      <c r="B19" s="14"/>
      <c r="C19" s="15"/>
    </row>
    <row r="20" spans="1:7" x14ac:dyDescent="0.3">
      <c r="C20" s="9"/>
      <c r="D20" s="13"/>
      <c r="G20" s="13"/>
    </row>
    <row r="21" spans="1:7" x14ac:dyDescent="0.3">
      <c r="C21" s="9"/>
      <c r="D21" s="13"/>
      <c r="G21" s="13"/>
    </row>
    <row r="23" spans="1:7" x14ac:dyDescent="0.3">
      <c r="A23" s="13"/>
      <c r="B23" s="14"/>
      <c r="C23" s="15"/>
      <c r="D23" s="15"/>
      <c r="E23" s="16"/>
    </row>
    <row r="24" spans="1:7" x14ac:dyDescent="0.3">
      <c r="C24" s="9"/>
      <c r="D24" s="9"/>
      <c r="G24" s="13"/>
    </row>
    <row r="25" spans="1:7" x14ac:dyDescent="0.3">
      <c r="C25" s="9"/>
      <c r="D25" s="9"/>
      <c r="G25" s="13"/>
    </row>
    <row r="27" spans="1:7" x14ac:dyDescent="0.3">
      <c r="G27" s="13"/>
    </row>
    <row r="28" spans="1:7" x14ac:dyDescent="0.3">
      <c r="G28" s="13"/>
    </row>
    <row r="45" spans="1:1" x14ac:dyDescent="0.3">
      <c r="A45" t="s">
        <v>99</v>
      </c>
    </row>
    <row r="46" spans="1:1" x14ac:dyDescent="0.3">
      <c r="A46" t="s">
        <v>100</v>
      </c>
    </row>
    <row r="47" spans="1:1" x14ac:dyDescent="0.3">
      <c r="A47" t="s">
        <v>112</v>
      </c>
    </row>
    <row r="48" spans="1:1" x14ac:dyDescent="0.3">
      <c r="A48" t="s">
        <v>113</v>
      </c>
    </row>
    <row r="49" spans="1:1" x14ac:dyDescent="0.3">
      <c r="A49" t="s">
        <v>111</v>
      </c>
    </row>
    <row r="50" spans="1:1" x14ac:dyDescent="0.3">
      <c r="A50" t="s">
        <v>102</v>
      </c>
    </row>
    <row r="51" spans="1:1" x14ac:dyDescent="0.3">
      <c r="A51" t="s">
        <v>103</v>
      </c>
    </row>
    <row r="52" spans="1:1" x14ac:dyDescent="0.3">
      <c r="A52" t="s">
        <v>104</v>
      </c>
    </row>
    <row r="53" spans="1:1" x14ac:dyDescent="0.3">
      <c r="A53" t="s">
        <v>101</v>
      </c>
    </row>
    <row r="54" spans="1:1" x14ac:dyDescent="0.3">
      <c r="A54" t="s">
        <v>114</v>
      </c>
    </row>
    <row r="55" spans="1:1" x14ac:dyDescent="0.3">
      <c r="A55" t="s">
        <v>115</v>
      </c>
    </row>
    <row r="56" spans="1:1" x14ac:dyDescent="0.3">
      <c r="A56" t="s">
        <v>116</v>
      </c>
    </row>
    <row r="57" spans="1:1" x14ac:dyDescent="0.3">
      <c r="A57" t="s">
        <v>117</v>
      </c>
    </row>
    <row r="58" spans="1:1" x14ac:dyDescent="0.3">
      <c r="A58" t="s">
        <v>105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F5049-8EC4-4F40-808E-4A7689ED5684}">
  <dimension ref="A1:O58"/>
  <sheetViews>
    <sheetView topLeftCell="A10" zoomScaleNormal="100" workbookViewId="0">
      <selection activeCell="F18" sqref="F18"/>
    </sheetView>
  </sheetViews>
  <sheetFormatPr defaultRowHeight="14.4" x14ac:dyDescent="0.3"/>
  <cols>
    <col min="5" max="5" width="23.109375" customWidth="1"/>
    <col min="6" max="6" width="24.5546875" customWidth="1"/>
    <col min="7" max="7" width="23.88671875" customWidth="1"/>
    <col min="8" max="8" width="19" customWidth="1"/>
    <col min="11" max="11" width="27" customWidth="1"/>
    <col min="12" max="12" width="14.5546875" customWidth="1"/>
  </cols>
  <sheetData>
    <row r="1" spans="5:8" x14ac:dyDescent="0.3">
      <c r="E1" s="16" t="s">
        <v>135</v>
      </c>
    </row>
    <row r="2" spans="5:8" x14ac:dyDescent="0.3">
      <c r="E2" s="17" t="s">
        <v>125</v>
      </c>
    </row>
    <row r="3" spans="5:8" x14ac:dyDescent="0.3">
      <c r="E3" t="s">
        <v>202</v>
      </c>
      <c r="F3">
        <f>+VCC_plot</f>
        <v>18</v>
      </c>
      <c r="G3" t="s">
        <v>203</v>
      </c>
      <c r="H3">
        <f>VCLAMP_pos_plot</f>
        <v>5</v>
      </c>
    </row>
    <row r="4" spans="5:8" x14ac:dyDescent="0.3">
      <c r="E4" t="s">
        <v>204</v>
      </c>
      <c r="F4">
        <f>+VEE_plot</f>
        <v>-18</v>
      </c>
      <c r="G4" t="s">
        <v>205</v>
      </c>
      <c r="H4">
        <f>VCLAMP_neg_plot</f>
        <v>0</v>
      </c>
    </row>
    <row r="5" spans="5:8" x14ac:dyDescent="0.3">
      <c r="E5" t="s">
        <v>134</v>
      </c>
    </row>
    <row r="6" spans="5:8" x14ac:dyDescent="0.3">
      <c r="E6" s="18"/>
      <c r="G6" t="s">
        <v>206</v>
      </c>
      <c r="H6" t="str">
        <f>CLAMP_enable_plot</f>
        <v>YES</v>
      </c>
    </row>
    <row r="7" spans="5:8" x14ac:dyDescent="0.3">
      <c r="E7" s="18"/>
    </row>
    <row r="8" spans="5:8" x14ac:dyDescent="0.3">
      <c r="E8" s="18"/>
    </row>
    <row r="9" spans="5:8" x14ac:dyDescent="0.3">
      <c r="E9" s="18"/>
    </row>
    <row r="10" spans="5:8" x14ac:dyDescent="0.3">
      <c r="E10" t="s">
        <v>207</v>
      </c>
      <c r="F10">
        <f>vocm_calc_plot</f>
        <v>2.5</v>
      </c>
    </row>
    <row r="11" spans="5:8" x14ac:dyDescent="0.3">
      <c r="E11" t="s">
        <v>126</v>
      </c>
      <c r="F11">
        <f>IF('INA851 Vin Vout range'!E16="Single Ended",1,0)</f>
        <v>0</v>
      </c>
    </row>
    <row r="12" spans="5:8" x14ac:dyDescent="0.3">
      <c r="E12" t="s">
        <v>127</v>
      </c>
      <c r="F12">
        <f>IF('INA851 Vin Vout range'!E16="Fully Differential",1,0)</f>
        <v>1</v>
      </c>
    </row>
    <row r="14" spans="5:8" x14ac:dyDescent="0.3">
      <c r="E14" t="s">
        <v>208</v>
      </c>
      <c r="F14">
        <f>VCC_plot-FE_sat_pos</f>
        <v>16</v>
      </c>
    </row>
    <row r="15" spans="5:8" x14ac:dyDescent="0.3">
      <c r="E15" t="s">
        <v>209</v>
      </c>
      <c r="F15">
        <f>VEE_plot+FE_sat_neg</f>
        <v>-16</v>
      </c>
    </row>
    <row r="16" spans="5:8" x14ac:dyDescent="0.3">
      <c r="G16" s="15" t="s">
        <v>95</v>
      </c>
      <c r="H16" s="15" t="s">
        <v>96</v>
      </c>
    </row>
    <row r="17" spans="3:15" x14ac:dyDescent="0.3">
      <c r="E17" t="s">
        <v>210</v>
      </c>
      <c r="F17">
        <f>IF(CLAMP_enable_plot="YES",H17,G17)</f>
        <v>5.0999999999999996</v>
      </c>
      <c r="G17" s="9">
        <f>VCC_plot-VSAT_pos</f>
        <v>16.600000000000001</v>
      </c>
      <c r="H17" s="9">
        <f>VCLAMP_pos_plot-VSAT_clamp_pos</f>
        <v>5.0999999999999996</v>
      </c>
    </row>
    <row r="18" spans="3:15" x14ac:dyDescent="0.3">
      <c r="E18" t="s">
        <v>211</v>
      </c>
      <c r="F18">
        <f>IF(CLAMP_enable_plot="YES",H18,G18)</f>
        <v>-0.1</v>
      </c>
      <c r="G18" s="9">
        <f>VEE_plot+VSAT_neg</f>
        <v>-16.600000000000001</v>
      </c>
      <c r="H18" s="9">
        <f>VCLAMP_neg_plot+VSAT_clamp_neg</f>
        <v>-0.1</v>
      </c>
    </row>
    <row r="20" spans="3:15" x14ac:dyDescent="0.3">
      <c r="C20" s="33"/>
      <c r="D20" s="33"/>
      <c r="E20" s="123" t="str">
        <f>CONCATENATE(E21,"=",vocm_calc_plot,"V")</f>
        <v>VOCM_plot=2.5V</v>
      </c>
      <c r="F20" s="123"/>
      <c r="G20" s="123"/>
      <c r="H20" s="33"/>
    </row>
    <row r="21" spans="3:15" x14ac:dyDescent="0.3">
      <c r="C21" s="33">
        <v>21</v>
      </c>
      <c r="D21" s="33"/>
      <c r="E21" s="33" t="s">
        <v>212</v>
      </c>
      <c r="F21" s="33">
        <f>IF(vocm_calc_plot=(VCC_plot+VEE_plot)/2,0,(vocm_calc_plot-(VCC_plot+VEE_plot)/2))</f>
        <v>2.5</v>
      </c>
      <c r="G21" s="33">
        <f>IF(vocm_calc_plot=(VCLAMP_pos_plot+VCLAMP_neg_plot)/2,0,(vocm_calc_plot-(VCLAMP_pos_plot+VCLAMP_neg_plot)/2))</f>
        <v>0</v>
      </c>
      <c r="H21" s="33">
        <f>IF(CLAMP_enable_plot="YES",G21,VICM_vs_VOUT_Plot_Calculations!AB21)</f>
        <v>0</v>
      </c>
    </row>
    <row r="22" spans="3:15" x14ac:dyDescent="0.3">
      <c r="C22" s="33">
        <v>22</v>
      </c>
      <c r="D22" s="33"/>
      <c r="E22" s="33" t="s">
        <v>213</v>
      </c>
      <c r="F22" s="33">
        <f>(vout_max_plot-vout_min_plot-ABS($H$21))/(BE_GAIN_plot*FE_GAIN_plot)</f>
        <v>5.1999999999999993</v>
      </c>
      <c r="G22" s="33"/>
      <c r="H22" s="33"/>
    </row>
    <row r="23" spans="3:15" x14ac:dyDescent="0.3">
      <c r="C23" s="33"/>
      <c r="D23" s="33"/>
      <c r="E23" s="33"/>
      <c r="F23" s="33"/>
      <c r="G23" s="33"/>
      <c r="H23" s="33"/>
    </row>
    <row r="24" spans="3:15" x14ac:dyDescent="0.3">
      <c r="C24" s="33">
        <v>24</v>
      </c>
      <c r="D24" s="33"/>
      <c r="E24" s="33" t="s">
        <v>214</v>
      </c>
      <c r="F24" s="33">
        <f>vout_max_plot-vout_min_plot-ABS($H$21)</f>
        <v>5.1999999999999993</v>
      </c>
      <c r="G24" s="33"/>
      <c r="H24" s="33"/>
    </row>
    <row r="25" spans="3:15" x14ac:dyDescent="0.3">
      <c r="C25" s="33"/>
      <c r="D25" s="33"/>
      <c r="E25" s="33"/>
      <c r="F25" s="33"/>
      <c r="G25" s="33"/>
      <c r="H25" s="33"/>
      <c r="I25" s="21"/>
      <c r="J25" s="21"/>
      <c r="K25" s="21"/>
      <c r="L25" s="21"/>
      <c r="M25" s="21"/>
      <c r="N25" s="21"/>
      <c r="O25" s="21"/>
    </row>
    <row r="26" spans="3:15" x14ac:dyDescent="0.3">
      <c r="C26" s="33"/>
      <c r="D26" s="33"/>
      <c r="E26" s="34" t="s">
        <v>126</v>
      </c>
      <c r="F26" s="34" t="s">
        <v>128</v>
      </c>
      <c r="G26" s="34"/>
      <c r="H26" s="33"/>
      <c r="I26" s="22"/>
      <c r="J26" s="22"/>
      <c r="K26" s="22"/>
      <c r="L26" s="21"/>
      <c r="M26" s="22"/>
      <c r="N26" s="22"/>
      <c r="O26" s="22"/>
    </row>
    <row r="27" spans="3:15" x14ac:dyDescent="0.3">
      <c r="C27" s="33">
        <v>27</v>
      </c>
      <c r="D27" s="33"/>
      <c r="E27" s="33" t="s">
        <v>215</v>
      </c>
      <c r="F27" s="33">
        <f>vocm_calc_plot-F$24/2</f>
        <v>-9.9999999999999645E-2</v>
      </c>
      <c r="G27" s="33"/>
      <c r="H27" s="33"/>
      <c r="I27" s="21"/>
      <c r="J27" s="21"/>
      <c r="K27" s="21"/>
      <c r="L27" s="21"/>
      <c r="M27" s="21"/>
      <c r="N27" s="21"/>
      <c r="O27" s="21"/>
    </row>
    <row r="28" spans="3:15" x14ac:dyDescent="0.3">
      <c r="C28" s="33">
        <v>28</v>
      </c>
      <c r="D28" s="33"/>
      <c r="E28" s="33" t="s">
        <v>216</v>
      </c>
      <c r="F28" s="33">
        <f>IF(IF(F$27&lt;vout_min_plot,vout_min_plot,F$27)&gt;vout_max_plot,vout_max_plot,IF(F$27&lt;vout_min_plot,vout_min_plot,F$27))</f>
        <v>-9.9999999999999645E-2</v>
      </c>
      <c r="G28" s="33"/>
      <c r="H28" s="33"/>
      <c r="I28" s="21"/>
      <c r="J28" s="21"/>
      <c r="K28" s="21"/>
      <c r="L28" s="21"/>
      <c r="M28" s="21"/>
      <c r="N28" s="21"/>
      <c r="O28" s="21"/>
    </row>
    <row r="29" spans="3:15" x14ac:dyDescent="0.3">
      <c r="C29" s="33">
        <v>29</v>
      </c>
      <c r="D29" s="33"/>
      <c r="E29" s="33" t="s">
        <v>217</v>
      </c>
      <c r="F29" s="33">
        <f>F27-F28</f>
        <v>0</v>
      </c>
      <c r="G29" s="33"/>
      <c r="H29" s="33"/>
      <c r="I29" s="21"/>
      <c r="J29" s="21"/>
      <c r="K29" s="21"/>
      <c r="L29" s="21"/>
      <c r="M29" s="21"/>
      <c r="N29" s="21"/>
      <c r="O29" s="21"/>
    </row>
    <row r="30" spans="3:15" x14ac:dyDescent="0.3">
      <c r="C30" s="33"/>
      <c r="D30" s="33"/>
      <c r="E30" s="33"/>
      <c r="F30" s="33"/>
      <c r="G30" s="33"/>
      <c r="H30" s="33"/>
      <c r="I30" s="21"/>
      <c r="J30" s="21"/>
      <c r="K30" s="21"/>
      <c r="L30" s="21"/>
      <c r="M30" s="21"/>
      <c r="N30" s="21"/>
      <c r="O30" s="21"/>
    </row>
    <row r="31" spans="3:15" x14ac:dyDescent="0.3">
      <c r="C31" s="33"/>
      <c r="D31" s="33"/>
      <c r="E31" s="33"/>
      <c r="F31" s="33"/>
      <c r="G31" s="33"/>
      <c r="H31" s="33"/>
      <c r="I31" s="21"/>
      <c r="J31" s="21"/>
      <c r="K31" s="21"/>
      <c r="L31" s="21"/>
      <c r="M31" s="21"/>
      <c r="N31" s="21"/>
      <c r="O31" s="21"/>
    </row>
    <row r="32" spans="3:15" x14ac:dyDescent="0.3">
      <c r="C32" s="33"/>
      <c r="D32" s="33"/>
      <c r="E32" s="33"/>
      <c r="F32" s="33"/>
      <c r="G32" s="33"/>
      <c r="H32" s="33"/>
      <c r="I32" s="21"/>
      <c r="J32" s="21"/>
      <c r="K32" s="21"/>
      <c r="L32" s="21"/>
      <c r="M32" s="21"/>
      <c r="N32" s="21"/>
      <c r="O32" s="21"/>
    </row>
    <row r="33" spans="1:15" x14ac:dyDescent="0.3">
      <c r="C33" s="33"/>
      <c r="D33" s="33"/>
      <c r="E33" s="33"/>
      <c r="F33" s="33"/>
      <c r="G33" s="33"/>
      <c r="H33" s="33"/>
      <c r="I33" s="21"/>
      <c r="J33" s="21"/>
      <c r="K33" s="21"/>
      <c r="L33" s="21"/>
      <c r="M33" s="21"/>
      <c r="N33" s="21"/>
      <c r="O33" s="21"/>
    </row>
    <row r="34" spans="1:15" x14ac:dyDescent="0.3">
      <c r="C34" s="33">
        <v>34</v>
      </c>
      <c r="D34" s="33"/>
      <c r="E34" s="33" t="s">
        <v>218</v>
      </c>
      <c r="F34" s="33">
        <f>IF(IF(F$28&lt;vout_min_plot,vout_min_plot,F$28)&gt;vout_max_plot,vout_max_plot,IF(F$28&lt;vout_min_plot,vout_min_plot,F$28))</f>
        <v>-9.9999999999999645E-2</v>
      </c>
      <c r="G34" s="33"/>
      <c r="H34" s="33"/>
      <c r="I34" s="21"/>
      <c r="J34" s="21"/>
      <c r="K34" s="21"/>
      <c r="L34" s="21"/>
      <c r="M34" s="21"/>
      <c r="N34" s="21"/>
      <c r="O34" s="21"/>
    </row>
    <row r="35" spans="1:15" x14ac:dyDescent="0.3">
      <c r="C35" s="33"/>
      <c r="D35" s="33"/>
      <c r="E35" s="33"/>
      <c r="F35" s="33"/>
      <c r="G35" s="33"/>
      <c r="H35" s="33"/>
      <c r="I35" s="21"/>
      <c r="J35" s="21"/>
      <c r="K35" s="21"/>
      <c r="L35" s="21"/>
      <c r="M35" s="21"/>
      <c r="N35" s="21"/>
      <c r="O35" s="21"/>
    </row>
    <row r="36" spans="1:15" x14ac:dyDescent="0.3">
      <c r="C36" s="33">
        <v>36</v>
      </c>
      <c r="D36" s="33"/>
      <c r="E36" s="33" t="s">
        <v>219</v>
      </c>
      <c r="F36" s="33">
        <f>vocm_calc_plot+(vocm_calc_plot-F34)-F29</f>
        <v>5.0999999999999996</v>
      </c>
      <c r="G36" s="33"/>
      <c r="H36" s="33"/>
      <c r="I36" s="21"/>
      <c r="J36" s="21"/>
      <c r="K36" s="21"/>
      <c r="L36" s="21"/>
      <c r="M36" s="21"/>
      <c r="N36" s="21"/>
      <c r="O36" s="21"/>
    </row>
    <row r="37" spans="1:15" x14ac:dyDescent="0.3">
      <c r="C37" s="33">
        <v>37</v>
      </c>
      <c r="D37" s="33"/>
      <c r="E37" s="33" t="s">
        <v>220</v>
      </c>
      <c r="F37" s="33">
        <f>IF(IF(F$36&lt;vout_min_plot,vout_min_plot,F$36)&gt;vout_max_plot,vout_max_plot,IF(F$36&lt;vout_min_plot,vout_min_plot,F$36))</f>
        <v>5.0999999999999996</v>
      </c>
      <c r="G37" s="33"/>
      <c r="H37" s="33"/>
      <c r="I37" s="21"/>
      <c r="J37" s="21"/>
      <c r="K37" s="21"/>
      <c r="L37" s="21"/>
      <c r="M37" s="21"/>
      <c r="N37" s="21"/>
      <c r="O37" s="21"/>
    </row>
    <row r="38" spans="1:15" x14ac:dyDescent="0.3">
      <c r="C38" s="33"/>
      <c r="D38" s="33"/>
      <c r="E38" s="33"/>
      <c r="F38" s="33" t="s">
        <v>239</v>
      </c>
      <c r="G38" s="33" t="s">
        <v>240</v>
      </c>
      <c r="H38" s="33"/>
      <c r="I38" s="21"/>
      <c r="J38" s="21"/>
      <c r="K38" s="21"/>
      <c r="L38" s="21"/>
      <c r="M38" s="21"/>
      <c r="N38" s="21"/>
      <c r="O38" s="21"/>
    </row>
    <row r="39" spans="1:15" x14ac:dyDescent="0.3">
      <c r="C39" s="33">
        <v>39</v>
      </c>
      <c r="D39" s="33"/>
      <c r="E39" s="35" t="s">
        <v>221</v>
      </c>
      <c r="F39" s="35">
        <f>IF(F29=0,vocm_calc_plot+(vocm_calc_plot-F37),F34)</f>
        <v>-9.9999999999999645E-2</v>
      </c>
      <c r="G39" s="35">
        <f>+F40</f>
        <v>5.0999999999999996</v>
      </c>
      <c r="H39" s="33"/>
      <c r="I39" s="23"/>
      <c r="J39" s="23"/>
      <c r="K39" s="23"/>
      <c r="L39" s="21"/>
      <c r="M39" s="23"/>
      <c r="N39" s="23"/>
      <c r="O39" s="23"/>
    </row>
    <row r="40" spans="1:15" x14ac:dyDescent="0.3">
      <c r="C40" s="33">
        <v>40</v>
      </c>
      <c r="D40" s="33"/>
      <c r="E40" s="35" t="s">
        <v>222</v>
      </c>
      <c r="F40" s="35">
        <f>vocm_calc_plot+(vocm_calc_plot-F39)</f>
        <v>5.0999999999999996</v>
      </c>
      <c r="G40" s="35">
        <f>vocm_calc_plot+(vocm_calc_plot-G39)</f>
        <v>-9.9999999999999645E-2</v>
      </c>
      <c r="H40" s="33"/>
      <c r="I40" s="23"/>
      <c r="J40" s="23"/>
      <c r="K40" s="23"/>
      <c r="L40" s="21"/>
      <c r="M40" s="23"/>
      <c r="N40" s="23"/>
      <c r="O40" s="23"/>
    </row>
    <row r="41" spans="1:15" x14ac:dyDescent="0.3">
      <c r="A41" s="16" t="s">
        <v>176</v>
      </c>
      <c r="C41" s="33"/>
      <c r="D41" s="33"/>
      <c r="E41" s="35" t="s">
        <v>223</v>
      </c>
      <c r="F41" s="35">
        <f>(F39-F40)/(-BE_GAIN_plot)</f>
        <v>5.1999999999999993</v>
      </c>
      <c r="G41" s="35">
        <f>(G39-G40)/(-BE_GAIN_plot)</f>
        <v>-5.1999999999999993</v>
      </c>
      <c r="H41" s="33"/>
      <c r="I41" s="23"/>
      <c r="J41" s="23"/>
      <c r="K41" s="23"/>
      <c r="L41" s="21"/>
      <c r="M41" s="23"/>
      <c r="N41" s="23"/>
      <c r="O41" s="23"/>
    </row>
    <row r="43" spans="1:15" x14ac:dyDescent="0.3">
      <c r="E43" s="16"/>
    </row>
    <row r="45" spans="1:15" x14ac:dyDescent="0.3">
      <c r="E45" s="124"/>
      <c r="F45" s="124"/>
      <c r="G45" s="124"/>
    </row>
    <row r="46" spans="1:15" x14ac:dyDescent="0.3">
      <c r="F46" s="19"/>
      <c r="G46" s="19"/>
    </row>
    <row r="47" spans="1:15" x14ac:dyDescent="0.3">
      <c r="E47" s="122"/>
    </row>
    <row r="48" spans="1:15" ht="15" customHeight="1" x14ac:dyDescent="0.3">
      <c r="E48" s="122"/>
    </row>
    <row r="49" spans="5:5" x14ac:dyDescent="0.3">
      <c r="E49" s="122"/>
    </row>
    <row r="50" spans="5:5" ht="15" customHeight="1" x14ac:dyDescent="0.3">
      <c r="E50" s="122"/>
    </row>
    <row r="52" spans="5:5" ht="15" customHeight="1" x14ac:dyDescent="0.3"/>
    <row r="54" spans="5:5" ht="15" customHeight="1" x14ac:dyDescent="0.3"/>
    <row r="55" spans="5:5" x14ac:dyDescent="0.3">
      <c r="E55" s="122"/>
    </row>
    <row r="56" spans="5:5" x14ac:dyDescent="0.3">
      <c r="E56" s="122"/>
    </row>
    <row r="57" spans="5:5" x14ac:dyDescent="0.3">
      <c r="E57" s="122"/>
    </row>
    <row r="58" spans="5:5" x14ac:dyDescent="0.3">
      <c r="E58" s="122"/>
    </row>
  </sheetData>
  <mergeCells count="6">
    <mergeCell ref="E57:E58"/>
    <mergeCell ref="E20:G20"/>
    <mergeCell ref="E45:G45"/>
    <mergeCell ref="E47:E48"/>
    <mergeCell ref="E49:E50"/>
    <mergeCell ref="E55:E56"/>
  </mergeCells>
  <conditionalFormatting sqref="H3:H4">
    <cfRule type="expression" dxfId="1" priority="1">
      <formula>CLAMP_enable="NO"</formula>
    </cfRule>
    <cfRule type="expression" dxfId="0" priority="2">
      <formula>CLAMP_enable="YES"</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E8C61-96E5-45A7-895E-8430BCDAB896}">
  <dimension ref="A1:AH1000"/>
  <sheetViews>
    <sheetView topLeftCell="A103" workbookViewId="0">
      <selection activeCell="D8" sqref="D8"/>
    </sheetView>
  </sheetViews>
  <sheetFormatPr defaultRowHeight="14.4" x14ac:dyDescent="0.3"/>
  <cols>
    <col min="2" max="2" width="10.88671875" customWidth="1"/>
    <col min="3" max="3" width="42.88671875" customWidth="1"/>
    <col min="4" max="4" width="44.6640625" customWidth="1"/>
    <col min="5" max="5" width="19.109375" customWidth="1"/>
    <col min="6" max="6" width="13.44140625" customWidth="1"/>
    <col min="7" max="7" width="14" customWidth="1"/>
    <col min="8" max="8" width="7.6640625" customWidth="1"/>
    <col min="9" max="9" width="13.5546875" customWidth="1"/>
    <col min="10" max="10" width="15" customWidth="1"/>
    <col min="11" max="11" width="14.88671875" customWidth="1"/>
    <col min="12" max="12" width="16.88671875" customWidth="1"/>
    <col min="13" max="13" width="2.88671875" customWidth="1"/>
    <col min="17" max="17" width="17.109375" customWidth="1"/>
    <col min="18" max="18" width="15.6640625" customWidth="1"/>
    <col min="20" max="20" width="14.33203125" customWidth="1"/>
    <col min="27" max="27" width="8.44140625" customWidth="1"/>
    <col min="28" max="28" width="10" customWidth="1"/>
    <col min="29" max="29" width="29" customWidth="1"/>
    <col min="31" max="31" width="18.5546875" customWidth="1"/>
    <col min="32" max="32" width="13.6640625" customWidth="1"/>
    <col min="33" max="33" width="16.44140625" customWidth="1"/>
  </cols>
  <sheetData>
    <row r="1" spans="1:34" x14ac:dyDescent="0.3">
      <c r="A1" t="s">
        <v>132</v>
      </c>
      <c r="B1" s="16" t="s">
        <v>138</v>
      </c>
      <c r="C1" t="s">
        <v>266</v>
      </c>
      <c r="D1" t="s">
        <v>267</v>
      </c>
      <c r="E1" s="16"/>
      <c r="F1" t="s">
        <v>147</v>
      </c>
      <c r="G1" t="s">
        <v>148</v>
      </c>
      <c r="H1" s="16"/>
      <c r="I1" t="s">
        <v>149</v>
      </c>
      <c r="J1" t="s">
        <v>150</v>
      </c>
      <c r="K1" t="s">
        <v>151</v>
      </c>
      <c r="L1" t="s">
        <v>152</v>
      </c>
      <c r="N1" s="16" t="s">
        <v>153</v>
      </c>
      <c r="O1" s="16" t="s">
        <v>154</v>
      </c>
      <c r="Q1" s="16" t="s">
        <v>155</v>
      </c>
      <c r="R1" s="16" t="s">
        <v>156</v>
      </c>
      <c r="T1" s="16" t="s">
        <v>157</v>
      </c>
      <c r="U1" s="16" t="s">
        <v>158</v>
      </c>
      <c r="W1" s="16" t="s">
        <v>177</v>
      </c>
      <c r="Y1" t="s">
        <v>39</v>
      </c>
      <c r="Z1" t="s">
        <v>41</v>
      </c>
      <c r="AC1" s="16"/>
      <c r="AG1" t="s">
        <v>226</v>
      </c>
      <c r="AH1" t="str">
        <f>+CLAMP_enable_plot</f>
        <v>YES</v>
      </c>
    </row>
    <row r="2" spans="1:34" x14ac:dyDescent="0.3">
      <c r="A2">
        <f>IF(($B2-$B3)&lt;0.000001,1,0)</f>
        <v>0</v>
      </c>
      <c r="B2">
        <f>AD$10</f>
        <v>15.5</v>
      </c>
      <c r="C2">
        <f t="shared" ref="C2:C65" si="0">IF((B2-0.75)&lt;$AD$6,(AD$6-B2)/FE_GAIN_plot*2,0)</f>
        <v>1</v>
      </c>
      <c r="D2">
        <f t="shared" ref="D2:D65" si="1" xml:space="preserve"> IF((B2)&gt;$AD$7, (AD$7-B2)/FE_GAIN_plot*2,0)</f>
        <v>-63</v>
      </c>
      <c r="E2">
        <f>IF(ABS(D2)&lt;ABS(C2), ABS(D2), ABS(C2))</f>
        <v>1</v>
      </c>
      <c r="F2">
        <f>IF(B2&lt;$AD$10,($AD$10-B2)*2,0)</f>
        <v>0</v>
      </c>
      <c r="G2">
        <f>IF(B2&gt;$AD$11, ($AD$11-B2)*2,0)</f>
        <v>-62</v>
      </c>
      <c r="H2">
        <f>IF(ABS(G2)&lt;ABS(F2), ABS(G2),ABS(F2))</f>
        <v>0</v>
      </c>
      <c r="I2">
        <f>IF(ABS($E2)&lt;ABS($H2), $E2, $H2)</f>
        <v>0</v>
      </c>
      <c r="J2">
        <f>-I2</f>
        <v>0</v>
      </c>
      <c r="K2">
        <f>+FDA_BE_Calculations!$F$41/FE_GAIN_plot</f>
        <v>5.1999999999999993</v>
      </c>
      <c r="L2">
        <f>+FDA_BE_Calculations!$G$41/FE_GAIN_plot</f>
        <v>-5.1999999999999993</v>
      </c>
      <c r="N2">
        <f>IF(ABS($I2)&lt;ABS($K2), $I2, $K2)</f>
        <v>0</v>
      </c>
      <c r="O2">
        <f>IF(ABS($J2)&lt;ABS($L2), $J2, $L2)</f>
        <v>0</v>
      </c>
      <c r="Q2">
        <f t="shared" ref="Q2:Q65" si="2">+vocm_calc_plot+BE_GAIN_plot*FE_GAIN_plot*0.5*N2</f>
        <v>2.5</v>
      </c>
      <c r="R2">
        <f t="shared" ref="R2:R65" si="3">+vocm_calc_plot+BE_GAIN_plot*FE_GAIN_plot*0.5*O2</f>
        <v>2.5</v>
      </c>
      <c r="T2">
        <f>+Q2-R2</f>
        <v>0</v>
      </c>
      <c r="U2">
        <f>+R2-Q2</f>
        <v>0</v>
      </c>
      <c r="W2">
        <f t="shared" ref="W2:W65" si="4">+vocm_calc_plot</f>
        <v>2.5</v>
      </c>
      <c r="Y2">
        <f t="shared" ref="Y2:Y65" si="5">VCC_plot</f>
        <v>18</v>
      </c>
      <c r="Z2">
        <f t="shared" ref="Z2:Z65" si="6">VEE_plot</f>
        <v>-18</v>
      </c>
      <c r="AC2" t="s">
        <v>224</v>
      </c>
      <c r="AD2">
        <f>BE_GAIN_plot</f>
        <v>1</v>
      </c>
      <c r="AG2" t="s">
        <v>202</v>
      </c>
      <c r="AH2">
        <f>+VCC_plot</f>
        <v>18</v>
      </c>
    </row>
    <row r="3" spans="1:34" x14ac:dyDescent="0.3">
      <c r="A3">
        <f t="shared" ref="A3:A66" si="7">IF(($B3-$B4)&lt;0.000001,1,0)</f>
        <v>0</v>
      </c>
      <c r="B3">
        <f>IF(($B2-0.05)&gt;=$AD$11,$B2-0.05,$AD$11)</f>
        <v>15.45</v>
      </c>
      <c r="C3">
        <f t="shared" si="0"/>
        <v>1.1000000000000014</v>
      </c>
      <c r="D3">
        <f t="shared" si="1"/>
        <v>-62.9</v>
      </c>
      <c r="E3">
        <f t="shared" ref="E3" si="8">IF(ABS(D3)&lt;ABS(C3), ABS(D3), ABS(C3))</f>
        <v>1.1000000000000014</v>
      </c>
      <c r="F3">
        <f t="shared" ref="F3" si="9">IF(B3&lt;$AD$10,($AD$10-B3)*2,0)</f>
        <v>0.10000000000000142</v>
      </c>
      <c r="G3">
        <f t="shared" ref="G3" si="10">IF(B3&gt;$AD$11, ($AD$11-B3)*2,0)</f>
        <v>-61.9</v>
      </c>
      <c r="H3">
        <f t="shared" ref="H3" si="11">IF(ABS(G3)&lt;ABS(F3), ABS(G3),ABS(F3))</f>
        <v>0.10000000000000142</v>
      </c>
      <c r="I3">
        <f t="shared" ref="I3:I66" si="12">IF(ABS($E3)&lt;ABS($H3), $E3, $H3)</f>
        <v>0.10000000000000142</v>
      </c>
      <c r="J3">
        <f t="shared" ref="J3:J66" si="13">-I3</f>
        <v>-0.10000000000000142</v>
      </c>
      <c r="K3">
        <f>+FDA_BE_Calculations!$F$41/FE_GAIN_plot</f>
        <v>5.1999999999999993</v>
      </c>
      <c r="L3">
        <f>+FDA_BE_Calculations!$G$41/FE_GAIN_plot</f>
        <v>-5.1999999999999993</v>
      </c>
      <c r="N3">
        <f t="shared" ref="N3:N66" si="14">IF(ABS($I3)&lt;ABS($K3), $I3, $K3)</f>
        <v>0.10000000000000142</v>
      </c>
      <c r="O3">
        <f t="shared" ref="O3:O66" si="15">IF(ABS($J3)&lt;ABS($L3), $J3, $L3)</f>
        <v>-0.10000000000000142</v>
      </c>
      <c r="Q3">
        <f t="shared" si="2"/>
        <v>2.5500000000000007</v>
      </c>
      <c r="R3">
        <f t="shared" si="3"/>
        <v>2.4499999999999993</v>
      </c>
      <c r="T3">
        <f t="shared" ref="T3" si="16">+Q3-R3</f>
        <v>0.10000000000000142</v>
      </c>
      <c r="U3">
        <f t="shared" ref="U3" si="17">+R3-Q3</f>
        <v>-0.10000000000000142</v>
      </c>
      <c r="W3">
        <f t="shared" si="4"/>
        <v>2.5</v>
      </c>
      <c r="Y3">
        <f t="shared" si="5"/>
        <v>18</v>
      </c>
      <c r="Z3">
        <f t="shared" si="6"/>
        <v>-18</v>
      </c>
      <c r="AC3" t="s">
        <v>225</v>
      </c>
      <c r="AD3">
        <f>FE_GAIN_plot</f>
        <v>1</v>
      </c>
      <c r="AG3" t="s">
        <v>204</v>
      </c>
      <c r="AH3">
        <f>+VEE_plot</f>
        <v>-18</v>
      </c>
    </row>
    <row r="4" spans="1:34" x14ac:dyDescent="0.3">
      <c r="A4">
        <f t="shared" si="7"/>
        <v>0</v>
      </c>
      <c r="B4">
        <f t="shared" ref="B4:B67" si="18">IF(($B3-0.05)&gt;=$AD$11,$B3-0.05,$AD$11)</f>
        <v>15.399999999999999</v>
      </c>
      <c r="C4">
        <f t="shared" si="0"/>
        <v>1.2000000000000028</v>
      </c>
      <c r="D4">
        <f t="shared" si="1"/>
        <v>-62.8</v>
      </c>
      <c r="E4">
        <f t="shared" ref="E4:E67" si="19">IF(ABS(D4)&lt;ABS(C4), ABS(D4), ABS(C4))</f>
        <v>1.2000000000000028</v>
      </c>
      <c r="F4">
        <f t="shared" ref="F4:F67" si="20">IF(B4&lt;$AD$10,($AD$10-B4)*2,0)</f>
        <v>0.20000000000000284</v>
      </c>
      <c r="G4">
        <f t="shared" ref="G4:G67" si="21">IF(B4&gt;$AD$11, ($AD$11-B4)*2,0)</f>
        <v>-61.8</v>
      </c>
      <c r="H4">
        <f t="shared" ref="H4:H67" si="22">IF(ABS(G4)&lt;ABS(F4), ABS(G4),ABS(F4))</f>
        <v>0.20000000000000284</v>
      </c>
      <c r="I4">
        <f t="shared" si="12"/>
        <v>0.20000000000000284</v>
      </c>
      <c r="J4">
        <f t="shared" si="13"/>
        <v>-0.20000000000000284</v>
      </c>
      <c r="K4">
        <f>+FDA_BE_Calculations!$F$41/FE_GAIN_plot</f>
        <v>5.1999999999999993</v>
      </c>
      <c r="L4">
        <f>+FDA_BE_Calculations!$G$41/FE_GAIN_plot</f>
        <v>-5.1999999999999993</v>
      </c>
      <c r="N4">
        <f t="shared" si="14"/>
        <v>0.20000000000000284</v>
      </c>
      <c r="O4">
        <f t="shared" si="15"/>
        <v>-0.20000000000000284</v>
      </c>
      <c r="Q4">
        <f t="shared" si="2"/>
        <v>2.6000000000000014</v>
      </c>
      <c r="R4">
        <f t="shared" si="3"/>
        <v>2.3999999999999986</v>
      </c>
      <c r="T4">
        <f t="shared" ref="T4:T67" si="23">+Q4-R4</f>
        <v>0.20000000000000284</v>
      </c>
      <c r="U4">
        <f t="shared" ref="U4:U67" si="24">+R4-Q4</f>
        <v>-0.20000000000000284</v>
      </c>
      <c r="W4">
        <f t="shared" si="4"/>
        <v>2.5</v>
      </c>
      <c r="Y4">
        <f t="shared" si="5"/>
        <v>18</v>
      </c>
      <c r="Z4">
        <f t="shared" si="6"/>
        <v>-18</v>
      </c>
      <c r="AG4" t="s">
        <v>227</v>
      </c>
      <c r="AH4">
        <f>+VCLAMP_pos_plot</f>
        <v>5</v>
      </c>
    </row>
    <row r="5" spans="1:34" x14ac:dyDescent="0.3">
      <c r="A5">
        <f t="shared" si="7"/>
        <v>0</v>
      </c>
      <c r="B5">
        <f t="shared" si="18"/>
        <v>15.349999999999998</v>
      </c>
      <c r="C5">
        <f t="shared" si="0"/>
        <v>1.3000000000000043</v>
      </c>
      <c r="D5">
        <f t="shared" si="1"/>
        <v>-62.699999999999996</v>
      </c>
      <c r="E5">
        <f t="shared" si="19"/>
        <v>1.3000000000000043</v>
      </c>
      <c r="F5">
        <f t="shared" si="20"/>
        <v>0.30000000000000426</v>
      </c>
      <c r="G5">
        <f t="shared" si="21"/>
        <v>-61.699999999999996</v>
      </c>
      <c r="H5">
        <f t="shared" si="22"/>
        <v>0.30000000000000426</v>
      </c>
      <c r="I5">
        <f t="shared" si="12"/>
        <v>0.30000000000000426</v>
      </c>
      <c r="J5">
        <f t="shared" si="13"/>
        <v>-0.30000000000000426</v>
      </c>
      <c r="K5">
        <f>+FDA_BE_Calculations!$F$41/FE_GAIN_plot</f>
        <v>5.1999999999999993</v>
      </c>
      <c r="L5">
        <f>+FDA_BE_Calculations!$G$41/FE_GAIN_plot</f>
        <v>-5.1999999999999993</v>
      </c>
      <c r="N5">
        <f t="shared" si="14"/>
        <v>0.30000000000000426</v>
      </c>
      <c r="O5">
        <f t="shared" si="15"/>
        <v>-0.30000000000000426</v>
      </c>
      <c r="Q5">
        <f t="shared" si="2"/>
        <v>2.6500000000000021</v>
      </c>
      <c r="R5">
        <f t="shared" si="3"/>
        <v>2.3499999999999979</v>
      </c>
      <c r="T5">
        <f t="shared" si="23"/>
        <v>0.30000000000000426</v>
      </c>
      <c r="U5">
        <f t="shared" si="24"/>
        <v>-0.30000000000000426</v>
      </c>
      <c r="W5">
        <f t="shared" si="4"/>
        <v>2.5</v>
      </c>
      <c r="Y5">
        <f t="shared" si="5"/>
        <v>18</v>
      </c>
      <c r="Z5">
        <f t="shared" si="6"/>
        <v>-18</v>
      </c>
      <c r="AC5" s="16" t="s">
        <v>136</v>
      </c>
      <c r="AG5" t="s">
        <v>228</v>
      </c>
      <c r="AH5">
        <f>+VCLAMP_neg_plot</f>
        <v>0</v>
      </c>
    </row>
    <row r="6" spans="1:34" x14ac:dyDescent="0.3">
      <c r="A6">
        <f t="shared" si="7"/>
        <v>0</v>
      </c>
      <c r="B6">
        <f t="shared" si="18"/>
        <v>15.299999999999997</v>
      </c>
      <c r="C6">
        <f t="shared" si="0"/>
        <v>1.4000000000000057</v>
      </c>
      <c r="D6">
        <f t="shared" si="1"/>
        <v>-62.599999999999994</v>
      </c>
      <c r="E6">
        <f t="shared" si="19"/>
        <v>1.4000000000000057</v>
      </c>
      <c r="F6">
        <f t="shared" si="20"/>
        <v>0.40000000000000568</v>
      </c>
      <c r="G6">
        <f t="shared" si="21"/>
        <v>-61.599999999999994</v>
      </c>
      <c r="H6">
        <f t="shared" si="22"/>
        <v>0.40000000000000568</v>
      </c>
      <c r="I6">
        <f t="shared" si="12"/>
        <v>0.40000000000000568</v>
      </c>
      <c r="J6">
        <f t="shared" si="13"/>
        <v>-0.40000000000000568</v>
      </c>
      <c r="K6">
        <f>+FDA_BE_Calculations!$F$41/FE_GAIN_plot</f>
        <v>5.1999999999999993</v>
      </c>
      <c r="L6">
        <f>+FDA_BE_Calculations!$G$41/FE_GAIN_plot</f>
        <v>-5.1999999999999993</v>
      </c>
      <c r="N6">
        <f t="shared" si="14"/>
        <v>0.40000000000000568</v>
      </c>
      <c r="O6">
        <f t="shared" si="15"/>
        <v>-0.40000000000000568</v>
      </c>
      <c r="Q6">
        <f t="shared" si="2"/>
        <v>2.7000000000000028</v>
      </c>
      <c r="R6">
        <f t="shared" si="3"/>
        <v>2.2999999999999972</v>
      </c>
      <c r="T6">
        <f t="shared" si="23"/>
        <v>0.40000000000000568</v>
      </c>
      <c r="U6">
        <f t="shared" si="24"/>
        <v>-0.40000000000000568</v>
      </c>
      <c r="W6">
        <f t="shared" si="4"/>
        <v>2.5</v>
      </c>
      <c r="Y6">
        <f t="shared" si="5"/>
        <v>18</v>
      </c>
      <c r="Z6">
        <f t="shared" si="6"/>
        <v>-18</v>
      </c>
      <c r="AC6" t="s">
        <v>208</v>
      </c>
      <c r="AD6">
        <f>VCC_plot-FE_sat_pos</f>
        <v>16</v>
      </c>
      <c r="AG6" t="s">
        <v>212</v>
      </c>
      <c r="AH6">
        <f>+VOCM_plot</f>
        <v>2.5</v>
      </c>
    </row>
    <row r="7" spans="1:34" x14ac:dyDescent="0.3">
      <c r="A7">
        <f t="shared" si="7"/>
        <v>0</v>
      </c>
      <c r="B7">
        <f t="shared" si="18"/>
        <v>15.249999999999996</v>
      </c>
      <c r="C7">
        <f t="shared" si="0"/>
        <v>1.5000000000000071</v>
      </c>
      <c r="D7">
        <f t="shared" si="1"/>
        <v>-62.499999999999993</v>
      </c>
      <c r="E7">
        <f t="shared" si="19"/>
        <v>1.5000000000000071</v>
      </c>
      <c r="F7">
        <f t="shared" si="20"/>
        <v>0.50000000000000711</v>
      </c>
      <c r="G7">
        <f t="shared" si="21"/>
        <v>-61.499999999999993</v>
      </c>
      <c r="H7">
        <f t="shared" si="22"/>
        <v>0.50000000000000711</v>
      </c>
      <c r="I7">
        <f t="shared" si="12"/>
        <v>0.50000000000000711</v>
      </c>
      <c r="J7">
        <f t="shared" si="13"/>
        <v>-0.50000000000000711</v>
      </c>
      <c r="K7">
        <f>+FDA_BE_Calculations!$F$41/FE_GAIN_plot</f>
        <v>5.1999999999999993</v>
      </c>
      <c r="L7">
        <f>+FDA_BE_Calculations!$G$41/FE_GAIN_plot</f>
        <v>-5.1999999999999993</v>
      </c>
      <c r="N7">
        <f t="shared" si="14"/>
        <v>0.50000000000000711</v>
      </c>
      <c r="O7">
        <f t="shared" si="15"/>
        <v>-0.50000000000000711</v>
      </c>
      <c r="Q7">
        <f t="shared" si="2"/>
        <v>2.7500000000000036</v>
      </c>
      <c r="R7">
        <f t="shared" si="3"/>
        <v>2.2499999999999964</v>
      </c>
      <c r="T7">
        <f t="shared" si="23"/>
        <v>0.50000000000000711</v>
      </c>
      <c r="U7">
        <f t="shared" si="24"/>
        <v>-0.50000000000000711</v>
      </c>
      <c r="W7">
        <f t="shared" si="4"/>
        <v>2.5</v>
      </c>
      <c r="Y7">
        <f t="shared" si="5"/>
        <v>18</v>
      </c>
      <c r="Z7">
        <f t="shared" si="6"/>
        <v>-18</v>
      </c>
      <c r="AC7" t="s">
        <v>230</v>
      </c>
      <c r="AD7">
        <f>VEE_plot+FE_sat_neg</f>
        <v>-16</v>
      </c>
      <c r="AG7" t="s">
        <v>229</v>
      </c>
      <c r="AH7">
        <f>+vocm_calc_plot</f>
        <v>2.5</v>
      </c>
    </row>
    <row r="8" spans="1:34" x14ac:dyDescent="0.3">
      <c r="A8">
        <f t="shared" si="7"/>
        <v>0</v>
      </c>
      <c r="B8">
        <f t="shared" si="18"/>
        <v>15.199999999999996</v>
      </c>
      <c r="C8">
        <f t="shared" si="0"/>
        <v>1.6000000000000085</v>
      </c>
      <c r="D8">
        <f t="shared" si="1"/>
        <v>-62.399999999999991</v>
      </c>
      <c r="E8">
        <f t="shared" si="19"/>
        <v>1.6000000000000085</v>
      </c>
      <c r="F8">
        <f t="shared" si="20"/>
        <v>0.60000000000000853</v>
      </c>
      <c r="G8">
        <f t="shared" si="21"/>
        <v>-61.399999999999991</v>
      </c>
      <c r="H8">
        <f t="shared" si="22"/>
        <v>0.60000000000000853</v>
      </c>
      <c r="I8">
        <f t="shared" si="12"/>
        <v>0.60000000000000853</v>
      </c>
      <c r="J8">
        <f t="shared" si="13"/>
        <v>-0.60000000000000853</v>
      </c>
      <c r="K8">
        <f>+FDA_BE_Calculations!$F$41/FE_GAIN_plot</f>
        <v>5.1999999999999993</v>
      </c>
      <c r="L8">
        <f>+FDA_BE_Calculations!$G$41/FE_GAIN_plot</f>
        <v>-5.1999999999999993</v>
      </c>
      <c r="N8">
        <f t="shared" si="14"/>
        <v>0.60000000000000853</v>
      </c>
      <c r="O8">
        <f t="shared" si="15"/>
        <v>-0.60000000000000853</v>
      </c>
      <c r="Q8">
        <f t="shared" si="2"/>
        <v>2.8000000000000043</v>
      </c>
      <c r="R8">
        <f t="shared" si="3"/>
        <v>2.1999999999999957</v>
      </c>
      <c r="T8">
        <f t="shared" si="23"/>
        <v>0.60000000000000853</v>
      </c>
      <c r="U8">
        <f t="shared" si="24"/>
        <v>-0.60000000000000853</v>
      </c>
      <c r="W8">
        <f t="shared" si="4"/>
        <v>2.5</v>
      </c>
      <c r="Y8">
        <f t="shared" si="5"/>
        <v>18</v>
      </c>
      <c r="Z8">
        <f t="shared" si="6"/>
        <v>-18</v>
      </c>
    </row>
    <row r="9" spans="1:34" x14ac:dyDescent="0.3">
      <c r="A9">
        <f t="shared" si="7"/>
        <v>0</v>
      </c>
      <c r="B9">
        <f t="shared" si="18"/>
        <v>15.149999999999995</v>
      </c>
      <c r="C9">
        <f t="shared" si="0"/>
        <v>1.7000000000000099</v>
      </c>
      <c r="D9">
        <f t="shared" si="1"/>
        <v>-62.29999999999999</v>
      </c>
      <c r="E9">
        <f t="shared" si="19"/>
        <v>1.7000000000000099</v>
      </c>
      <c r="F9">
        <f t="shared" si="20"/>
        <v>0.70000000000000995</v>
      </c>
      <c r="G9">
        <f t="shared" si="21"/>
        <v>-61.29999999999999</v>
      </c>
      <c r="H9">
        <f t="shared" si="22"/>
        <v>0.70000000000000995</v>
      </c>
      <c r="I9">
        <f t="shared" si="12"/>
        <v>0.70000000000000995</v>
      </c>
      <c r="J9">
        <f t="shared" si="13"/>
        <v>-0.70000000000000995</v>
      </c>
      <c r="K9">
        <f>+FDA_BE_Calculations!$F$41/FE_GAIN_plot</f>
        <v>5.1999999999999993</v>
      </c>
      <c r="L9">
        <f>+FDA_BE_Calculations!$G$41/FE_GAIN_plot</f>
        <v>-5.1999999999999993</v>
      </c>
      <c r="N9">
        <f t="shared" si="14"/>
        <v>0.70000000000000995</v>
      </c>
      <c r="O9">
        <f t="shared" si="15"/>
        <v>-0.70000000000000995</v>
      </c>
      <c r="Q9">
        <f t="shared" si="2"/>
        <v>2.850000000000005</v>
      </c>
      <c r="R9">
        <f t="shared" si="3"/>
        <v>2.149999999999995</v>
      </c>
      <c r="T9">
        <f t="shared" si="23"/>
        <v>0.70000000000000995</v>
      </c>
      <c r="U9">
        <f t="shared" si="24"/>
        <v>-0.70000000000000995</v>
      </c>
      <c r="W9">
        <f t="shared" si="4"/>
        <v>2.5</v>
      </c>
      <c r="Y9">
        <f t="shared" si="5"/>
        <v>18</v>
      </c>
      <c r="Z9">
        <f t="shared" si="6"/>
        <v>-18</v>
      </c>
      <c r="AC9" s="16" t="s">
        <v>137</v>
      </c>
    </row>
    <row r="10" spans="1:34" x14ac:dyDescent="0.3">
      <c r="A10">
        <f t="shared" si="7"/>
        <v>0</v>
      </c>
      <c r="B10">
        <f t="shared" si="18"/>
        <v>15.099999999999994</v>
      </c>
      <c r="C10">
        <f t="shared" si="0"/>
        <v>1.8000000000000114</v>
      </c>
      <c r="D10">
        <f t="shared" si="1"/>
        <v>-62.199999999999989</v>
      </c>
      <c r="E10">
        <f t="shared" si="19"/>
        <v>1.8000000000000114</v>
      </c>
      <c r="F10">
        <f t="shared" si="20"/>
        <v>0.80000000000001137</v>
      </c>
      <c r="G10">
        <f t="shared" si="21"/>
        <v>-61.199999999999989</v>
      </c>
      <c r="H10">
        <f t="shared" si="22"/>
        <v>0.80000000000001137</v>
      </c>
      <c r="I10">
        <f t="shared" si="12"/>
        <v>0.80000000000001137</v>
      </c>
      <c r="J10">
        <f t="shared" si="13"/>
        <v>-0.80000000000001137</v>
      </c>
      <c r="K10">
        <f>+FDA_BE_Calculations!$F$41/FE_GAIN_plot</f>
        <v>5.1999999999999993</v>
      </c>
      <c r="L10">
        <f>+FDA_BE_Calculations!$G$41/FE_GAIN_plot</f>
        <v>-5.1999999999999993</v>
      </c>
      <c r="N10">
        <f t="shared" si="14"/>
        <v>0.80000000000001137</v>
      </c>
      <c r="O10">
        <f t="shared" si="15"/>
        <v>-0.80000000000001137</v>
      </c>
      <c r="Q10">
        <f t="shared" si="2"/>
        <v>2.9000000000000057</v>
      </c>
      <c r="R10">
        <f t="shared" si="3"/>
        <v>2.0999999999999943</v>
      </c>
      <c r="T10">
        <f t="shared" si="23"/>
        <v>0.80000000000001137</v>
      </c>
      <c r="U10">
        <f t="shared" si="24"/>
        <v>-0.80000000000001137</v>
      </c>
      <c r="W10">
        <f t="shared" si="4"/>
        <v>2.5</v>
      </c>
      <c r="Y10">
        <f t="shared" si="5"/>
        <v>18</v>
      </c>
      <c r="Z10">
        <f t="shared" si="6"/>
        <v>-18</v>
      </c>
      <c r="AC10" t="s">
        <v>231</v>
      </c>
      <c r="AD10">
        <f>+VCC_plot-vicm_pos</f>
        <v>15.5</v>
      </c>
    </row>
    <row r="11" spans="1:34" x14ac:dyDescent="0.3">
      <c r="A11">
        <f t="shared" si="7"/>
        <v>0</v>
      </c>
      <c r="B11">
        <f t="shared" si="18"/>
        <v>15.049999999999994</v>
      </c>
      <c r="C11">
        <f t="shared" si="0"/>
        <v>1.9000000000000128</v>
      </c>
      <c r="D11">
        <f t="shared" si="1"/>
        <v>-62.099999999999987</v>
      </c>
      <c r="E11">
        <f t="shared" si="19"/>
        <v>1.9000000000000128</v>
      </c>
      <c r="F11">
        <f t="shared" si="20"/>
        <v>0.90000000000001279</v>
      </c>
      <c r="G11">
        <f t="shared" si="21"/>
        <v>-61.099999999999987</v>
      </c>
      <c r="H11">
        <f t="shared" si="22"/>
        <v>0.90000000000001279</v>
      </c>
      <c r="I11">
        <f t="shared" si="12"/>
        <v>0.90000000000001279</v>
      </c>
      <c r="J11">
        <f t="shared" si="13"/>
        <v>-0.90000000000001279</v>
      </c>
      <c r="K11">
        <f>+FDA_BE_Calculations!$F$41/FE_GAIN_plot</f>
        <v>5.1999999999999993</v>
      </c>
      <c r="L11">
        <f>+FDA_BE_Calculations!$G$41/FE_GAIN_plot</f>
        <v>-5.1999999999999993</v>
      </c>
      <c r="N11">
        <f t="shared" si="14"/>
        <v>0.90000000000001279</v>
      </c>
      <c r="O11">
        <f t="shared" si="15"/>
        <v>-0.90000000000001279</v>
      </c>
      <c r="Q11">
        <f t="shared" si="2"/>
        <v>2.9500000000000064</v>
      </c>
      <c r="R11">
        <f t="shared" si="3"/>
        <v>2.0499999999999936</v>
      </c>
      <c r="T11">
        <f t="shared" si="23"/>
        <v>0.90000000000001279</v>
      </c>
      <c r="U11">
        <f t="shared" si="24"/>
        <v>-0.90000000000001279</v>
      </c>
      <c r="W11">
        <f t="shared" si="4"/>
        <v>2.5</v>
      </c>
      <c r="Y11">
        <f t="shared" si="5"/>
        <v>18</v>
      </c>
      <c r="Z11">
        <f t="shared" si="6"/>
        <v>-18</v>
      </c>
      <c r="AC11" t="s">
        <v>232</v>
      </c>
      <c r="AD11">
        <f>+VEE_plot+vicm_neg</f>
        <v>-15.5</v>
      </c>
    </row>
    <row r="12" spans="1:34" x14ac:dyDescent="0.3">
      <c r="A12">
        <f t="shared" si="7"/>
        <v>0</v>
      </c>
      <c r="B12">
        <f t="shared" si="18"/>
        <v>14.999999999999993</v>
      </c>
      <c r="C12">
        <f t="shared" si="0"/>
        <v>2.0000000000000142</v>
      </c>
      <c r="D12">
        <f t="shared" si="1"/>
        <v>-61.999999999999986</v>
      </c>
      <c r="E12">
        <f t="shared" si="19"/>
        <v>2.0000000000000142</v>
      </c>
      <c r="F12">
        <f t="shared" si="20"/>
        <v>1.0000000000000142</v>
      </c>
      <c r="G12">
        <f t="shared" si="21"/>
        <v>-60.999999999999986</v>
      </c>
      <c r="H12">
        <f t="shared" si="22"/>
        <v>1.0000000000000142</v>
      </c>
      <c r="I12">
        <f t="shared" si="12"/>
        <v>1.0000000000000142</v>
      </c>
      <c r="J12">
        <f t="shared" si="13"/>
        <v>-1.0000000000000142</v>
      </c>
      <c r="K12">
        <f>+FDA_BE_Calculations!$F$41/FE_GAIN_plot</f>
        <v>5.1999999999999993</v>
      </c>
      <c r="L12">
        <f>+FDA_BE_Calculations!$G$41/FE_GAIN_plot</f>
        <v>-5.1999999999999993</v>
      </c>
      <c r="N12">
        <f t="shared" si="14"/>
        <v>1.0000000000000142</v>
      </c>
      <c r="O12">
        <f t="shared" si="15"/>
        <v>-1.0000000000000142</v>
      </c>
      <c r="Q12">
        <f t="shared" si="2"/>
        <v>3.0000000000000071</v>
      </c>
      <c r="R12">
        <f t="shared" si="3"/>
        <v>1.9999999999999929</v>
      </c>
      <c r="T12">
        <f t="shared" si="23"/>
        <v>1.0000000000000142</v>
      </c>
      <c r="U12">
        <f t="shared" si="24"/>
        <v>-1.0000000000000142</v>
      </c>
      <c r="W12">
        <f t="shared" si="4"/>
        <v>2.5</v>
      </c>
      <c r="Y12">
        <f t="shared" si="5"/>
        <v>18</v>
      </c>
      <c r="Z12">
        <f t="shared" si="6"/>
        <v>-18</v>
      </c>
    </row>
    <row r="13" spans="1:34" x14ac:dyDescent="0.3">
      <c r="A13">
        <f t="shared" si="7"/>
        <v>0</v>
      </c>
      <c r="B13">
        <f t="shared" si="18"/>
        <v>14.949999999999992</v>
      </c>
      <c r="C13">
        <f t="shared" si="0"/>
        <v>2.1000000000000156</v>
      </c>
      <c r="D13">
        <f t="shared" si="1"/>
        <v>-61.899999999999984</v>
      </c>
      <c r="E13">
        <f t="shared" si="19"/>
        <v>2.1000000000000156</v>
      </c>
      <c r="F13">
        <f t="shared" si="20"/>
        <v>1.1000000000000156</v>
      </c>
      <c r="G13">
        <f t="shared" si="21"/>
        <v>-60.899999999999984</v>
      </c>
      <c r="H13">
        <f t="shared" si="22"/>
        <v>1.1000000000000156</v>
      </c>
      <c r="I13">
        <f t="shared" si="12"/>
        <v>1.1000000000000156</v>
      </c>
      <c r="J13">
        <f t="shared" si="13"/>
        <v>-1.1000000000000156</v>
      </c>
      <c r="K13">
        <f>+FDA_BE_Calculations!$F$41/FE_GAIN_plot</f>
        <v>5.1999999999999993</v>
      </c>
      <c r="L13">
        <f>+FDA_BE_Calculations!$G$41/FE_GAIN_plot</f>
        <v>-5.1999999999999993</v>
      </c>
      <c r="N13">
        <f t="shared" si="14"/>
        <v>1.1000000000000156</v>
      </c>
      <c r="O13">
        <f t="shared" si="15"/>
        <v>-1.1000000000000156</v>
      </c>
      <c r="Q13">
        <f t="shared" si="2"/>
        <v>3.0500000000000078</v>
      </c>
      <c r="R13">
        <f t="shared" si="3"/>
        <v>1.9499999999999922</v>
      </c>
      <c r="T13">
        <f t="shared" si="23"/>
        <v>1.1000000000000156</v>
      </c>
      <c r="U13">
        <f t="shared" si="24"/>
        <v>-1.1000000000000156</v>
      </c>
      <c r="W13">
        <f t="shared" si="4"/>
        <v>2.5</v>
      </c>
      <c r="Y13">
        <f t="shared" si="5"/>
        <v>18</v>
      </c>
      <c r="Z13">
        <f t="shared" si="6"/>
        <v>-18</v>
      </c>
      <c r="AA13" s="24"/>
      <c r="AB13" s="24"/>
      <c r="AC13" s="24" t="s">
        <v>138</v>
      </c>
      <c r="AD13" s="24">
        <f>+VICM</f>
        <v>1.65</v>
      </c>
      <c r="AE13" s="24"/>
      <c r="AF13" s="24"/>
      <c r="AG13" s="24"/>
    </row>
    <row r="14" spans="1:34" x14ac:dyDescent="0.3">
      <c r="A14">
        <f t="shared" si="7"/>
        <v>0</v>
      </c>
      <c r="B14">
        <f t="shared" si="18"/>
        <v>14.899999999999991</v>
      </c>
      <c r="C14">
        <f t="shared" si="0"/>
        <v>2.2000000000000171</v>
      </c>
      <c r="D14">
        <f t="shared" si="1"/>
        <v>-61.799999999999983</v>
      </c>
      <c r="E14">
        <f t="shared" si="19"/>
        <v>2.2000000000000171</v>
      </c>
      <c r="F14">
        <f t="shared" si="20"/>
        <v>1.2000000000000171</v>
      </c>
      <c r="G14">
        <f t="shared" si="21"/>
        <v>-60.799999999999983</v>
      </c>
      <c r="H14">
        <f t="shared" si="22"/>
        <v>1.2000000000000171</v>
      </c>
      <c r="I14">
        <f t="shared" si="12"/>
        <v>1.2000000000000171</v>
      </c>
      <c r="J14">
        <f t="shared" si="13"/>
        <v>-1.2000000000000171</v>
      </c>
      <c r="K14">
        <f>+FDA_BE_Calculations!$F$41/FE_GAIN_plot</f>
        <v>5.1999999999999993</v>
      </c>
      <c r="L14">
        <f>+FDA_BE_Calculations!$G$41/FE_GAIN_plot</f>
        <v>-5.1999999999999993</v>
      </c>
      <c r="N14">
        <f t="shared" si="14"/>
        <v>1.2000000000000171</v>
      </c>
      <c r="O14">
        <f t="shared" si="15"/>
        <v>-1.2000000000000171</v>
      </c>
      <c r="Q14">
        <f t="shared" si="2"/>
        <v>3.1000000000000085</v>
      </c>
      <c r="R14">
        <f t="shared" si="3"/>
        <v>1.8999999999999915</v>
      </c>
      <c r="T14">
        <f t="shared" si="23"/>
        <v>1.2000000000000171</v>
      </c>
      <c r="U14">
        <f t="shared" si="24"/>
        <v>-1.2000000000000171</v>
      </c>
      <c r="W14">
        <f t="shared" si="4"/>
        <v>2.5</v>
      </c>
      <c r="Y14">
        <f t="shared" si="5"/>
        <v>18</v>
      </c>
      <c r="Z14">
        <f t="shared" si="6"/>
        <v>-18</v>
      </c>
      <c r="AA14" s="24"/>
      <c r="AB14" s="24"/>
      <c r="AC14" s="25" t="s">
        <v>145</v>
      </c>
      <c r="AD14" s="24"/>
      <c r="AE14" s="24"/>
      <c r="AF14" s="24"/>
      <c r="AG14" s="24"/>
    </row>
    <row r="15" spans="1:34" x14ac:dyDescent="0.3">
      <c r="A15">
        <f t="shared" si="7"/>
        <v>0</v>
      </c>
      <c r="B15">
        <f t="shared" si="18"/>
        <v>14.849999999999991</v>
      </c>
      <c r="C15">
        <f t="shared" si="0"/>
        <v>2.3000000000000185</v>
      </c>
      <c r="D15">
        <f t="shared" si="1"/>
        <v>-61.699999999999982</v>
      </c>
      <c r="E15">
        <f t="shared" si="19"/>
        <v>2.3000000000000185</v>
      </c>
      <c r="F15">
        <f t="shared" si="20"/>
        <v>1.3000000000000185</v>
      </c>
      <c r="G15">
        <f t="shared" si="21"/>
        <v>-60.699999999999982</v>
      </c>
      <c r="H15">
        <f t="shared" si="22"/>
        <v>1.3000000000000185</v>
      </c>
      <c r="I15">
        <f t="shared" si="12"/>
        <v>1.3000000000000185</v>
      </c>
      <c r="J15">
        <f t="shared" si="13"/>
        <v>-1.3000000000000185</v>
      </c>
      <c r="K15">
        <f>+FDA_BE_Calculations!$F$41/FE_GAIN_plot</f>
        <v>5.1999999999999993</v>
      </c>
      <c r="L15">
        <f>+FDA_BE_Calculations!$G$41/FE_GAIN_plot</f>
        <v>-5.1999999999999993</v>
      </c>
      <c r="N15">
        <f t="shared" si="14"/>
        <v>1.3000000000000185</v>
      </c>
      <c r="O15">
        <f t="shared" si="15"/>
        <v>-1.3000000000000185</v>
      </c>
      <c r="Q15">
        <f t="shared" si="2"/>
        <v>3.1500000000000092</v>
      </c>
      <c r="R15">
        <f t="shared" si="3"/>
        <v>1.8499999999999908</v>
      </c>
      <c r="T15">
        <f t="shared" si="23"/>
        <v>1.3000000000000185</v>
      </c>
      <c r="U15">
        <f t="shared" si="24"/>
        <v>-1.3000000000000185</v>
      </c>
      <c r="W15">
        <f t="shared" si="4"/>
        <v>2.5</v>
      </c>
      <c r="Y15">
        <f t="shared" si="5"/>
        <v>18</v>
      </c>
      <c r="Z15">
        <f t="shared" si="6"/>
        <v>-18</v>
      </c>
      <c r="AA15" s="24"/>
      <c r="AB15" s="24"/>
      <c r="AC15" s="24" t="s">
        <v>140</v>
      </c>
      <c r="AD15" s="24">
        <f>IF(AD13&lt;AD6,(AD$6-AD$13)/FE_GAIN*2,0)</f>
        <v>5.74</v>
      </c>
      <c r="AE15" s="24">
        <f>IF(AD7&lt;AD13, (AD$7-AD$13)/FE_GAIN*2, 0)</f>
        <v>-7.06</v>
      </c>
      <c r="AF15" s="24">
        <f>IF(ABS(AE15)&lt;ABS(AD15), AE15, AD15)</f>
        <v>5.74</v>
      </c>
      <c r="AG15" s="24"/>
    </row>
    <row r="16" spans="1:34" x14ac:dyDescent="0.3">
      <c r="A16">
        <f t="shared" si="7"/>
        <v>0</v>
      </c>
      <c r="B16">
        <f t="shared" si="18"/>
        <v>14.79999999999999</v>
      </c>
      <c r="C16">
        <f t="shared" si="0"/>
        <v>2.4000000000000199</v>
      </c>
      <c r="D16">
        <f t="shared" si="1"/>
        <v>-61.59999999999998</v>
      </c>
      <c r="E16">
        <f t="shared" si="19"/>
        <v>2.4000000000000199</v>
      </c>
      <c r="F16">
        <f t="shared" si="20"/>
        <v>1.4000000000000199</v>
      </c>
      <c r="G16">
        <f t="shared" si="21"/>
        <v>-60.59999999999998</v>
      </c>
      <c r="H16">
        <f t="shared" si="22"/>
        <v>1.4000000000000199</v>
      </c>
      <c r="I16">
        <f t="shared" si="12"/>
        <v>1.4000000000000199</v>
      </c>
      <c r="J16">
        <f t="shared" si="13"/>
        <v>-1.4000000000000199</v>
      </c>
      <c r="K16">
        <f>+FDA_BE_Calculations!$F$41/FE_GAIN_plot</f>
        <v>5.1999999999999993</v>
      </c>
      <c r="L16">
        <f>+FDA_BE_Calculations!$G$41/FE_GAIN_plot</f>
        <v>-5.1999999999999993</v>
      </c>
      <c r="N16">
        <f t="shared" si="14"/>
        <v>1.4000000000000199</v>
      </c>
      <c r="O16">
        <f t="shared" si="15"/>
        <v>-1.4000000000000199</v>
      </c>
      <c r="Q16">
        <f t="shared" si="2"/>
        <v>3.2000000000000099</v>
      </c>
      <c r="R16">
        <f t="shared" si="3"/>
        <v>1.7999999999999901</v>
      </c>
      <c r="T16">
        <f t="shared" si="23"/>
        <v>1.4000000000000199</v>
      </c>
      <c r="U16">
        <f t="shared" si="24"/>
        <v>-1.4000000000000199</v>
      </c>
      <c r="W16">
        <f t="shared" si="4"/>
        <v>2.5</v>
      </c>
      <c r="Y16">
        <f t="shared" si="5"/>
        <v>18</v>
      </c>
      <c r="Z16">
        <f t="shared" si="6"/>
        <v>-18</v>
      </c>
      <c r="AA16" s="25"/>
      <c r="AB16" s="24"/>
      <c r="AC16" s="24" t="s">
        <v>141</v>
      </c>
      <c r="AD16" s="24">
        <f>+IF(AD13&lt;AD10, (AD13-AD10)*2,0)</f>
        <v>-27.7</v>
      </c>
      <c r="AE16" s="24">
        <f>+IF(AD13&gt;AD11, (AD11-AD13)*2,0)</f>
        <v>-34.299999999999997</v>
      </c>
      <c r="AF16" s="24">
        <f>IF(ABS(AE16)&lt;ABS(AD16), AE16, AD16)</f>
        <v>-27.7</v>
      </c>
      <c r="AG16" s="24"/>
    </row>
    <row r="17" spans="1:33" x14ac:dyDescent="0.3">
      <c r="A17">
        <f t="shared" si="7"/>
        <v>0</v>
      </c>
      <c r="B17">
        <f t="shared" si="18"/>
        <v>14.749999999999989</v>
      </c>
      <c r="C17">
        <f t="shared" si="0"/>
        <v>2.5000000000000213</v>
      </c>
      <c r="D17">
        <f t="shared" si="1"/>
        <v>-61.499999999999979</v>
      </c>
      <c r="E17">
        <f t="shared" si="19"/>
        <v>2.5000000000000213</v>
      </c>
      <c r="F17">
        <f t="shared" si="20"/>
        <v>1.5000000000000213</v>
      </c>
      <c r="G17">
        <f t="shared" si="21"/>
        <v>-60.499999999999979</v>
      </c>
      <c r="H17">
        <f t="shared" si="22"/>
        <v>1.5000000000000213</v>
      </c>
      <c r="I17">
        <f t="shared" si="12"/>
        <v>1.5000000000000213</v>
      </c>
      <c r="J17">
        <f t="shared" si="13"/>
        <v>-1.5000000000000213</v>
      </c>
      <c r="K17">
        <f>+FDA_BE_Calculations!$F$41/FE_GAIN_plot</f>
        <v>5.1999999999999993</v>
      </c>
      <c r="L17">
        <f>+FDA_BE_Calculations!$G$41/FE_GAIN_plot</f>
        <v>-5.1999999999999993</v>
      </c>
      <c r="N17">
        <f t="shared" si="14"/>
        <v>1.5000000000000213</v>
      </c>
      <c r="O17">
        <f t="shared" si="15"/>
        <v>-1.5000000000000213</v>
      </c>
      <c r="Q17">
        <f t="shared" si="2"/>
        <v>3.2500000000000107</v>
      </c>
      <c r="R17">
        <f t="shared" si="3"/>
        <v>1.7499999999999893</v>
      </c>
      <c r="T17">
        <f t="shared" si="23"/>
        <v>1.5000000000000213</v>
      </c>
      <c r="U17">
        <f t="shared" si="24"/>
        <v>-1.5000000000000213</v>
      </c>
      <c r="W17">
        <f t="shared" si="4"/>
        <v>2.5</v>
      </c>
      <c r="Y17">
        <f t="shared" si="5"/>
        <v>18</v>
      </c>
      <c r="Z17">
        <f t="shared" si="6"/>
        <v>-18</v>
      </c>
      <c r="AA17" s="24"/>
      <c r="AB17" s="24"/>
      <c r="AC17" s="24" t="s">
        <v>144</v>
      </c>
      <c r="AD17" s="24">
        <f>IF(ABS($AF$15)&lt;ABS($AF$16), $AF$15, $AF$16)</f>
        <v>5.74</v>
      </c>
      <c r="AE17" s="24">
        <f>-AD17</f>
        <v>-5.74</v>
      </c>
      <c r="AF17" s="24"/>
      <c r="AG17" s="24"/>
    </row>
    <row r="18" spans="1:33" x14ac:dyDescent="0.3">
      <c r="A18">
        <f t="shared" si="7"/>
        <v>0</v>
      </c>
      <c r="B18">
        <f t="shared" si="18"/>
        <v>14.699999999999989</v>
      </c>
      <c r="C18">
        <f t="shared" si="0"/>
        <v>2.6000000000000227</v>
      </c>
      <c r="D18">
        <f t="shared" si="1"/>
        <v>-61.399999999999977</v>
      </c>
      <c r="E18">
        <f t="shared" si="19"/>
        <v>2.6000000000000227</v>
      </c>
      <c r="F18">
        <f t="shared" si="20"/>
        <v>1.6000000000000227</v>
      </c>
      <c r="G18">
        <f t="shared" si="21"/>
        <v>-60.399999999999977</v>
      </c>
      <c r="H18">
        <f t="shared" si="22"/>
        <v>1.6000000000000227</v>
      </c>
      <c r="I18">
        <f t="shared" si="12"/>
        <v>1.6000000000000227</v>
      </c>
      <c r="J18">
        <f t="shared" si="13"/>
        <v>-1.6000000000000227</v>
      </c>
      <c r="K18">
        <f>+FDA_BE_Calculations!$F$41/FE_GAIN_plot</f>
        <v>5.1999999999999993</v>
      </c>
      <c r="L18">
        <f>+FDA_BE_Calculations!$G$41/FE_GAIN_plot</f>
        <v>-5.1999999999999993</v>
      </c>
      <c r="N18">
        <f t="shared" si="14"/>
        <v>1.6000000000000227</v>
      </c>
      <c r="O18">
        <f t="shared" si="15"/>
        <v>-1.6000000000000227</v>
      </c>
      <c r="Q18">
        <f t="shared" si="2"/>
        <v>3.3000000000000114</v>
      </c>
      <c r="R18">
        <f t="shared" si="3"/>
        <v>1.6999999999999886</v>
      </c>
      <c r="T18">
        <f t="shared" si="23"/>
        <v>1.6000000000000227</v>
      </c>
      <c r="U18">
        <f t="shared" si="24"/>
        <v>-1.6000000000000227</v>
      </c>
      <c r="W18">
        <f t="shared" si="4"/>
        <v>2.5</v>
      </c>
      <c r="Y18">
        <f t="shared" si="5"/>
        <v>18</v>
      </c>
      <c r="Z18">
        <f t="shared" si="6"/>
        <v>-18</v>
      </c>
      <c r="AA18" s="24"/>
      <c r="AB18" s="24"/>
      <c r="AC18" s="25" t="s">
        <v>146</v>
      </c>
      <c r="AD18" s="24"/>
      <c r="AE18" s="24"/>
      <c r="AF18" s="24"/>
      <c r="AG18" s="24"/>
    </row>
    <row r="19" spans="1:33" x14ac:dyDescent="0.3">
      <c r="A19">
        <f t="shared" si="7"/>
        <v>0</v>
      </c>
      <c r="B19">
        <f t="shared" si="18"/>
        <v>14.649999999999988</v>
      </c>
      <c r="C19">
        <f t="shared" si="0"/>
        <v>2.7000000000000242</v>
      </c>
      <c r="D19">
        <f t="shared" si="1"/>
        <v>-61.299999999999976</v>
      </c>
      <c r="E19">
        <f t="shared" si="19"/>
        <v>2.7000000000000242</v>
      </c>
      <c r="F19">
        <f t="shared" si="20"/>
        <v>1.7000000000000242</v>
      </c>
      <c r="G19">
        <f t="shared" si="21"/>
        <v>-60.299999999999976</v>
      </c>
      <c r="H19">
        <f t="shared" si="22"/>
        <v>1.7000000000000242</v>
      </c>
      <c r="I19">
        <f t="shared" si="12"/>
        <v>1.7000000000000242</v>
      </c>
      <c r="J19">
        <f t="shared" si="13"/>
        <v>-1.7000000000000242</v>
      </c>
      <c r="K19">
        <f>+FDA_BE_Calculations!$F$41/FE_GAIN_plot</f>
        <v>5.1999999999999993</v>
      </c>
      <c r="L19">
        <f>+FDA_BE_Calculations!$G$41/FE_GAIN_plot</f>
        <v>-5.1999999999999993</v>
      </c>
      <c r="N19">
        <f t="shared" si="14"/>
        <v>1.7000000000000242</v>
      </c>
      <c r="O19">
        <f t="shared" si="15"/>
        <v>-1.7000000000000242</v>
      </c>
      <c r="Q19">
        <f t="shared" si="2"/>
        <v>3.3500000000000121</v>
      </c>
      <c r="R19">
        <f t="shared" si="3"/>
        <v>1.6499999999999879</v>
      </c>
      <c r="T19">
        <f t="shared" si="23"/>
        <v>1.7000000000000242</v>
      </c>
      <c r="U19">
        <f t="shared" si="24"/>
        <v>-1.7000000000000242</v>
      </c>
      <c r="W19">
        <f t="shared" si="4"/>
        <v>2.5</v>
      </c>
      <c r="Y19">
        <f t="shared" si="5"/>
        <v>18</v>
      </c>
      <c r="Z19">
        <f t="shared" si="6"/>
        <v>-18</v>
      </c>
      <c r="AA19" s="24"/>
      <c r="AB19" s="24"/>
      <c r="AC19" s="24" t="s">
        <v>142</v>
      </c>
      <c r="AD19" s="24">
        <f>+FDA_BE_Calculations!$F$41</f>
        <v>5.1999999999999993</v>
      </c>
      <c r="AE19" s="24">
        <f>+FDA_BE_Calculations!$G$41</f>
        <v>-5.1999999999999993</v>
      </c>
      <c r="AF19" s="24"/>
      <c r="AG19" s="24"/>
    </row>
    <row r="20" spans="1:33" x14ac:dyDescent="0.3">
      <c r="A20">
        <f t="shared" si="7"/>
        <v>0</v>
      </c>
      <c r="B20">
        <f t="shared" si="18"/>
        <v>14.599999999999987</v>
      </c>
      <c r="C20">
        <f t="shared" si="0"/>
        <v>2.8000000000000256</v>
      </c>
      <c r="D20">
        <f t="shared" si="1"/>
        <v>-61.199999999999974</v>
      </c>
      <c r="E20">
        <f t="shared" si="19"/>
        <v>2.8000000000000256</v>
      </c>
      <c r="F20">
        <f t="shared" si="20"/>
        <v>1.8000000000000256</v>
      </c>
      <c r="G20">
        <f t="shared" si="21"/>
        <v>-60.199999999999974</v>
      </c>
      <c r="H20">
        <f t="shared" si="22"/>
        <v>1.8000000000000256</v>
      </c>
      <c r="I20">
        <f t="shared" si="12"/>
        <v>1.8000000000000256</v>
      </c>
      <c r="J20">
        <f t="shared" si="13"/>
        <v>-1.8000000000000256</v>
      </c>
      <c r="K20">
        <f>+FDA_BE_Calculations!$F$41/FE_GAIN_plot</f>
        <v>5.1999999999999993</v>
      </c>
      <c r="L20">
        <f>+FDA_BE_Calculations!$G$41/FE_GAIN_plot</f>
        <v>-5.1999999999999993</v>
      </c>
      <c r="N20">
        <f t="shared" si="14"/>
        <v>1.8000000000000256</v>
      </c>
      <c r="O20">
        <f t="shared" si="15"/>
        <v>-1.8000000000000256</v>
      </c>
      <c r="Q20">
        <f t="shared" si="2"/>
        <v>3.4000000000000128</v>
      </c>
      <c r="R20">
        <f t="shared" si="3"/>
        <v>1.5999999999999872</v>
      </c>
      <c r="T20">
        <f t="shared" si="23"/>
        <v>1.8000000000000256</v>
      </c>
      <c r="U20">
        <f t="shared" si="24"/>
        <v>-1.8000000000000256</v>
      </c>
      <c r="W20">
        <f t="shared" si="4"/>
        <v>2.5</v>
      </c>
      <c r="Y20">
        <f t="shared" si="5"/>
        <v>18</v>
      </c>
      <c r="Z20">
        <f t="shared" si="6"/>
        <v>-18</v>
      </c>
      <c r="AA20" s="125"/>
      <c r="AB20" s="125"/>
      <c r="AC20" s="125"/>
      <c r="AD20" s="24"/>
      <c r="AE20" s="125"/>
      <c r="AF20" s="125"/>
      <c r="AG20" s="125"/>
    </row>
    <row r="21" spans="1:33" x14ac:dyDescent="0.3">
      <c r="A21">
        <f t="shared" si="7"/>
        <v>0</v>
      </c>
      <c r="B21">
        <f t="shared" si="18"/>
        <v>14.549999999999986</v>
      </c>
      <c r="C21">
        <f t="shared" si="0"/>
        <v>2.900000000000027</v>
      </c>
      <c r="D21">
        <f t="shared" si="1"/>
        <v>-61.099999999999973</v>
      </c>
      <c r="E21">
        <f t="shared" si="19"/>
        <v>2.900000000000027</v>
      </c>
      <c r="F21">
        <f t="shared" si="20"/>
        <v>1.900000000000027</v>
      </c>
      <c r="G21">
        <f t="shared" si="21"/>
        <v>-60.099999999999973</v>
      </c>
      <c r="H21">
        <f t="shared" si="22"/>
        <v>1.900000000000027</v>
      </c>
      <c r="I21">
        <f t="shared" si="12"/>
        <v>1.900000000000027</v>
      </c>
      <c r="J21">
        <f t="shared" si="13"/>
        <v>-1.900000000000027</v>
      </c>
      <c r="K21">
        <f>+FDA_BE_Calculations!$F$41/FE_GAIN_plot</f>
        <v>5.1999999999999993</v>
      </c>
      <c r="L21">
        <f>+FDA_BE_Calculations!$G$41/FE_GAIN_plot</f>
        <v>-5.1999999999999993</v>
      </c>
      <c r="N21">
        <f t="shared" si="14"/>
        <v>1.900000000000027</v>
      </c>
      <c r="O21">
        <f t="shared" si="15"/>
        <v>-1.900000000000027</v>
      </c>
      <c r="Q21">
        <f t="shared" si="2"/>
        <v>3.4500000000000135</v>
      </c>
      <c r="R21">
        <f t="shared" si="3"/>
        <v>1.5499999999999865</v>
      </c>
      <c r="T21">
        <f t="shared" si="23"/>
        <v>1.900000000000027</v>
      </c>
      <c r="U21">
        <f t="shared" si="24"/>
        <v>-1.900000000000027</v>
      </c>
      <c r="W21">
        <f t="shared" si="4"/>
        <v>2.5</v>
      </c>
      <c r="Y21">
        <f t="shared" si="5"/>
        <v>18</v>
      </c>
      <c r="Z21">
        <f t="shared" si="6"/>
        <v>-18</v>
      </c>
      <c r="AA21" s="24"/>
      <c r="AB21" s="24"/>
      <c r="AC21" s="24" t="s">
        <v>143</v>
      </c>
      <c r="AD21" s="24">
        <f>+IF(AD$17&lt;AD$19, AD$17, AD$19)</f>
        <v>5.1999999999999993</v>
      </c>
      <c r="AE21" s="24">
        <f>+IF(ABS(AE$17)&lt;ABS(AE$19), AE$17, AE$19)</f>
        <v>-5.1999999999999993</v>
      </c>
      <c r="AF21" s="24"/>
      <c r="AG21" s="24"/>
    </row>
    <row r="22" spans="1:33" x14ac:dyDescent="0.3">
      <c r="A22">
        <f t="shared" si="7"/>
        <v>0</v>
      </c>
      <c r="B22">
        <f t="shared" si="18"/>
        <v>14.499999999999986</v>
      </c>
      <c r="C22">
        <f t="shared" si="0"/>
        <v>3.0000000000000284</v>
      </c>
      <c r="D22">
        <f t="shared" si="1"/>
        <v>-60.999999999999972</v>
      </c>
      <c r="E22">
        <f t="shared" si="19"/>
        <v>3.0000000000000284</v>
      </c>
      <c r="F22">
        <f t="shared" si="20"/>
        <v>2.0000000000000284</v>
      </c>
      <c r="G22">
        <f t="shared" si="21"/>
        <v>-59.999999999999972</v>
      </c>
      <c r="H22">
        <f t="shared" si="22"/>
        <v>2.0000000000000284</v>
      </c>
      <c r="I22">
        <f t="shared" si="12"/>
        <v>2.0000000000000284</v>
      </c>
      <c r="J22">
        <f t="shared" si="13"/>
        <v>-2.0000000000000284</v>
      </c>
      <c r="K22">
        <f>+FDA_BE_Calculations!$F$41/FE_GAIN_plot</f>
        <v>5.1999999999999993</v>
      </c>
      <c r="L22">
        <f>+FDA_BE_Calculations!$G$41/FE_GAIN_plot</f>
        <v>-5.1999999999999993</v>
      </c>
      <c r="N22">
        <f t="shared" si="14"/>
        <v>2.0000000000000284</v>
      </c>
      <c r="O22">
        <f t="shared" si="15"/>
        <v>-2.0000000000000284</v>
      </c>
      <c r="Q22">
        <f t="shared" si="2"/>
        <v>3.5000000000000142</v>
      </c>
      <c r="R22">
        <f t="shared" si="3"/>
        <v>1.4999999999999858</v>
      </c>
      <c r="T22">
        <f t="shared" si="23"/>
        <v>2.0000000000000284</v>
      </c>
      <c r="U22">
        <f t="shared" si="24"/>
        <v>-2.0000000000000284</v>
      </c>
      <c r="W22">
        <f t="shared" si="4"/>
        <v>2.5</v>
      </c>
      <c r="Y22">
        <f t="shared" si="5"/>
        <v>18</v>
      </c>
      <c r="Z22">
        <f t="shared" si="6"/>
        <v>-18</v>
      </c>
    </row>
    <row r="23" spans="1:33" x14ac:dyDescent="0.3">
      <c r="A23">
        <f t="shared" si="7"/>
        <v>0</v>
      </c>
      <c r="B23">
        <f t="shared" si="18"/>
        <v>14.449999999999985</v>
      </c>
      <c r="C23">
        <f t="shared" si="0"/>
        <v>3.1000000000000298</v>
      </c>
      <c r="D23">
        <f t="shared" si="1"/>
        <v>-60.89999999999997</v>
      </c>
      <c r="E23">
        <f t="shared" si="19"/>
        <v>3.1000000000000298</v>
      </c>
      <c r="F23">
        <f t="shared" si="20"/>
        <v>2.1000000000000298</v>
      </c>
      <c r="G23">
        <f t="shared" si="21"/>
        <v>-59.89999999999997</v>
      </c>
      <c r="H23">
        <f t="shared" si="22"/>
        <v>2.1000000000000298</v>
      </c>
      <c r="I23">
        <f t="shared" si="12"/>
        <v>2.1000000000000298</v>
      </c>
      <c r="J23">
        <f t="shared" si="13"/>
        <v>-2.1000000000000298</v>
      </c>
      <c r="K23">
        <f>+FDA_BE_Calculations!$F$41/FE_GAIN_plot</f>
        <v>5.1999999999999993</v>
      </c>
      <c r="L23">
        <f>+FDA_BE_Calculations!$G$41/FE_GAIN_plot</f>
        <v>-5.1999999999999993</v>
      </c>
      <c r="N23">
        <f t="shared" si="14"/>
        <v>2.1000000000000298</v>
      </c>
      <c r="O23">
        <f t="shared" si="15"/>
        <v>-2.1000000000000298</v>
      </c>
      <c r="Q23">
        <f t="shared" si="2"/>
        <v>3.5500000000000149</v>
      </c>
      <c r="R23">
        <f t="shared" si="3"/>
        <v>1.4499999999999851</v>
      </c>
      <c r="T23">
        <f t="shared" si="23"/>
        <v>2.1000000000000298</v>
      </c>
      <c r="U23">
        <f t="shared" si="24"/>
        <v>-2.1000000000000298</v>
      </c>
      <c r="W23">
        <f t="shared" si="4"/>
        <v>2.5</v>
      </c>
      <c r="Y23">
        <f t="shared" si="5"/>
        <v>18</v>
      </c>
      <c r="Z23">
        <f t="shared" si="6"/>
        <v>-18</v>
      </c>
      <c r="AC23" s="16" t="s">
        <v>129</v>
      </c>
      <c r="AD23">
        <f>MATCH(1,A:A,0)</f>
        <v>622</v>
      </c>
    </row>
    <row r="24" spans="1:33" x14ac:dyDescent="0.3">
      <c r="A24">
        <f t="shared" si="7"/>
        <v>0</v>
      </c>
      <c r="B24">
        <f t="shared" si="18"/>
        <v>14.399999999999984</v>
      </c>
      <c r="C24">
        <f t="shared" si="0"/>
        <v>3.2000000000000313</v>
      </c>
      <c r="D24">
        <f t="shared" si="1"/>
        <v>-60.799999999999969</v>
      </c>
      <c r="E24">
        <f t="shared" si="19"/>
        <v>3.2000000000000313</v>
      </c>
      <c r="F24">
        <f t="shared" si="20"/>
        <v>2.2000000000000313</v>
      </c>
      <c r="G24">
        <f t="shared" si="21"/>
        <v>-59.799999999999969</v>
      </c>
      <c r="H24">
        <f t="shared" si="22"/>
        <v>2.2000000000000313</v>
      </c>
      <c r="I24">
        <f t="shared" si="12"/>
        <v>2.2000000000000313</v>
      </c>
      <c r="J24">
        <f t="shared" si="13"/>
        <v>-2.2000000000000313</v>
      </c>
      <c r="K24">
        <f>+FDA_BE_Calculations!$F$41/FE_GAIN_plot</f>
        <v>5.1999999999999993</v>
      </c>
      <c r="L24">
        <f>+FDA_BE_Calculations!$G$41/FE_GAIN_plot</f>
        <v>-5.1999999999999993</v>
      </c>
      <c r="N24">
        <f t="shared" si="14"/>
        <v>2.2000000000000313</v>
      </c>
      <c r="O24">
        <f t="shared" si="15"/>
        <v>-2.2000000000000313</v>
      </c>
      <c r="Q24">
        <f t="shared" si="2"/>
        <v>3.6000000000000156</v>
      </c>
      <c r="R24">
        <f t="shared" si="3"/>
        <v>1.3999999999999844</v>
      </c>
      <c r="T24">
        <f t="shared" si="23"/>
        <v>2.2000000000000313</v>
      </c>
      <c r="U24">
        <f t="shared" si="24"/>
        <v>-2.2000000000000313</v>
      </c>
      <c r="W24">
        <f t="shared" si="4"/>
        <v>2.5</v>
      </c>
      <c r="Y24">
        <f t="shared" si="5"/>
        <v>18</v>
      </c>
      <c r="Z24">
        <f t="shared" si="6"/>
        <v>-18</v>
      </c>
      <c r="AE24" t="s">
        <v>162</v>
      </c>
      <c r="AF24" t="s">
        <v>161</v>
      </c>
    </row>
    <row r="25" spans="1:33" x14ac:dyDescent="0.3">
      <c r="A25">
        <f t="shared" si="7"/>
        <v>0</v>
      </c>
      <c r="B25">
        <f t="shared" si="18"/>
        <v>14.349999999999984</v>
      </c>
      <c r="C25">
        <f t="shared" si="0"/>
        <v>3.3000000000000327</v>
      </c>
      <c r="D25">
        <f t="shared" si="1"/>
        <v>-60.699999999999967</v>
      </c>
      <c r="E25">
        <f t="shared" si="19"/>
        <v>3.3000000000000327</v>
      </c>
      <c r="F25">
        <f t="shared" si="20"/>
        <v>2.3000000000000327</v>
      </c>
      <c r="G25">
        <f t="shared" si="21"/>
        <v>-59.699999999999967</v>
      </c>
      <c r="H25">
        <f t="shared" si="22"/>
        <v>2.3000000000000327</v>
      </c>
      <c r="I25">
        <f t="shared" si="12"/>
        <v>2.3000000000000327</v>
      </c>
      <c r="J25">
        <f t="shared" si="13"/>
        <v>-2.3000000000000327</v>
      </c>
      <c r="K25">
        <f>+FDA_BE_Calculations!$F$41/FE_GAIN_plot</f>
        <v>5.1999999999999993</v>
      </c>
      <c r="L25">
        <f>+FDA_BE_Calculations!$G$41/FE_GAIN_plot</f>
        <v>-5.1999999999999993</v>
      </c>
      <c r="N25">
        <f t="shared" si="14"/>
        <v>2.3000000000000327</v>
      </c>
      <c r="O25">
        <f t="shared" si="15"/>
        <v>-2.3000000000000327</v>
      </c>
      <c r="Q25">
        <f t="shared" si="2"/>
        <v>3.6500000000000163</v>
      </c>
      <c r="R25">
        <f t="shared" si="3"/>
        <v>1.3499999999999837</v>
      </c>
      <c r="T25">
        <f t="shared" si="23"/>
        <v>2.3000000000000327</v>
      </c>
      <c r="U25">
        <f t="shared" si="24"/>
        <v>-2.3000000000000327</v>
      </c>
      <c r="W25">
        <f t="shared" si="4"/>
        <v>2.5</v>
      </c>
      <c r="Y25">
        <f t="shared" si="5"/>
        <v>18</v>
      </c>
      <c r="Z25">
        <f t="shared" si="6"/>
        <v>-18</v>
      </c>
      <c r="AB25">
        <f ca="1">MATCH(AD25,VicmRange,0)+1</f>
        <v>622</v>
      </c>
      <c r="AC25" t="s">
        <v>159</v>
      </c>
      <c r="AD25">
        <f ca="1">+MIN([0]!VicmRange)</f>
        <v>-15.5</v>
      </c>
      <c r="AE25">
        <f ca="1">+INDEX(N:N,AB25,1)</f>
        <v>0</v>
      </c>
      <c r="AF25">
        <f ca="1">+INDEX(O:O,AB25,1)</f>
        <v>0</v>
      </c>
    </row>
    <row r="26" spans="1:33" x14ac:dyDescent="0.3">
      <c r="A26">
        <f t="shared" si="7"/>
        <v>0</v>
      </c>
      <c r="B26">
        <f t="shared" si="18"/>
        <v>14.299999999999983</v>
      </c>
      <c r="C26">
        <f t="shared" si="0"/>
        <v>3.4000000000000341</v>
      </c>
      <c r="D26">
        <f t="shared" si="1"/>
        <v>-60.599999999999966</v>
      </c>
      <c r="E26">
        <f t="shared" si="19"/>
        <v>3.4000000000000341</v>
      </c>
      <c r="F26">
        <f t="shared" si="20"/>
        <v>2.4000000000000341</v>
      </c>
      <c r="G26">
        <f t="shared" si="21"/>
        <v>-59.599999999999966</v>
      </c>
      <c r="H26">
        <f t="shared" si="22"/>
        <v>2.4000000000000341</v>
      </c>
      <c r="I26">
        <f t="shared" si="12"/>
        <v>2.4000000000000341</v>
      </c>
      <c r="J26">
        <f t="shared" si="13"/>
        <v>-2.4000000000000341</v>
      </c>
      <c r="K26">
        <f>+FDA_BE_Calculations!$F$41/FE_GAIN_plot</f>
        <v>5.1999999999999993</v>
      </c>
      <c r="L26">
        <f>+FDA_BE_Calculations!$G$41/FE_GAIN_plot</f>
        <v>-5.1999999999999993</v>
      </c>
      <c r="N26">
        <f t="shared" si="14"/>
        <v>2.4000000000000341</v>
      </c>
      <c r="O26">
        <f t="shared" si="15"/>
        <v>-2.4000000000000341</v>
      </c>
      <c r="Q26">
        <f t="shared" si="2"/>
        <v>3.7000000000000171</v>
      </c>
      <c r="R26">
        <f t="shared" si="3"/>
        <v>1.2999999999999829</v>
      </c>
      <c r="T26">
        <f t="shared" si="23"/>
        <v>2.4000000000000341</v>
      </c>
      <c r="U26">
        <f t="shared" si="24"/>
        <v>-2.4000000000000341</v>
      </c>
      <c r="W26">
        <f t="shared" si="4"/>
        <v>2.5</v>
      </c>
      <c r="Y26">
        <f t="shared" si="5"/>
        <v>18</v>
      </c>
      <c r="Z26">
        <f t="shared" si="6"/>
        <v>-18</v>
      </c>
      <c r="AB26">
        <f ca="1">MATCH(AD26,VicmRange,0)+1</f>
        <v>2</v>
      </c>
      <c r="AC26" t="s">
        <v>160</v>
      </c>
      <c r="AD26">
        <f ca="1">+MAX([0]!VicmRange)</f>
        <v>15.5</v>
      </c>
      <c r="AE26">
        <f ca="1">+INDEX(N:N,AB26,1)</f>
        <v>0</v>
      </c>
      <c r="AF26">
        <f ca="1">+INDEX(O:O,AB26,1)</f>
        <v>0</v>
      </c>
    </row>
    <row r="27" spans="1:33" x14ac:dyDescent="0.3">
      <c r="A27">
        <f t="shared" si="7"/>
        <v>0</v>
      </c>
      <c r="B27">
        <f t="shared" si="18"/>
        <v>14.249999999999982</v>
      </c>
      <c r="C27">
        <f t="shared" si="0"/>
        <v>3.5000000000000355</v>
      </c>
      <c r="D27">
        <f t="shared" si="1"/>
        <v>-60.499999999999964</v>
      </c>
      <c r="E27">
        <f t="shared" si="19"/>
        <v>3.5000000000000355</v>
      </c>
      <c r="F27">
        <f t="shared" si="20"/>
        <v>2.5000000000000355</v>
      </c>
      <c r="G27">
        <f t="shared" si="21"/>
        <v>-59.499999999999964</v>
      </c>
      <c r="H27">
        <f t="shared" si="22"/>
        <v>2.5000000000000355</v>
      </c>
      <c r="I27">
        <f t="shared" si="12"/>
        <v>2.5000000000000355</v>
      </c>
      <c r="J27">
        <f t="shared" si="13"/>
        <v>-2.5000000000000355</v>
      </c>
      <c r="K27">
        <f>+FDA_BE_Calculations!$F$41/FE_GAIN_plot</f>
        <v>5.1999999999999993</v>
      </c>
      <c r="L27">
        <f>+FDA_BE_Calculations!$G$41/FE_GAIN_plot</f>
        <v>-5.1999999999999993</v>
      </c>
      <c r="N27">
        <f t="shared" si="14"/>
        <v>2.5000000000000355</v>
      </c>
      <c r="O27">
        <f t="shared" si="15"/>
        <v>-2.5000000000000355</v>
      </c>
      <c r="Q27">
        <f t="shared" si="2"/>
        <v>3.7500000000000178</v>
      </c>
      <c r="R27">
        <f t="shared" si="3"/>
        <v>1.2499999999999822</v>
      </c>
      <c r="T27">
        <f t="shared" si="23"/>
        <v>2.5000000000000355</v>
      </c>
      <c r="U27">
        <f t="shared" si="24"/>
        <v>-2.5000000000000355</v>
      </c>
      <c r="W27">
        <f t="shared" si="4"/>
        <v>2.5</v>
      </c>
      <c r="Y27">
        <f t="shared" si="5"/>
        <v>18</v>
      </c>
      <c r="Z27">
        <f t="shared" si="6"/>
        <v>-18</v>
      </c>
      <c r="AF27" t="s">
        <v>175</v>
      </c>
      <c r="AG27" t="s">
        <v>169</v>
      </c>
    </row>
    <row r="28" spans="1:33" x14ac:dyDescent="0.3">
      <c r="A28">
        <f t="shared" si="7"/>
        <v>0</v>
      </c>
      <c r="B28">
        <f t="shared" si="18"/>
        <v>14.199999999999982</v>
      </c>
      <c r="C28">
        <f t="shared" si="0"/>
        <v>3.6000000000000369</v>
      </c>
      <c r="D28">
        <f t="shared" si="1"/>
        <v>-60.399999999999963</v>
      </c>
      <c r="E28">
        <f t="shared" si="19"/>
        <v>3.6000000000000369</v>
      </c>
      <c r="F28">
        <f t="shared" si="20"/>
        <v>2.6000000000000369</v>
      </c>
      <c r="G28">
        <f t="shared" si="21"/>
        <v>-59.399999999999963</v>
      </c>
      <c r="H28">
        <f t="shared" si="22"/>
        <v>2.6000000000000369</v>
      </c>
      <c r="I28">
        <f t="shared" si="12"/>
        <v>2.6000000000000369</v>
      </c>
      <c r="J28">
        <f t="shared" si="13"/>
        <v>-2.6000000000000369</v>
      </c>
      <c r="K28">
        <f>+FDA_BE_Calculations!$F$41/FE_GAIN_plot</f>
        <v>5.1999999999999993</v>
      </c>
      <c r="L28">
        <f>+FDA_BE_Calculations!$G$41/FE_GAIN_plot</f>
        <v>-5.1999999999999993</v>
      </c>
      <c r="N28">
        <f t="shared" si="14"/>
        <v>2.6000000000000369</v>
      </c>
      <c r="O28">
        <f t="shared" si="15"/>
        <v>-2.6000000000000369</v>
      </c>
      <c r="Q28">
        <f t="shared" si="2"/>
        <v>3.8000000000000185</v>
      </c>
      <c r="R28">
        <f t="shared" si="3"/>
        <v>1.1999999999999815</v>
      </c>
      <c r="T28">
        <f t="shared" si="23"/>
        <v>2.6000000000000369</v>
      </c>
      <c r="U28">
        <f t="shared" si="24"/>
        <v>-2.6000000000000369</v>
      </c>
      <c r="W28">
        <f t="shared" si="4"/>
        <v>2.5</v>
      </c>
      <c r="Y28">
        <f t="shared" si="5"/>
        <v>18</v>
      </c>
      <c r="Z28">
        <f t="shared" si="6"/>
        <v>-18</v>
      </c>
      <c r="AC28" t="s">
        <v>167</v>
      </c>
      <c r="AD28" s="27">
        <v>457</v>
      </c>
      <c r="AE28" s="28">
        <f ca="1">+VICM_max-AD28*(VICM_max-VICM_min)/1000</f>
        <v>1.3330000000000002</v>
      </c>
      <c r="AF28" s="27">
        <f ca="1">MATCH(AE28,VicmRange,-1)+1</f>
        <v>285</v>
      </c>
      <c r="AG28" s="26">
        <f ca="1">+INDEX(B:B,AF28,1)</f>
        <v>1.3499999999999148</v>
      </c>
    </row>
    <row r="29" spans="1:33" x14ac:dyDescent="0.3">
      <c r="A29">
        <f t="shared" si="7"/>
        <v>0</v>
      </c>
      <c r="B29">
        <f t="shared" si="18"/>
        <v>14.149999999999981</v>
      </c>
      <c r="C29">
        <f t="shared" si="0"/>
        <v>3.7000000000000384</v>
      </c>
      <c r="D29">
        <f t="shared" si="1"/>
        <v>-60.299999999999962</v>
      </c>
      <c r="E29">
        <f t="shared" si="19"/>
        <v>3.7000000000000384</v>
      </c>
      <c r="F29">
        <f t="shared" si="20"/>
        <v>2.7000000000000384</v>
      </c>
      <c r="G29">
        <f t="shared" si="21"/>
        <v>-59.299999999999962</v>
      </c>
      <c r="H29">
        <f t="shared" si="22"/>
        <v>2.7000000000000384</v>
      </c>
      <c r="I29">
        <f t="shared" si="12"/>
        <v>2.7000000000000384</v>
      </c>
      <c r="J29">
        <f t="shared" si="13"/>
        <v>-2.7000000000000384</v>
      </c>
      <c r="K29">
        <f>+FDA_BE_Calculations!$F$41/FE_GAIN_plot</f>
        <v>5.1999999999999993</v>
      </c>
      <c r="L29">
        <f>+FDA_BE_Calculations!$G$41/FE_GAIN_plot</f>
        <v>-5.1999999999999993</v>
      </c>
      <c r="N29">
        <f t="shared" si="14"/>
        <v>2.7000000000000384</v>
      </c>
      <c r="O29">
        <f t="shared" si="15"/>
        <v>-2.7000000000000384</v>
      </c>
      <c r="Q29">
        <f t="shared" si="2"/>
        <v>3.8500000000000192</v>
      </c>
      <c r="R29">
        <f t="shared" si="3"/>
        <v>1.1499999999999808</v>
      </c>
      <c r="T29">
        <f t="shared" si="23"/>
        <v>2.7000000000000384</v>
      </c>
      <c r="U29">
        <f t="shared" si="24"/>
        <v>-2.7000000000000384</v>
      </c>
      <c r="W29">
        <f t="shared" si="4"/>
        <v>2.5</v>
      </c>
      <c r="Y29">
        <f t="shared" si="5"/>
        <v>18</v>
      </c>
      <c r="Z29">
        <f t="shared" si="6"/>
        <v>-18</v>
      </c>
      <c r="AD29" t="s">
        <v>169</v>
      </c>
      <c r="AE29" t="s">
        <v>170</v>
      </c>
    </row>
    <row r="30" spans="1:33" x14ac:dyDescent="0.3">
      <c r="A30">
        <f t="shared" si="7"/>
        <v>0</v>
      </c>
      <c r="B30">
        <f t="shared" si="18"/>
        <v>14.09999999999998</v>
      </c>
      <c r="C30">
        <f t="shared" si="0"/>
        <v>3.8000000000000398</v>
      </c>
      <c r="D30">
        <f t="shared" si="1"/>
        <v>-60.19999999999996</v>
      </c>
      <c r="E30">
        <f t="shared" si="19"/>
        <v>3.8000000000000398</v>
      </c>
      <c r="F30">
        <f t="shared" si="20"/>
        <v>2.8000000000000398</v>
      </c>
      <c r="G30">
        <f t="shared" si="21"/>
        <v>-59.19999999999996</v>
      </c>
      <c r="H30">
        <f t="shared" si="22"/>
        <v>2.8000000000000398</v>
      </c>
      <c r="I30">
        <f t="shared" si="12"/>
        <v>2.8000000000000398</v>
      </c>
      <c r="J30">
        <f t="shared" si="13"/>
        <v>-2.8000000000000398</v>
      </c>
      <c r="K30">
        <f>+FDA_BE_Calculations!$F$41/FE_GAIN_plot</f>
        <v>5.1999999999999993</v>
      </c>
      <c r="L30">
        <f>+FDA_BE_Calculations!$G$41/FE_GAIN_plot</f>
        <v>-5.1999999999999993</v>
      </c>
      <c r="N30">
        <f t="shared" si="14"/>
        <v>2.8000000000000398</v>
      </c>
      <c r="O30">
        <f t="shared" si="15"/>
        <v>-2.8000000000000398</v>
      </c>
      <c r="Q30">
        <f t="shared" si="2"/>
        <v>3.9000000000000199</v>
      </c>
      <c r="R30">
        <f t="shared" si="3"/>
        <v>1.0999999999999801</v>
      </c>
      <c r="T30">
        <f t="shared" si="23"/>
        <v>2.8000000000000398</v>
      </c>
      <c r="U30">
        <f t="shared" si="24"/>
        <v>-2.8000000000000398</v>
      </c>
      <c r="W30">
        <f t="shared" si="4"/>
        <v>2.5</v>
      </c>
      <c r="Y30">
        <f t="shared" si="5"/>
        <v>18</v>
      </c>
      <c r="Z30">
        <f t="shared" si="6"/>
        <v>-18</v>
      </c>
      <c r="AB30" s="27"/>
      <c r="AC30" t="s">
        <v>165</v>
      </c>
      <c r="AD30" s="27">
        <f ca="1">+$AG$28</f>
        <v>1.3499999999999148</v>
      </c>
      <c r="AE30" s="26">
        <f ca="1">+INDEX(O:O,$AF$28,1)</f>
        <v>-5.1999999999999993</v>
      </c>
    </row>
    <row r="31" spans="1:33" x14ac:dyDescent="0.3">
      <c r="A31">
        <f t="shared" si="7"/>
        <v>0</v>
      </c>
      <c r="B31">
        <f t="shared" si="18"/>
        <v>14.049999999999979</v>
      </c>
      <c r="C31">
        <f t="shared" si="0"/>
        <v>3.9000000000000412</v>
      </c>
      <c r="D31">
        <f t="shared" si="1"/>
        <v>-60.099999999999959</v>
      </c>
      <c r="E31">
        <f t="shared" si="19"/>
        <v>3.9000000000000412</v>
      </c>
      <c r="F31">
        <f t="shared" si="20"/>
        <v>2.9000000000000412</v>
      </c>
      <c r="G31">
        <f t="shared" si="21"/>
        <v>-59.099999999999959</v>
      </c>
      <c r="H31">
        <f t="shared" si="22"/>
        <v>2.9000000000000412</v>
      </c>
      <c r="I31">
        <f t="shared" si="12"/>
        <v>2.9000000000000412</v>
      </c>
      <c r="J31">
        <f t="shared" si="13"/>
        <v>-2.9000000000000412</v>
      </c>
      <c r="K31">
        <f>+FDA_BE_Calculations!$F$41/FE_GAIN_plot</f>
        <v>5.1999999999999993</v>
      </c>
      <c r="L31">
        <f>+FDA_BE_Calculations!$G$41/FE_GAIN_plot</f>
        <v>-5.1999999999999993</v>
      </c>
      <c r="N31">
        <f t="shared" si="14"/>
        <v>2.9000000000000412</v>
      </c>
      <c r="O31">
        <f t="shared" si="15"/>
        <v>-2.9000000000000412</v>
      </c>
      <c r="Q31">
        <f t="shared" si="2"/>
        <v>3.9500000000000206</v>
      </c>
      <c r="R31">
        <f t="shared" si="3"/>
        <v>1.0499999999999794</v>
      </c>
      <c r="T31">
        <f t="shared" si="23"/>
        <v>2.9000000000000412</v>
      </c>
      <c r="U31">
        <f t="shared" si="24"/>
        <v>-2.9000000000000412</v>
      </c>
      <c r="W31">
        <f t="shared" si="4"/>
        <v>2.5</v>
      </c>
      <c r="Y31">
        <f t="shared" si="5"/>
        <v>18</v>
      </c>
      <c r="Z31">
        <f t="shared" si="6"/>
        <v>-18</v>
      </c>
      <c r="AC31" t="s">
        <v>166</v>
      </c>
      <c r="AD31" s="27">
        <f t="shared" ref="AD31" ca="1" si="25">+$AG$28</f>
        <v>1.3499999999999148</v>
      </c>
      <c r="AE31" s="26">
        <f ca="1">+INDEX(N:N,$AF$28,1)</f>
        <v>5.1999999999999993</v>
      </c>
    </row>
    <row r="32" spans="1:33" x14ac:dyDescent="0.3">
      <c r="A32">
        <f t="shared" si="7"/>
        <v>0</v>
      </c>
      <c r="B32">
        <f t="shared" si="18"/>
        <v>13.999999999999979</v>
      </c>
      <c r="C32">
        <f t="shared" si="0"/>
        <v>4.0000000000000426</v>
      </c>
      <c r="D32">
        <f t="shared" si="1"/>
        <v>-59.999999999999957</v>
      </c>
      <c r="E32">
        <f t="shared" si="19"/>
        <v>4.0000000000000426</v>
      </c>
      <c r="F32">
        <f t="shared" si="20"/>
        <v>3.0000000000000426</v>
      </c>
      <c r="G32">
        <f t="shared" si="21"/>
        <v>-58.999999999999957</v>
      </c>
      <c r="H32">
        <f t="shared" si="22"/>
        <v>3.0000000000000426</v>
      </c>
      <c r="I32">
        <f t="shared" si="12"/>
        <v>3.0000000000000426</v>
      </c>
      <c r="J32">
        <f t="shared" si="13"/>
        <v>-3.0000000000000426</v>
      </c>
      <c r="K32">
        <f>+FDA_BE_Calculations!$F$41/FE_GAIN_plot</f>
        <v>5.1999999999999993</v>
      </c>
      <c r="L32">
        <f>+FDA_BE_Calculations!$G$41/FE_GAIN_plot</f>
        <v>-5.1999999999999993</v>
      </c>
      <c r="N32">
        <f t="shared" si="14"/>
        <v>3.0000000000000426</v>
      </c>
      <c r="O32">
        <f t="shared" si="15"/>
        <v>-3.0000000000000426</v>
      </c>
      <c r="Q32">
        <f t="shared" si="2"/>
        <v>4.0000000000000213</v>
      </c>
      <c r="R32">
        <f t="shared" si="3"/>
        <v>0.99999999999997868</v>
      </c>
      <c r="T32">
        <f t="shared" si="23"/>
        <v>3.0000000000000426</v>
      </c>
      <c r="U32">
        <f t="shared" si="24"/>
        <v>-3.0000000000000426</v>
      </c>
      <c r="W32">
        <f t="shared" si="4"/>
        <v>2.5</v>
      </c>
      <c r="Y32">
        <f t="shared" si="5"/>
        <v>18</v>
      </c>
      <c r="Z32">
        <f t="shared" si="6"/>
        <v>-18</v>
      </c>
    </row>
    <row r="33" spans="1:31" x14ac:dyDescent="0.3">
      <c r="A33">
        <f t="shared" si="7"/>
        <v>0</v>
      </c>
      <c r="B33">
        <f t="shared" si="18"/>
        <v>13.949999999999978</v>
      </c>
      <c r="C33">
        <f t="shared" si="0"/>
        <v>4.1000000000000441</v>
      </c>
      <c r="D33">
        <f t="shared" si="1"/>
        <v>-59.899999999999956</v>
      </c>
      <c r="E33">
        <f t="shared" si="19"/>
        <v>4.1000000000000441</v>
      </c>
      <c r="F33">
        <f t="shared" si="20"/>
        <v>3.1000000000000441</v>
      </c>
      <c r="G33">
        <f t="shared" si="21"/>
        <v>-58.899999999999956</v>
      </c>
      <c r="H33">
        <f t="shared" si="22"/>
        <v>3.1000000000000441</v>
      </c>
      <c r="I33">
        <f t="shared" si="12"/>
        <v>3.1000000000000441</v>
      </c>
      <c r="J33">
        <f t="shared" si="13"/>
        <v>-3.1000000000000441</v>
      </c>
      <c r="K33">
        <f>+FDA_BE_Calculations!$F$41/FE_GAIN_plot</f>
        <v>5.1999999999999993</v>
      </c>
      <c r="L33">
        <f>+FDA_BE_Calculations!$G$41/FE_GAIN_plot</f>
        <v>-5.1999999999999993</v>
      </c>
      <c r="N33">
        <f t="shared" si="14"/>
        <v>3.1000000000000441</v>
      </c>
      <c r="O33">
        <f t="shared" si="15"/>
        <v>-3.1000000000000441</v>
      </c>
      <c r="Q33">
        <f t="shared" si="2"/>
        <v>4.050000000000022</v>
      </c>
      <c r="R33">
        <f t="shared" si="3"/>
        <v>0.94999999999997797</v>
      </c>
      <c r="T33">
        <f t="shared" si="23"/>
        <v>3.1000000000000441</v>
      </c>
      <c r="U33">
        <f t="shared" si="24"/>
        <v>-3.1000000000000441</v>
      </c>
      <c r="W33">
        <f t="shared" si="4"/>
        <v>2.5</v>
      </c>
      <c r="Y33">
        <f t="shared" si="5"/>
        <v>18</v>
      </c>
      <c r="Z33">
        <f t="shared" si="6"/>
        <v>-18</v>
      </c>
      <c r="AC33" t="s">
        <v>168</v>
      </c>
    </row>
    <row r="34" spans="1:31" x14ac:dyDescent="0.3">
      <c r="A34">
        <f t="shared" si="7"/>
        <v>0</v>
      </c>
      <c r="B34">
        <f t="shared" si="18"/>
        <v>13.899999999999977</v>
      </c>
      <c r="C34">
        <f t="shared" si="0"/>
        <v>4.2000000000000455</v>
      </c>
      <c r="D34">
        <f t="shared" si="1"/>
        <v>-59.799999999999955</v>
      </c>
      <c r="E34">
        <f t="shared" si="19"/>
        <v>4.2000000000000455</v>
      </c>
      <c r="F34">
        <f t="shared" si="20"/>
        <v>3.2000000000000455</v>
      </c>
      <c r="G34">
        <f t="shared" si="21"/>
        <v>-58.799999999999955</v>
      </c>
      <c r="H34">
        <f t="shared" si="22"/>
        <v>3.2000000000000455</v>
      </c>
      <c r="I34">
        <f t="shared" si="12"/>
        <v>3.2000000000000455</v>
      </c>
      <c r="J34">
        <f t="shared" si="13"/>
        <v>-3.2000000000000455</v>
      </c>
      <c r="K34">
        <f>+FDA_BE_Calculations!$F$41/FE_GAIN_plot</f>
        <v>5.1999999999999993</v>
      </c>
      <c r="L34">
        <f>+FDA_BE_Calculations!$G$41/FE_GAIN_plot</f>
        <v>-5.1999999999999993</v>
      </c>
      <c r="N34">
        <f t="shared" si="14"/>
        <v>3.2000000000000455</v>
      </c>
      <c r="O34">
        <f t="shared" si="15"/>
        <v>-3.2000000000000455</v>
      </c>
      <c r="Q34">
        <f t="shared" si="2"/>
        <v>4.1000000000000227</v>
      </c>
      <c r="R34">
        <f t="shared" si="3"/>
        <v>0.89999999999997726</v>
      </c>
      <c r="T34">
        <f t="shared" si="23"/>
        <v>3.2000000000000455</v>
      </c>
      <c r="U34">
        <f t="shared" si="24"/>
        <v>-3.2000000000000455</v>
      </c>
      <c r="W34">
        <f t="shared" si="4"/>
        <v>2.5</v>
      </c>
      <c r="Y34">
        <f t="shared" si="5"/>
        <v>18</v>
      </c>
      <c r="Z34">
        <f t="shared" si="6"/>
        <v>-18</v>
      </c>
      <c r="AD34" t="s">
        <v>169</v>
      </c>
      <c r="AE34" t="s">
        <v>171</v>
      </c>
    </row>
    <row r="35" spans="1:31" x14ac:dyDescent="0.3">
      <c r="A35">
        <f t="shared" si="7"/>
        <v>0</v>
      </c>
      <c r="B35">
        <f t="shared" si="18"/>
        <v>13.849999999999977</v>
      </c>
      <c r="C35">
        <f t="shared" si="0"/>
        <v>4.3000000000000469</v>
      </c>
      <c r="D35">
        <f t="shared" si="1"/>
        <v>-59.699999999999953</v>
      </c>
      <c r="E35">
        <f t="shared" si="19"/>
        <v>4.3000000000000469</v>
      </c>
      <c r="F35">
        <f t="shared" si="20"/>
        <v>3.3000000000000469</v>
      </c>
      <c r="G35">
        <f t="shared" si="21"/>
        <v>-58.699999999999953</v>
      </c>
      <c r="H35">
        <f t="shared" si="22"/>
        <v>3.3000000000000469</v>
      </c>
      <c r="I35">
        <f t="shared" si="12"/>
        <v>3.3000000000000469</v>
      </c>
      <c r="J35">
        <f t="shared" si="13"/>
        <v>-3.3000000000000469</v>
      </c>
      <c r="K35">
        <f>+FDA_BE_Calculations!$F$41/FE_GAIN_plot</f>
        <v>5.1999999999999993</v>
      </c>
      <c r="L35">
        <f>+FDA_BE_Calculations!$G$41/FE_GAIN_plot</f>
        <v>-5.1999999999999993</v>
      </c>
      <c r="N35">
        <f t="shared" si="14"/>
        <v>3.3000000000000469</v>
      </c>
      <c r="O35">
        <f t="shared" si="15"/>
        <v>-3.3000000000000469</v>
      </c>
      <c r="Q35">
        <f t="shared" si="2"/>
        <v>4.1500000000000234</v>
      </c>
      <c r="R35">
        <f t="shared" si="3"/>
        <v>0.84999999999997655</v>
      </c>
      <c r="T35">
        <f t="shared" si="23"/>
        <v>3.3000000000000469</v>
      </c>
      <c r="U35">
        <f t="shared" si="24"/>
        <v>-3.3000000000000469</v>
      </c>
      <c r="W35">
        <f t="shared" si="4"/>
        <v>2.5</v>
      </c>
      <c r="Y35">
        <f t="shared" si="5"/>
        <v>18</v>
      </c>
      <c r="Z35">
        <f t="shared" si="6"/>
        <v>-18</v>
      </c>
      <c r="AB35">
        <f ca="1">MATCH(AD35,VicmRange,-1)+1</f>
        <v>285</v>
      </c>
      <c r="AC35" t="s">
        <v>165</v>
      </c>
      <c r="AD35" s="27">
        <f t="shared" ref="AD35:AD36" ca="1" si="26">+$AG$28</f>
        <v>1.3499999999999148</v>
      </c>
      <c r="AE35">
        <f ca="1">+INDEX(U:U,$AF$28,0)</f>
        <v>-5.1999999999999993</v>
      </c>
    </row>
    <row r="36" spans="1:31" x14ac:dyDescent="0.3">
      <c r="A36">
        <f t="shared" si="7"/>
        <v>0</v>
      </c>
      <c r="B36">
        <f t="shared" si="18"/>
        <v>13.799999999999976</v>
      </c>
      <c r="C36">
        <f t="shared" si="0"/>
        <v>4.4000000000000483</v>
      </c>
      <c r="D36">
        <f t="shared" si="1"/>
        <v>-59.599999999999952</v>
      </c>
      <c r="E36">
        <f t="shared" si="19"/>
        <v>4.4000000000000483</v>
      </c>
      <c r="F36">
        <f t="shared" si="20"/>
        <v>3.4000000000000483</v>
      </c>
      <c r="G36">
        <f t="shared" si="21"/>
        <v>-58.599999999999952</v>
      </c>
      <c r="H36">
        <f t="shared" si="22"/>
        <v>3.4000000000000483</v>
      </c>
      <c r="I36">
        <f t="shared" si="12"/>
        <v>3.4000000000000483</v>
      </c>
      <c r="J36">
        <f t="shared" si="13"/>
        <v>-3.4000000000000483</v>
      </c>
      <c r="K36">
        <f>+FDA_BE_Calculations!$F$41/FE_GAIN_plot</f>
        <v>5.1999999999999993</v>
      </c>
      <c r="L36">
        <f>+FDA_BE_Calculations!$G$41/FE_GAIN_plot</f>
        <v>-5.1999999999999993</v>
      </c>
      <c r="N36">
        <f t="shared" si="14"/>
        <v>3.4000000000000483</v>
      </c>
      <c r="O36">
        <f t="shared" si="15"/>
        <v>-3.4000000000000483</v>
      </c>
      <c r="Q36">
        <f t="shared" si="2"/>
        <v>4.2000000000000242</v>
      </c>
      <c r="R36">
        <f t="shared" si="3"/>
        <v>0.79999999999997584</v>
      </c>
      <c r="T36">
        <f t="shared" si="23"/>
        <v>3.4000000000000483</v>
      </c>
      <c r="U36">
        <f t="shared" si="24"/>
        <v>-3.4000000000000483</v>
      </c>
      <c r="W36">
        <f t="shared" si="4"/>
        <v>2.5</v>
      </c>
      <c r="Y36">
        <f t="shared" si="5"/>
        <v>18</v>
      </c>
      <c r="Z36">
        <f t="shared" si="6"/>
        <v>-18</v>
      </c>
      <c r="AB36">
        <f ca="1">MATCH(AD36,VicmRange,-1)+1</f>
        <v>285</v>
      </c>
      <c r="AC36" t="s">
        <v>166</v>
      </c>
      <c r="AD36" s="27">
        <f t="shared" ca="1" si="26"/>
        <v>1.3499999999999148</v>
      </c>
      <c r="AE36">
        <f ca="1">+INDEX(T:T,$AF$28,0)</f>
        <v>5.1999999999999993</v>
      </c>
    </row>
    <row r="37" spans="1:31" x14ac:dyDescent="0.3">
      <c r="A37">
        <f t="shared" si="7"/>
        <v>0</v>
      </c>
      <c r="B37">
        <f t="shared" si="18"/>
        <v>13.749999999999975</v>
      </c>
      <c r="C37">
        <f t="shared" si="0"/>
        <v>4.5000000000000497</v>
      </c>
      <c r="D37">
        <f t="shared" si="1"/>
        <v>-59.49999999999995</v>
      </c>
      <c r="E37">
        <f t="shared" si="19"/>
        <v>4.5000000000000497</v>
      </c>
      <c r="F37">
        <f t="shared" si="20"/>
        <v>3.5000000000000497</v>
      </c>
      <c r="G37">
        <f t="shared" si="21"/>
        <v>-58.49999999999995</v>
      </c>
      <c r="H37">
        <f t="shared" si="22"/>
        <v>3.5000000000000497</v>
      </c>
      <c r="I37">
        <f t="shared" si="12"/>
        <v>3.5000000000000497</v>
      </c>
      <c r="J37">
        <f t="shared" si="13"/>
        <v>-3.5000000000000497</v>
      </c>
      <c r="K37">
        <f>+FDA_BE_Calculations!$F$41/FE_GAIN_plot</f>
        <v>5.1999999999999993</v>
      </c>
      <c r="L37">
        <f>+FDA_BE_Calculations!$G$41/FE_GAIN_plot</f>
        <v>-5.1999999999999993</v>
      </c>
      <c r="N37">
        <f t="shared" si="14"/>
        <v>3.5000000000000497</v>
      </c>
      <c r="O37">
        <f t="shared" si="15"/>
        <v>-3.5000000000000497</v>
      </c>
      <c r="Q37">
        <f t="shared" si="2"/>
        <v>4.2500000000000249</v>
      </c>
      <c r="R37">
        <f t="shared" si="3"/>
        <v>0.74999999999997513</v>
      </c>
      <c r="T37">
        <f t="shared" si="23"/>
        <v>3.5000000000000497</v>
      </c>
      <c r="U37">
        <f t="shared" si="24"/>
        <v>-3.5000000000000497</v>
      </c>
      <c r="W37">
        <f t="shared" si="4"/>
        <v>2.5</v>
      </c>
      <c r="Y37">
        <f t="shared" si="5"/>
        <v>18</v>
      </c>
      <c r="Z37">
        <f t="shared" si="6"/>
        <v>-18</v>
      </c>
    </row>
    <row r="38" spans="1:31" x14ac:dyDescent="0.3">
      <c r="A38">
        <f t="shared" si="7"/>
        <v>0</v>
      </c>
      <c r="B38">
        <f t="shared" si="18"/>
        <v>13.699999999999974</v>
      </c>
      <c r="C38">
        <f t="shared" si="0"/>
        <v>4.6000000000000512</v>
      </c>
      <c r="D38">
        <f t="shared" si="1"/>
        <v>-59.399999999999949</v>
      </c>
      <c r="E38">
        <f t="shared" si="19"/>
        <v>4.6000000000000512</v>
      </c>
      <c r="F38">
        <f t="shared" si="20"/>
        <v>3.6000000000000512</v>
      </c>
      <c r="G38">
        <f t="shared" si="21"/>
        <v>-58.399999999999949</v>
      </c>
      <c r="H38">
        <f t="shared" si="22"/>
        <v>3.6000000000000512</v>
      </c>
      <c r="I38">
        <f t="shared" si="12"/>
        <v>3.6000000000000512</v>
      </c>
      <c r="J38">
        <f t="shared" si="13"/>
        <v>-3.6000000000000512</v>
      </c>
      <c r="K38">
        <f>+FDA_BE_Calculations!$F$41/FE_GAIN_plot</f>
        <v>5.1999999999999993</v>
      </c>
      <c r="L38">
        <f>+FDA_BE_Calculations!$G$41/FE_GAIN_plot</f>
        <v>-5.1999999999999993</v>
      </c>
      <c r="N38">
        <f t="shared" si="14"/>
        <v>3.6000000000000512</v>
      </c>
      <c r="O38">
        <f t="shared" si="15"/>
        <v>-3.6000000000000512</v>
      </c>
      <c r="Q38">
        <f t="shared" si="2"/>
        <v>4.3000000000000256</v>
      </c>
      <c r="R38">
        <f t="shared" si="3"/>
        <v>0.69999999999997442</v>
      </c>
      <c r="T38">
        <f t="shared" si="23"/>
        <v>3.6000000000000512</v>
      </c>
      <c r="U38">
        <f t="shared" si="24"/>
        <v>-3.6000000000000512</v>
      </c>
      <c r="W38">
        <f t="shared" si="4"/>
        <v>2.5</v>
      </c>
      <c r="Y38">
        <f t="shared" si="5"/>
        <v>18</v>
      </c>
      <c r="Z38">
        <f t="shared" si="6"/>
        <v>-18</v>
      </c>
    </row>
    <row r="39" spans="1:31" x14ac:dyDescent="0.3">
      <c r="A39">
        <f t="shared" si="7"/>
        <v>0</v>
      </c>
      <c r="B39">
        <f t="shared" si="18"/>
        <v>13.649999999999974</v>
      </c>
      <c r="C39">
        <f t="shared" si="0"/>
        <v>4.7000000000000526</v>
      </c>
      <c r="D39">
        <f t="shared" si="1"/>
        <v>-59.299999999999947</v>
      </c>
      <c r="E39">
        <f t="shared" si="19"/>
        <v>4.7000000000000526</v>
      </c>
      <c r="F39">
        <f t="shared" si="20"/>
        <v>3.7000000000000526</v>
      </c>
      <c r="G39">
        <f t="shared" si="21"/>
        <v>-58.299999999999947</v>
      </c>
      <c r="H39">
        <f t="shared" si="22"/>
        <v>3.7000000000000526</v>
      </c>
      <c r="I39">
        <f t="shared" si="12"/>
        <v>3.7000000000000526</v>
      </c>
      <c r="J39">
        <f t="shared" si="13"/>
        <v>-3.7000000000000526</v>
      </c>
      <c r="K39">
        <f>+FDA_BE_Calculations!$F$41/FE_GAIN_plot</f>
        <v>5.1999999999999993</v>
      </c>
      <c r="L39">
        <f>+FDA_BE_Calculations!$G$41/FE_GAIN_plot</f>
        <v>-5.1999999999999993</v>
      </c>
      <c r="N39">
        <f t="shared" si="14"/>
        <v>3.7000000000000526</v>
      </c>
      <c r="O39">
        <f t="shared" si="15"/>
        <v>-3.7000000000000526</v>
      </c>
      <c r="Q39">
        <f t="shared" si="2"/>
        <v>4.3500000000000263</v>
      </c>
      <c r="R39">
        <f t="shared" si="3"/>
        <v>0.64999999999997371</v>
      </c>
      <c r="T39">
        <f t="shared" si="23"/>
        <v>3.7000000000000526</v>
      </c>
      <c r="U39">
        <f t="shared" si="24"/>
        <v>-3.7000000000000526</v>
      </c>
      <c r="W39">
        <f t="shared" si="4"/>
        <v>2.5</v>
      </c>
      <c r="Y39">
        <f t="shared" si="5"/>
        <v>18</v>
      </c>
      <c r="Z39">
        <f t="shared" si="6"/>
        <v>-18</v>
      </c>
      <c r="AC39" s="16" t="s">
        <v>184</v>
      </c>
    </row>
    <row r="40" spans="1:31" x14ac:dyDescent="0.3">
      <c r="A40">
        <f t="shared" si="7"/>
        <v>0</v>
      </c>
      <c r="B40">
        <f t="shared" si="18"/>
        <v>13.599999999999973</v>
      </c>
      <c r="C40">
        <f t="shared" si="0"/>
        <v>4.800000000000054</v>
      </c>
      <c r="D40">
        <f t="shared" si="1"/>
        <v>-59.199999999999946</v>
      </c>
      <c r="E40">
        <f t="shared" si="19"/>
        <v>4.800000000000054</v>
      </c>
      <c r="F40">
        <f t="shared" si="20"/>
        <v>3.800000000000054</v>
      </c>
      <c r="G40">
        <f t="shared" si="21"/>
        <v>-58.199999999999946</v>
      </c>
      <c r="H40">
        <f t="shared" si="22"/>
        <v>3.800000000000054</v>
      </c>
      <c r="I40">
        <f t="shared" si="12"/>
        <v>3.800000000000054</v>
      </c>
      <c r="J40">
        <f t="shared" si="13"/>
        <v>-3.800000000000054</v>
      </c>
      <c r="K40">
        <f>+FDA_BE_Calculations!$F$41/FE_GAIN_plot</f>
        <v>5.1999999999999993</v>
      </c>
      <c r="L40">
        <f>+FDA_BE_Calculations!$G$41/FE_GAIN_plot</f>
        <v>-5.1999999999999993</v>
      </c>
      <c r="N40">
        <f t="shared" si="14"/>
        <v>3.800000000000054</v>
      </c>
      <c r="O40">
        <f t="shared" si="15"/>
        <v>-3.800000000000054</v>
      </c>
      <c r="Q40">
        <f t="shared" si="2"/>
        <v>4.400000000000027</v>
      </c>
      <c r="R40">
        <f t="shared" si="3"/>
        <v>0.599999999999973</v>
      </c>
      <c r="T40">
        <f t="shared" si="23"/>
        <v>3.800000000000054</v>
      </c>
      <c r="U40">
        <f t="shared" si="24"/>
        <v>-3.800000000000054</v>
      </c>
      <c r="W40">
        <f t="shared" si="4"/>
        <v>2.5</v>
      </c>
      <c r="Y40">
        <f t="shared" si="5"/>
        <v>18</v>
      </c>
      <c r="Z40">
        <f t="shared" si="6"/>
        <v>-18</v>
      </c>
      <c r="AC40" t="s">
        <v>178</v>
      </c>
      <c r="AE40" t="s">
        <v>179</v>
      </c>
    </row>
    <row r="41" spans="1:31" x14ac:dyDescent="0.3">
      <c r="A41">
        <f t="shared" si="7"/>
        <v>0</v>
      </c>
      <c r="B41">
        <f t="shared" si="18"/>
        <v>13.549999999999972</v>
      </c>
      <c r="C41">
        <f t="shared" si="0"/>
        <v>4.9000000000000554</v>
      </c>
      <c r="D41">
        <f t="shared" si="1"/>
        <v>-59.099999999999945</v>
      </c>
      <c r="E41">
        <f t="shared" si="19"/>
        <v>4.9000000000000554</v>
      </c>
      <c r="F41">
        <f t="shared" si="20"/>
        <v>3.9000000000000554</v>
      </c>
      <c r="G41">
        <f t="shared" si="21"/>
        <v>-58.099999999999945</v>
      </c>
      <c r="H41">
        <f t="shared" si="22"/>
        <v>3.9000000000000554</v>
      </c>
      <c r="I41">
        <f t="shared" si="12"/>
        <v>3.9000000000000554</v>
      </c>
      <c r="J41">
        <f t="shared" si="13"/>
        <v>-3.9000000000000554</v>
      </c>
      <c r="K41">
        <f>+FDA_BE_Calculations!$F$41/FE_GAIN_plot</f>
        <v>5.1999999999999993</v>
      </c>
      <c r="L41">
        <f>+FDA_BE_Calculations!$G$41/FE_GAIN_plot</f>
        <v>-5.1999999999999993</v>
      </c>
      <c r="N41">
        <f t="shared" si="14"/>
        <v>3.9000000000000554</v>
      </c>
      <c r="O41">
        <f t="shared" si="15"/>
        <v>-3.9000000000000554</v>
      </c>
      <c r="Q41">
        <f t="shared" si="2"/>
        <v>4.4500000000000277</v>
      </c>
      <c r="R41">
        <f t="shared" si="3"/>
        <v>0.54999999999997229</v>
      </c>
      <c r="T41">
        <f t="shared" si="23"/>
        <v>3.9000000000000554</v>
      </c>
      <c r="U41">
        <f t="shared" si="24"/>
        <v>-3.9000000000000554</v>
      </c>
      <c r="W41">
        <f t="shared" si="4"/>
        <v>2.5</v>
      </c>
      <c r="Y41">
        <f t="shared" si="5"/>
        <v>18</v>
      </c>
      <c r="Z41">
        <f t="shared" si="6"/>
        <v>-18</v>
      </c>
      <c r="AD41" s="29">
        <f ca="1">+$AE$30</f>
        <v>-5.1999999999999993</v>
      </c>
      <c r="AE41">
        <f ca="1">+INDEX(R:R,$AF$28,0)</f>
        <v>-9.9999999999999645E-2</v>
      </c>
    </row>
    <row r="42" spans="1:31" x14ac:dyDescent="0.3">
      <c r="A42">
        <f t="shared" si="7"/>
        <v>0</v>
      </c>
      <c r="B42">
        <f t="shared" si="18"/>
        <v>13.499999999999972</v>
      </c>
      <c r="C42">
        <f t="shared" si="0"/>
        <v>5.0000000000000568</v>
      </c>
      <c r="D42">
        <f t="shared" si="1"/>
        <v>-58.999999999999943</v>
      </c>
      <c r="E42">
        <f t="shared" si="19"/>
        <v>5.0000000000000568</v>
      </c>
      <c r="F42">
        <f t="shared" si="20"/>
        <v>4.0000000000000568</v>
      </c>
      <c r="G42">
        <f t="shared" si="21"/>
        <v>-57.999999999999943</v>
      </c>
      <c r="H42">
        <f t="shared" si="22"/>
        <v>4.0000000000000568</v>
      </c>
      <c r="I42">
        <f t="shared" si="12"/>
        <v>4.0000000000000568</v>
      </c>
      <c r="J42">
        <f t="shared" si="13"/>
        <v>-4.0000000000000568</v>
      </c>
      <c r="K42">
        <f>+FDA_BE_Calculations!$F$41/FE_GAIN_plot</f>
        <v>5.1999999999999993</v>
      </c>
      <c r="L42">
        <f>+FDA_BE_Calculations!$G$41/FE_GAIN_plot</f>
        <v>-5.1999999999999993</v>
      </c>
      <c r="N42">
        <f t="shared" si="14"/>
        <v>4.0000000000000568</v>
      </c>
      <c r="O42">
        <f t="shared" si="15"/>
        <v>-4.0000000000000568</v>
      </c>
      <c r="Q42">
        <f t="shared" si="2"/>
        <v>4.5000000000000284</v>
      </c>
      <c r="R42">
        <f t="shared" si="3"/>
        <v>0.49999999999997158</v>
      </c>
      <c r="T42">
        <f t="shared" si="23"/>
        <v>4.0000000000000568</v>
      </c>
      <c r="U42">
        <f t="shared" si="24"/>
        <v>-4.0000000000000568</v>
      </c>
      <c r="W42">
        <f t="shared" si="4"/>
        <v>2.5</v>
      </c>
      <c r="Y42">
        <f t="shared" si="5"/>
        <v>18</v>
      </c>
      <c r="Z42">
        <f t="shared" si="6"/>
        <v>-18</v>
      </c>
      <c r="AD42" s="29">
        <f ca="1">$AE$31</f>
        <v>5.1999999999999993</v>
      </c>
      <c r="AE42">
        <f ca="1">+INDEX(Q:Q,$AF$28,0)</f>
        <v>5.0999999999999996</v>
      </c>
    </row>
    <row r="43" spans="1:31" x14ac:dyDescent="0.3">
      <c r="A43">
        <f t="shared" si="7"/>
        <v>0</v>
      </c>
      <c r="B43">
        <f t="shared" si="18"/>
        <v>13.449999999999971</v>
      </c>
      <c r="C43">
        <f t="shared" si="0"/>
        <v>5.1000000000000583</v>
      </c>
      <c r="D43">
        <f t="shared" si="1"/>
        <v>-58.899999999999942</v>
      </c>
      <c r="E43">
        <f t="shared" si="19"/>
        <v>5.1000000000000583</v>
      </c>
      <c r="F43">
        <f t="shared" si="20"/>
        <v>4.1000000000000583</v>
      </c>
      <c r="G43">
        <f t="shared" si="21"/>
        <v>-57.899999999999942</v>
      </c>
      <c r="H43">
        <f t="shared" si="22"/>
        <v>4.1000000000000583</v>
      </c>
      <c r="I43">
        <f t="shared" si="12"/>
        <v>4.1000000000000583</v>
      </c>
      <c r="J43">
        <f t="shared" si="13"/>
        <v>-4.1000000000000583</v>
      </c>
      <c r="K43">
        <f>+FDA_BE_Calculations!$F$41/FE_GAIN_plot</f>
        <v>5.1999999999999993</v>
      </c>
      <c r="L43">
        <f>+FDA_BE_Calculations!$G$41/FE_GAIN_plot</f>
        <v>-5.1999999999999993</v>
      </c>
      <c r="N43">
        <f t="shared" si="14"/>
        <v>4.1000000000000583</v>
      </c>
      <c r="O43">
        <f t="shared" si="15"/>
        <v>-4.1000000000000583</v>
      </c>
      <c r="Q43">
        <f t="shared" si="2"/>
        <v>4.5500000000000291</v>
      </c>
      <c r="R43">
        <f t="shared" si="3"/>
        <v>0.44999999999997087</v>
      </c>
      <c r="T43">
        <f t="shared" si="23"/>
        <v>4.1000000000000583</v>
      </c>
      <c r="U43">
        <f t="shared" si="24"/>
        <v>-4.1000000000000583</v>
      </c>
      <c r="W43">
        <f t="shared" si="4"/>
        <v>2.5</v>
      </c>
      <c r="Y43">
        <f t="shared" si="5"/>
        <v>18</v>
      </c>
      <c r="Z43">
        <f t="shared" si="6"/>
        <v>-18</v>
      </c>
    </row>
    <row r="44" spans="1:31" x14ac:dyDescent="0.3">
      <c r="A44">
        <f t="shared" si="7"/>
        <v>0</v>
      </c>
      <c r="B44">
        <f t="shared" si="18"/>
        <v>13.39999999999997</v>
      </c>
      <c r="C44">
        <f t="shared" si="0"/>
        <v>5.2000000000000597</v>
      </c>
      <c r="D44">
        <f t="shared" si="1"/>
        <v>-58.79999999999994</v>
      </c>
      <c r="E44">
        <f t="shared" si="19"/>
        <v>5.2000000000000597</v>
      </c>
      <c r="F44">
        <f t="shared" si="20"/>
        <v>4.2000000000000597</v>
      </c>
      <c r="G44">
        <f t="shared" si="21"/>
        <v>-57.79999999999994</v>
      </c>
      <c r="H44">
        <f t="shared" si="22"/>
        <v>4.2000000000000597</v>
      </c>
      <c r="I44">
        <f t="shared" si="12"/>
        <v>4.2000000000000597</v>
      </c>
      <c r="J44">
        <f t="shared" si="13"/>
        <v>-4.2000000000000597</v>
      </c>
      <c r="K44">
        <f>+FDA_BE_Calculations!$F$41/FE_GAIN_plot</f>
        <v>5.1999999999999993</v>
      </c>
      <c r="L44">
        <f>+FDA_BE_Calculations!$G$41/FE_GAIN_plot</f>
        <v>-5.1999999999999993</v>
      </c>
      <c r="N44">
        <f t="shared" si="14"/>
        <v>4.2000000000000597</v>
      </c>
      <c r="O44">
        <f t="shared" si="15"/>
        <v>-4.2000000000000597</v>
      </c>
      <c r="Q44">
        <f t="shared" si="2"/>
        <v>4.6000000000000298</v>
      </c>
      <c r="R44">
        <f t="shared" si="3"/>
        <v>0.39999999999997016</v>
      </c>
      <c r="T44">
        <f t="shared" si="23"/>
        <v>4.2000000000000597</v>
      </c>
      <c r="U44">
        <f t="shared" si="24"/>
        <v>-4.2000000000000597</v>
      </c>
      <c r="W44">
        <f t="shared" si="4"/>
        <v>2.5</v>
      </c>
      <c r="Y44">
        <f t="shared" si="5"/>
        <v>18</v>
      </c>
      <c r="Z44">
        <f t="shared" si="6"/>
        <v>-18</v>
      </c>
      <c r="AC44" t="s">
        <v>178</v>
      </c>
      <c r="AE44" t="s">
        <v>180</v>
      </c>
    </row>
    <row r="45" spans="1:31" x14ac:dyDescent="0.3">
      <c r="A45">
        <f t="shared" si="7"/>
        <v>0</v>
      </c>
      <c r="B45">
        <f t="shared" si="18"/>
        <v>13.349999999999969</v>
      </c>
      <c r="C45">
        <f t="shared" si="0"/>
        <v>5.3000000000000611</v>
      </c>
      <c r="D45">
        <f t="shared" si="1"/>
        <v>-58.699999999999939</v>
      </c>
      <c r="E45">
        <f t="shared" si="19"/>
        <v>5.3000000000000611</v>
      </c>
      <c r="F45">
        <f t="shared" si="20"/>
        <v>4.3000000000000611</v>
      </c>
      <c r="G45">
        <f t="shared" si="21"/>
        <v>-57.699999999999939</v>
      </c>
      <c r="H45">
        <f t="shared" si="22"/>
        <v>4.3000000000000611</v>
      </c>
      <c r="I45">
        <f t="shared" si="12"/>
        <v>4.3000000000000611</v>
      </c>
      <c r="J45">
        <f t="shared" si="13"/>
        <v>-4.3000000000000611</v>
      </c>
      <c r="K45">
        <f>+FDA_BE_Calculations!$F$41/FE_GAIN_plot</f>
        <v>5.1999999999999993</v>
      </c>
      <c r="L45">
        <f>+FDA_BE_Calculations!$G$41/FE_GAIN_plot</f>
        <v>-5.1999999999999993</v>
      </c>
      <c r="N45">
        <f t="shared" si="14"/>
        <v>4.3000000000000611</v>
      </c>
      <c r="O45">
        <f t="shared" si="15"/>
        <v>-4.3000000000000611</v>
      </c>
      <c r="Q45">
        <f t="shared" si="2"/>
        <v>4.6500000000000306</v>
      </c>
      <c r="R45">
        <f t="shared" si="3"/>
        <v>0.34999999999996945</v>
      </c>
      <c r="T45">
        <f t="shared" si="23"/>
        <v>4.3000000000000611</v>
      </c>
      <c r="U45">
        <f t="shared" si="24"/>
        <v>-4.3000000000000611</v>
      </c>
      <c r="W45">
        <f t="shared" si="4"/>
        <v>2.5</v>
      </c>
      <c r="Y45">
        <f t="shared" si="5"/>
        <v>18</v>
      </c>
      <c r="Z45">
        <f t="shared" si="6"/>
        <v>-18</v>
      </c>
      <c r="AD45" s="29">
        <f ca="1">+$AE$30</f>
        <v>-5.1999999999999993</v>
      </c>
      <c r="AE45">
        <f ca="1">+INDEX(Q:Q,$AF$28,0)</f>
        <v>5.0999999999999996</v>
      </c>
    </row>
    <row r="46" spans="1:31" x14ac:dyDescent="0.3">
      <c r="A46">
        <f t="shared" si="7"/>
        <v>0</v>
      </c>
      <c r="B46">
        <f t="shared" si="18"/>
        <v>13.299999999999969</v>
      </c>
      <c r="C46">
        <f t="shared" si="0"/>
        <v>5.4000000000000625</v>
      </c>
      <c r="D46">
        <f t="shared" si="1"/>
        <v>-58.599999999999937</v>
      </c>
      <c r="E46">
        <f t="shared" si="19"/>
        <v>5.4000000000000625</v>
      </c>
      <c r="F46">
        <f t="shared" si="20"/>
        <v>4.4000000000000625</v>
      </c>
      <c r="G46">
        <f t="shared" si="21"/>
        <v>-57.599999999999937</v>
      </c>
      <c r="H46">
        <f t="shared" si="22"/>
        <v>4.4000000000000625</v>
      </c>
      <c r="I46">
        <f t="shared" si="12"/>
        <v>4.4000000000000625</v>
      </c>
      <c r="J46">
        <f t="shared" si="13"/>
        <v>-4.4000000000000625</v>
      </c>
      <c r="K46">
        <f>+FDA_BE_Calculations!$F$41/FE_GAIN_plot</f>
        <v>5.1999999999999993</v>
      </c>
      <c r="L46">
        <f>+FDA_BE_Calculations!$G$41/FE_GAIN_plot</f>
        <v>-5.1999999999999993</v>
      </c>
      <c r="N46">
        <f t="shared" si="14"/>
        <v>4.4000000000000625</v>
      </c>
      <c r="O46">
        <f t="shared" si="15"/>
        <v>-4.4000000000000625</v>
      </c>
      <c r="Q46">
        <f t="shared" si="2"/>
        <v>4.7000000000000313</v>
      </c>
      <c r="R46">
        <f t="shared" si="3"/>
        <v>0.29999999999996874</v>
      </c>
      <c r="T46">
        <f t="shared" si="23"/>
        <v>4.4000000000000625</v>
      </c>
      <c r="U46">
        <f t="shared" si="24"/>
        <v>-4.4000000000000625</v>
      </c>
      <c r="W46">
        <f t="shared" si="4"/>
        <v>2.5</v>
      </c>
      <c r="Y46">
        <f t="shared" si="5"/>
        <v>18</v>
      </c>
      <c r="Z46">
        <f t="shared" si="6"/>
        <v>-18</v>
      </c>
      <c r="AD46" s="29">
        <f ca="1">$AE$31</f>
        <v>5.1999999999999993</v>
      </c>
      <c r="AE46">
        <f ca="1">+INDEX(R:R,$AF$28,0)</f>
        <v>-9.9999999999999645E-2</v>
      </c>
    </row>
    <row r="47" spans="1:31" x14ac:dyDescent="0.3">
      <c r="A47">
        <f t="shared" si="7"/>
        <v>0</v>
      </c>
      <c r="B47">
        <f t="shared" si="18"/>
        <v>13.249999999999968</v>
      </c>
      <c r="C47">
        <f t="shared" si="0"/>
        <v>5.5000000000000639</v>
      </c>
      <c r="D47">
        <f t="shared" si="1"/>
        <v>-58.499999999999936</v>
      </c>
      <c r="E47">
        <f t="shared" si="19"/>
        <v>5.5000000000000639</v>
      </c>
      <c r="F47">
        <f t="shared" si="20"/>
        <v>4.5000000000000639</v>
      </c>
      <c r="G47">
        <f t="shared" si="21"/>
        <v>-57.499999999999936</v>
      </c>
      <c r="H47">
        <f t="shared" si="22"/>
        <v>4.5000000000000639</v>
      </c>
      <c r="I47">
        <f t="shared" si="12"/>
        <v>4.5000000000000639</v>
      </c>
      <c r="J47">
        <f t="shared" si="13"/>
        <v>-4.5000000000000639</v>
      </c>
      <c r="K47">
        <f>+FDA_BE_Calculations!$F$41/FE_GAIN_plot</f>
        <v>5.1999999999999993</v>
      </c>
      <c r="L47">
        <f>+FDA_BE_Calculations!$G$41/FE_GAIN_plot</f>
        <v>-5.1999999999999993</v>
      </c>
      <c r="N47">
        <f t="shared" si="14"/>
        <v>4.5000000000000639</v>
      </c>
      <c r="O47">
        <f t="shared" si="15"/>
        <v>-4.5000000000000639</v>
      </c>
      <c r="Q47">
        <f t="shared" si="2"/>
        <v>4.750000000000032</v>
      </c>
      <c r="R47">
        <f t="shared" si="3"/>
        <v>0.24999999999996803</v>
      </c>
      <c r="T47">
        <f t="shared" si="23"/>
        <v>4.5000000000000639</v>
      </c>
      <c r="U47">
        <f t="shared" si="24"/>
        <v>-4.5000000000000639</v>
      </c>
      <c r="W47">
        <f t="shared" si="4"/>
        <v>2.5</v>
      </c>
      <c r="Y47">
        <f t="shared" si="5"/>
        <v>18</v>
      </c>
      <c r="Z47">
        <f t="shared" si="6"/>
        <v>-18</v>
      </c>
    </row>
    <row r="48" spans="1:31" x14ac:dyDescent="0.3">
      <c r="A48">
        <f t="shared" si="7"/>
        <v>0</v>
      </c>
      <c r="B48">
        <f t="shared" si="18"/>
        <v>13.199999999999967</v>
      </c>
      <c r="C48">
        <f t="shared" si="0"/>
        <v>5.6000000000000654</v>
      </c>
      <c r="D48">
        <f t="shared" si="1"/>
        <v>-58.399999999999935</v>
      </c>
      <c r="E48">
        <f t="shared" si="19"/>
        <v>5.6000000000000654</v>
      </c>
      <c r="F48">
        <f t="shared" si="20"/>
        <v>4.6000000000000654</v>
      </c>
      <c r="G48">
        <f t="shared" si="21"/>
        <v>-57.399999999999935</v>
      </c>
      <c r="H48">
        <f t="shared" si="22"/>
        <v>4.6000000000000654</v>
      </c>
      <c r="I48">
        <f t="shared" si="12"/>
        <v>4.6000000000000654</v>
      </c>
      <c r="J48">
        <f t="shared" si="13"/>
        <v>-4.6000000000000654</v>
      </c>
      <c r="K48">
        <f>+FDA_BE_Calculations!$F$41/FE_GAIN_plot</f>
        <v>5.1999999999999993</v>
      </c>
      <c r="L48">
        <f>+FDA_BE_Calculations!$G$41/FE_GAIN_plot</f>
        <v>-5.1999999999999993</v>
      </c>
      <c r="N48">
        <f t="shared" si="14"/>
        <v>4.6000000000000654</v>
      </c>
      <c r="O48">
        <f t="shared" si="15"/>
        <v>-4.6000000000000654</v>
      </c>
      <c r="Q48">
        <f t="shared" si="2"/>
        <v>4.8000000000000327</v>
      </c>
      <c r="R48">
        <f t="shared" si="3"/>
        <v>0.19999999999996732</v>
      </c>
      <c r="T48">
        <f t="shared" si="23"/>
        <v>4.6000000000000654</v>
      </c>
      <c r="U48">
        <f t="shared" si="24"/>
        <v>-4.6000000000000654</v>
      </c>
      <c r="W48">
        <f t="shared" si="4"/>
        <v>2.5</v>
      </c>
      <c r="Y48">
        <f t="shared" si="5"/>
        <v>18</v>
      </c>
      <c r="Z48">
        <f t="shared" si="6"/>
        <v>-18</v>
      </c>
      <c r="AC48" t="s">
        <v>181</v>
      </c>
    </row>
    <row r="49" spans="1:31" x14ac:dyDescent="0.3">
      <c r="A49">
        <f t="shared" si="7"/>
        <v>0</v>
      </c>
      <c r="B49">
        <f t="shared" si="18"/>
        <v>13.149999999999967</v>
      </c>
      <c r="C49">
        <f t="shared" si="0"/>
        <v>5.7000000000000668</v>
      </c>
      <c r="D49">
        <f t="shared" si="1"/>
        <v>-58.299999999999933</v>
      </c>
      <c r="E49">
        <f t="shared" si="19"/>
        <v>5.7000000000000668</v>
      </c>
      <c r="F49">
        <f t="shared" si="20"/>
        <v>4.7000000000000668</v>
      </c>
      <c r="G49">
        <f t="shared" si="21"/>
        <v>-57.299999999999933</v>
      </c>
      <c r="H49">
        <f t="shared" si="22"/>
        <v>4.7000000000000668</v>
      </c>
      <c r="I49">
        <f t="shared" si="12"/>
        <v>4.7000000000000668</v>
      </c>
      <c r="J49">
        <f t="shared" si="13"/>
        <v>-4.7000000000000668</v>
      </c>
      <c r="K49">
        <f>+FDA_BE_Calculations!$F$41/FE_GAIN_plot</f>
        <v>5.1999999999999993</v>
      </c>
      <c r="L49">
        <f>+FDA_BE_Calculations!$G$41/FE_GAIN_plot</f>
        <v>-5.1999999999999993</v>
      </c>
      <c r="N49">
        <f t="shared" si="14"/>
        <v>4.7000000000000668</v>
      </c>
      <c r="O49">
        <f t="shared" si="15"/>
        <v>-4.7000000000000668</v>
      </c>
      <c r="Q49">
        <f t="shared" si="2"/>
        <v>4.8500000000000334</v>
      </c>
      <c r="R49">
        <f t="shared" si="3"/>
        <v>0.1499999999999666</v>
      </c>
      <c r="T49">
        <f t="shared" si="23"/>
        <v>4.7000000000000668</v>
      </c>
      <c r="U49">
        <f t="shared" si="24"/>
        <v>-4.7000000000000668</v>
      </c>
      <c r="W49">
        <f t="shared" si="4"/>
        <v>2.5</v>
      </c>
      <c r="Y49">
        <f t="shared" si="5"/>
        <v>18</v>
      </c>
      <c r="Z49">
        <f t="shared" si="6"/>
        <v>-18</v>
      </c>
      <c r="AD49" s="29">
        <f ca="1">+$AE$30</f>
        <v>-5.1999999999999993</v>
      </c>
      <c r="AE49">
        <f>+VCC</f>
        <v>16</v>
      </c>
    </row>
    <row r="50" spans="1:31" x14ac:dyDescent="0.3">
      <c r="A50">
        <f t="shared" si="7"/>
        <v>0</v>
      </c>
      <c r="B50">
        <f t="shared" si="18"/>
        <v>13.099999999999966</v>
      </c>
      <c r="C50">
        <f t="shared" si="0"/>
        <v>5.8000000000000682</v>
      </c>
      <c r="D50">
        <f t="shared" si="1"/>
        <v>-58.199999999999932</v>
      </c>
      <c r="E50">
        <f t="shared" si="19"/>
        <v>5.8000000000000682</v>
      </c>
      <c r="F50">
        <f t="shared" si="20"/>
        <v>4.8000000000000682</v>
      </c>
      <c r="G50">
        <f t="shared" si="21"/>
        <v>-57.199999999999932</v>
      </c>
      <c r="H50">
        <f t="shared" si="22"/>
        <v>4.8000000000000682</v>
      </c>
      <c r="I50">
        <f t="shared" si="12"/>
        <v>4.8000000000000682</v>
      </c>
      <c r="J50">
        <f t="shared" si="13"/>
        <v>-4.8000000000000682</v>
      </c>
      <c r="K50">
        <f>+FDA_BE_Calculations!$F$41/FE_GAIN_plot</f>
        <v>5.1999999999999993</v>
      </c>
      <c r="L50">
        <f>+FDA_BE_Calculations!$G$41/FE_GAIN_plot</f>
        <v>-5.1999999999999993</v>
      </c>
      <c r="N50">
        <f t="shared" si="14"/>
        <v>4.8000000000000682</v>
      </c>
      <c r="O50">
        <f t="shared" si="15"/>
        <v>-4.8000000000000682</v>
      </c>
      <c r="Q50">
        <f t="shared" si="2"/>
        <v>4.9000000000000341</v>
      </c>
      <c r="R50">
        <f t="shared" si="3"/>
        <v>9.9999999999965894E-2</v>
      </c>
      <c r="T50">
        <f t="shared" si="23"/>
        <v>4.8000000000000682</v>
      </c>
      <c r="U50">
        <f t="shared" si="24"/>
        <v>-4.8000000000000682</v>
      </c>
      <c r="W50">
        <f t="shared" si="4"/>
        <v>2.5</v>
      </c>
      <c r="Y50">
        <f t="shared" si="5"/>
        <v>18</v>
      </c>
      <c r="Z50">
        <f t="shared" si="6"/>
        <v>-18</v>
      </c>
      <c r="AD50" s="29">
        <f ca="1">$AE$31</f>
        <v>5.1999999999999993</v>
      </c>
      <c r="AE50">
        <f>+VCC</f>
        <v>16</v>
      </c>
    </row>
    <row r="51" spans="1:31" x14ac:dyDescent="0.3">
      <c r="A51">
        <f t="shared" si="7"/>
        <v>0</v>
      </c>
      <c r="B51">
        <f t="shared" si="18"/>
        <v>13.049999999999965</v>
      </c>
      <c r="C51">
        <f t="shared" si="0"/>
        <v>5.9000000000000696</v>
      </c>
      <c r="D51">
        <f t="shared" si="1"/>
        <v>-58.09999999999993</v>
      </c>
      <c r="E51">
        <f t="shared" si="19"/>
        <v>5.9000000000000696</v>
      </c>
      <c r="F51">
        <f t="shared" si="20"/>
        <v>4.9000000000000696</v>
      </c>
      <c r="G51">
        <f t="shared" si="21"/>
        <v>-57.09999999999993</v>
      </c>
      <c r="H51">
        <f t="shared" si="22"/>
        <v>4.9000000000000696</v>
      </c>
      <c r="I51">
        <f t="shared" si="12"/>
        <v>4.9000000000000696</v>
      </c>
      <c r="J51">
        <f t="shared" si="13"/>
        <v>-4.9000000000000696</v>
      </c>
      <c r="K51">
        <f>+FDA_BE_Calculations!$F$41/FE_GAIN_plot</f>
        <v>5.1999999999999993</v>
      </c>
      <c r="L51">
        <f>+FDA_BE_Calculations!$G$41/FE_GAIN_plot</f>
        <v>-5.1999999999999993</v>
      </c>
      <c r="N51">
        <f t="shared" si="14"/>
        <v>4.9000000000000696</v>
      </c>
      <c r="O51">
        <f t="shared" si="15"/>
        <v>-4.9000000000000696</v>
      </c>
      <c r="Q51">
        <f t="shared" si="2"/>
        <v>4.9500000000000348</v>
      </c>
      <c r="R51">
        <f t="shared" si="3"/>
        <v>4.9999999999965183E-2</v>
      </c>
      <c r="T51">
        <f t="shared" si="23"/>
        <v>4.9000000000000696</v>
      </c>
      <c r="U51">
        <f t="shared" si="24"/>
        <v>-4.9000000000000696</v>
      </c>
      <c r="W51">
        <f t="shared" si="4"/>
        <v>2.5</v>
      </c>
      <c r="Y51">
        <f t="shared" si="5"/>
        <v>18</v>
      </c>
      <c r="Z51">
        <f t="shared" si="6"/>
        <v>-18</v>
      </c>
    </row>
    <row r="52" spans="1:31" x14ac:dyDescent="0.3">
      <c r="A52">
        <f t="shared" si="7"/>
        <v>0</v>
      </c>
      <c r="B52">
        <f t="shared" si="18"/>
        <v>12.999999999999964</v>
      </c>
      <c r="C52">
        <f t="shared" si="0"/>
        <v>6.0000000000000711</v>
      </c>
      <c r="D52">
        <f t="shared" si="1"/>
        <v>-57.999999999999929</v>
      </c>
      <c r="E52">
        <f t="shared" si="19"/>
        <v>6.0000000000000711</v>
      </c>
      <c r="F52">
        <f t="shared" si="20"/>
        <v>5.0000000000000711</v>
      </c>
      <c r="G52">
        <f t="shared" si="21"/>
        <v>-56.999999999999929</v>
      </c>
      <c r="H52">
        <f t="shared" si="22"/>
        <v>5.0000000000000711</v>
      </c>
      <c r="I52">
        <f t="shared" si="12"/>
        <v>5.0000000000000711</v>
      </c>
      <c r="J52">
        <f t="shared" si="13"/>
        <v>-5.0000000000000711</v>
      </c>
      <c r="K52">
        <f>+FDA_BE_Calculations!$F$41/FE_GAIN_plot</f>
        <v>5.1999999999999993</v>
      </c>
      <c r="L52">
        <f>+FDA_BE_Calculations!$G$41/FE_GAIN_plot</f>
        <v>-5.1999999999999993</v>
      </c>
      <c r="N52">
        <f t="shared" si="14"/>
        <v>5.0000000000000711</v>
      </c>
      <c r="O52">
        <f t="shared" si="15"/>
        <v>-5.0000000000000711</v>
      </c>
      <c r="Q52">
        <f t="shared" si="2"/>
        <v>5.0000000000000355</v>
      </c>
      <c r="R52">
        <f t="shared" si="3"/>
        <v>-3.5527136788005009E-14</v>
      </c>
      <c r="T52">
        <f t="shared" si="23"/>
        <v>5.0000000000000711</v>
      </c>
      <c r="U52">
        <f t="shared" si="24"/>
        <v>-5.0000000000000711</v>
      </c>
      <c r="W52">
        <f t="shared" si="4"/>
        <v>2.5</v>
      </c>
      <c r="Y52">
        <f t="shared" si="5"/>
        <v>18</v>
      </c>
      <c r="Z52">
        <f t="shared" si="6"/>
        <v>-18</v>
      </c>
      <c r="AC52" t="s">
        <v>182</v>
      </c>
    </row>
    <row r="53" spans="1:31" x14ac:dyDescent="0.3">
      <c r="A53">
        <f t="shared" si="7"/>
        <v>0</v>
      </c>
      <c r="B53">
        <f t="shared" si="18"/>
        <v>12.949999999999964</v>
      </c>
      <c r="C53">
        <f t="shared" si="0"/>
        <v>6.1000000000000725</v>
      </c>
      <c r="D53">
        <f t="shared" si="1"/>
        <v>-57.899999999999928</v>
      </c>
      <c r="E53">
        <f t="shared" si="19"/>
        <v>6.1000000000000725</v>
      </c>
      <c r="F53">
        <f t="shared" si="20"/>
        <v>5.1000000000000725</v>
      </c>
      <c r="G53">
        <f t="shared" si="21"/>
        <v>-56.899999999999928</v>
      </c>
      <c r="H53">
        <f t="shared" si="22"/>
        <v>5.1000000000000725</v>
      </c>
      <c r="I53">
        <f t="shared" si="12"/>
        <v>5.1000000000000725</v>
      </c>
      <c r="J53">
        <f t="shared" si="13"/>
        <v>-5.1000000000000725</v>
      </c>
      <c r="K53">
        <f>+FDA_BE_Calculations!$F$41/FE_GAIN_plot</f>
        <v>5.1999999999999993</v>
      </c>
      <c r="L53">
        <f>+FDA_BE_Calculations!$G$41/FE_GAIN_plot</f>
        <v>-5.1999999999999993</v>
      </c>
      <c r="N53">
        <f t="shared" si="14"/>
        <v>5.1000000000000725</v>
      </c>
      <c r="O53">
        <f t="shared" si="15"/>
        <v>-5.1000000000000725</v>
      </c>
      <c r="Q53">
        <f t="shared" si="2"/>
        <v>5.0500000000000362</v>
      </c>
      <c r="R53">
        <f t="shared" si="3"/>
        <v>-5.0000000000036238E-2</v>
      </c>
      <c r="T53">
        <f t="shared" si="23"/>
        <v>5.1000000000000725</v>
      </c>
      <c r="U53">
        <f t="shared" si="24"/>
        <v>-5.1000000000000725</v>
      </c>
      <c r="W53">
        <f t="shared" si="4"/>
        <v>2.5</v>
      </c>
      <c r="Y53">
        <f t="shared" si="5"/>
        <v>18</v>
      </c>
      <c r="Z53">
        <f t="shared" si="6"/>
        <v>-18</v>
      </c>
      <c r="AD53" s="29">
        <f ca="1">+$AE$30</f>
        <v>-5.1999999999999993</v>
      </c>
      <c r="AE53">
        <f>+VEE</f>
        <v>-16</v>
      </c>
    </row>
    <row r="54" spans="1:31" x14ac:dyDescent="0.3">
      <c r="A54">
        <f t="shared" si="7"/>
        <v>0</v>
      </c>
      <c r="B54">
        <f t="shared" si="18"/>
        <v>12.899999999999963</v>
      </c>
      <c r="C54">
        <f t="shared" si="0"/>
        <v>6.2000000000000739</v>
      </c>
      <c r="D54">
        <f t="shared" si="1"/>
        <v>-57.799999999999926</v>
      </c>
      <c r="E54">
        <f t="shared" si="19"/>
        <v>6.2000000000000739</v>
      </c>
      <c r="F54">
        <f t="shared" si="20"/>
        <v>5.2000000000000739</v>
      </c>
      <c r="G54">
        <f t="shared" si="21"/>
        <v>-56.799999999999926</v>
      </c>
      <c r="H54">
        <f t="shared" si="22"/>
        <v>5.2000000000000739</v>
      </c>
      <c r="I54">
        <f t="shared" si="12"/>
        <v>5.2000000000000739</v>
      </c>
      <c r="J54">
        <f t="shared" si="13"/>
        <v>-5.2000000000000739</v>
      </c>
      <c r="K54">
        <f>+FDA_BE_Calculations!$F$41/FE_GAIN_plot</f>
        <v>5.1999999999999993</v>
      </c>
      <c r="L54">
        <f>+FDA_BE_Calculations!$G$41/FE_GAIN_plot</f>
        <v>-5.1999999999999993</v>
      </c>
      <c r="N54">
        <f t="shared" si="14"/>
        <v>5.1999999999999993</v>
      </c>
      <c r="O54">
        <f t="shared" si="15"/>
        <v>-5.1999999999999993</v>
      </c>
      <c r="Q54">
        <f t="shared" si="2"/>
        <v>5.0999999999999996</v>
      </c>
      <c r="R54">
        <f t="shared" si="3"/>
        <v>-9.9999999999999645E-2</v>
      </c>
      <c r="T54">
        <f t="shared" si="23"/>
        <v>5.1999999999999993</v>
      </c>
      <c r="U54">
        <f t="shared" si="24"/>
        <v>-5.1999999999999993</v>
      </c>
      <c r="W54">
        <f t="shared" si="4"/>
        <v>2.5</v>
      </c>
      <c r="Y54">
        <f t="shared" si="5"/>
        <v>18</v>
      </c>
      <c r="Z54">
        <f t="shared" si="6"/>
        <v>-18</v>
      </c>
      <c r="AD54" s="29">
        <f ca="1">$AE$31</f>
        <v>5.1999999999999993</v>
      </c>
      <c r="AE54">
        <f>+VEE</f>
        <v>-16</v>
      </c>
    </row>
    <row r="55" spans="1:31" x14ac:dyDescent="0.3">
      <c r="A55">
        <f t="shared" si="7"/>
        <v>0</v>
      </c>
      <c r="B55">
        <f t="shared" si="18"/>
        <v>12.849999999999962</v>
      </c>
      <c r="C55">
        <f t="shared" si="0"/>
        <v>6.3000000000000753</v>
      </c>
      <c r="D55">
        <f t="shared" si="1"/>
        <v>-57.699999999999925</v>
      </c>
      <c r="E55">
        <f t="shared" si="19"/>
        <v>6.3000000000000753</v>
      </c>
      <c r="F55">
        <f t="shared" si="20"/>
        <v>5.3000000000000753</v>
      </c>
      <c r="G55">
        <f t="shared" si="21"/>
        <v>-56.699999999999925</v>
      </c>
      <c r="H55">
        <f t="shared" si="22"/>
        <v>5.3000000000000753</v>
      </c>
      <c r="I55">
        <f t="shared" si="12"/>
        <v>5.3000000000000753</v>
      </c>
      <c r="J55">
        <f t="shared" si="13"/>
        <v>-5.3000000000000753</v>
      </c>
      <c r="K55">
        <f>+FDA_BE_Calculations!$F$41/FE_GAIN_plot</f>
        <v>5.1999999999999993</v>
      </c>
      <c r="L55">
        <f>+FDA_BE_Calculations!$G$41/FE_GAIN_plot</f>
        <v>-5.1999999999999993</v>
      </c>
      <c r="N55">
        <f t="shared" si="14"/>
        <v>5.1999999999999993</v>
      </c>
      <c r="O55">
        <f t="shared" si="15"/>
        <v>-5.1999999999999993</v>
      </c>
      <c r="Q55">
        <f t="shared" si="2"/>
        <v>5.0999999999999996</v>
      </c>
      <c r="R55">
        <f t="shared" si="3"/>
        <v>-9.9999999999999645E-2</v>
      </c>
      <c r="T55">
        <f t="shared" si="23"/>
        <v>5.1999999999999993</v>
      </c>
      <c r="U55">
        <f t="shared" si="24"/>
        <v>-5.1999999999999993</v>
      </c>
      <c r="W55">
        <f t="shared" si="4"/>
        <v>2.5</v>
      </c>
      <c r="Y55">
        <f t="shared" si="5"/>
        <v>18</v>
      </c>
      <c r="Z55">
        <f t="shared" si="6"/>
        <v>-18</v>
      </c>
    </row>
    <row r="56" spans="1:31" x14ac:dyDescent="0.3">
      <c r="A56">
        <f t="shared" si="7"/>
        <v>0</v>
      </c>
      <c r="B56">
        <f t="shared" si="18"/>
        <v>12.799999999999962</v>
      </c>
      <c r="C56">
        <f t="shared" si="0"/>
        <v>6.4000000000000767</v>
      </c>
      <c r="D56">
        <f t="shared" si="1"/>
        <v>-57.599999999999923</v>
      </c>
      <c r="E56">
        <f t="shared" si="19"/>
        <v>6.4000000000000767</v>
      </c>
      <c r="F56">
        <f t="shared" si="20"/>
        <v>5.4000000000000767</v>
      </c>
      <c r="G56">
        <f t="shared" si="21"/>
        <v>-56.599999999999923</v>
      </c>
      <c r="H56">
        <f t="shared" si="22"/>
        <v>5.4000000000000767</v>
      </c>
      <c r="I56">
        <f t="shared" si="12"/>
        <v>5.4000000000000767</v>
      </c>
      <c r="J56">
        <f t="shared" si="13"/>
        <v>-5.4000000000000767</v>
      </c>
      <c r="K56">
        <f>+FDA_BE_Calculations!$F$41/FE_GAIN_plot</f>
        <v>5.1999999999999993</v>
      </c>
      <c r="L56">
        <f>+FDA_BE_Calculations!$G$41/FE_GAIN_plot</f>
        <v>-5.1999999999999993</v>
      </c>
      <c r="N56">
        <f t="shared" si="14"/>
        <v>5.1999999999999993</v>
      </c>
      <c r="O56">
        <f t="shared" si="15"/>
        <v>-5.1999999999999993</v>
      </c>
      <c r="Q56">
        <f t="shared" si="2"/>
        <v>5.0999999999999996</v>
      </c>
      <c r="R56">
        <f t="shared" si="3"/>
        <v>-9.9999999999999645E-2</v>
      </c>
      <c r="T56">
        <f t="shared" si="23"/>
        <v>5.1999999999999993</v>
      </c>
      <c r="U56">
        <f t="shared" si="24"/>
        <v>-5.1999999999999993</v>
      </c>
      <c r="W56">
        <f t="shared" si="4"/>
        <v>2.5</v>
      </c>
      <c r="Y56">
        <f t="shared" si="5"/>
        <v>18</v>
      </c>
      <c r="Z56">
        <f t="shared" si="6"/>
        <v>-18</v>
      </c>
      <c r="AC56" t="s">
        <v>183</v>
      </c>
    </row>
    <row r="57" spans="1:31" x14ac:dyDescent="0.3">
      <c r="A57">
        <f t="shared" si="7"/>
        <v>0</v>
      </c>
      <c r="B57">
        <f t="shared" si="18"/>
        <v>12.749999999999961</v>
      </c>
      <c r="C57">
        <f t="shared" si="0"/>
        <v>6.5000000000000782</v>
      </c>
      <c r="D57">
        <f t="shared" si="1"/>
        <v>-57.499999999999922</v>
      </c>
      <c r="E57">
        <f t="shared" si="19"/>
        <v>6.5000000000000782</v>
      </c>
      <c r="F57">
        <f t="shared" si="20"/>
        <v>5.5000000000000782</v>
      </c>
      <c r="G57">
        <f t="shared" si="21"/>
        <v>-56.499999999999922</v>
      </c>
      <c r="H57">
        <f t="shared" si="22"/>
        <v>5.5000000000000782</v>
      </c>
      <c r="I57">
        <f t="shared" si="12"/>
        <v>5.5000000000000782</v>
      </c>
      <c r="J57">
        <f t="shared" si="13"/>
        <v>-5.5000000000000782</v>
      </c>
      <c r="K57">
        <f>+FDA_BE_Calculations!$F$41/FE_GAIN_plot</f>
        <v>5.1999999999999993</v>
      </c>
      <c r="L57">
        <f>+FDA_BE_Calculations!$G$41/FE_GAIN_plot</f>
        <v>-5.1999999999999993</v>
      </c>
      <c r="N57">
        <f t="shared" si="14"/>
        <v>5.1999999999999993</v>
      </c>
      <c r="O57">
        <f t="shared" si="15"/>
        <v>-5.1999999999999993</v>
      </c>
      <c r="Q57">
        <f t="shared" si="2"/>
        <v>5.0999999999999996</v>
      </c>
      <c r="R57">
        <f t="shared" si="3"/>
        <v>-9.9999999999999645E-2</v>
      </c>
      <c r="T57">
        <f t="shared" si="23"/>
        <v>5.1999999999999993</v>
      </c>
      <c r="U57">
        <f t="shared" si="24"/>
        <v>-5.1999999999999993</v>
      </c>
      <c r="W57">
        <f t="shared" si="4"/>
        <v>2.5</v>
      </c>
      <c r="Y57">
        <f t="shared" si="5"/>
        <v>18</v>
      </c>
      <c r="Z57">
        <f t="shared" si="6"/>
        <v>-18</v>
      </c>
      <c r="AD57" s="29">
        <f ca="1">+$AE$30</f>
        <v>-5.1999999999999993</v>
      </c>
      <c r="AE57">
        <f>+vocm_calc_plot</f>
        <v>2.5</v>
      </c>
    </row>
    <row r="58" spans="1:31" x14ac:dyDescent="0.3">
      <c r="A58">
        <f t="shared" si="7"/>
        <v>0</v>
      </c>
      <c r="B58">
        <f t="shared" si="18"/>
        <v>12.69999999999996</v>
      </c>
      <c r="C58">
        <f t="shared" si="0"/>
        <v>6.6000000000000796</v>
      </c>
      <c r="D58">
        <f t="shared" si="1"/>
        <v>-57.39999999999992</v>
      </c>
      <c r="E58">
        <f t="shared" si="19"/>
        <v>6.6000000000000796</v>
      </c>
      <c r="F58">
        <f t="shared" si="20"/>
        <v>5.6000000000000796</v>
      </c>
      <c r="G58">
        <f t="shared" si="21"/>
        <v>-56.39999999999992</v>
      </c>
      <c r="H58">
        <f t="shared" si="22"/>
        <v>5.6000000000000796</v>
      </c>
      <c r="I58">
        <f t="shared" si="12"/>
        <v>5.6000000000000796</v>
      </c>
      <c r="J58">
        <f t="shared" si="13"/>
        <v>-5.6000000000000796</v>
      </c>
      <c r="K58">
        <f>+FDA_BE_Calculations!$F$41/FE_GAIN_plot</f>
        <v>5.1999999999999993</v>
      </c>
      <c r="L58">
        <f>+FDA_BE_Calculations!$G$41/FE_GAIN_plot</f>
        <v>-5.1999999999999993</v>
      </c>
      <c r="N58">
        <f t="shared" si="14"/>
        <v>5.1999999999999993</v>
      </c>
      <c r="O58">
        <f t="shared" si="15"/>
        <v>-5.1999999999999993</v>
      </c>
      <c r="Q58">
        <f t="shared" si="2"/>
        <v>5.0999999999999996</v>
      </c>
      <c r="R58">
        <f t="shared" si="3"/>
        <v>-9.9999999999999645E-2</v>
      </c>
      <c r="T58">
        <f t="shared" si="23"/>
        <v>5.1999999999999993</v>
      </c>
      <c r="U58">
        <f t="shared" si="24"/>
        <v>-5.1999999999999993</v>
      </c>
      <c r="W58">
        <f t="shared" si="4"/>
        <v>2.5</v>
      </c>
      <c r="Y58">
        <f t="shared" si="5"/>
        <v>18</v>
      </c>
      <c r="Z58">
        <f t="shared" si="6"/>
        <v>-18</v>
      </c>
      <c r="AD58" s="29">
        <f ca="1">$AE$31</f>
        <v>5.1999999999999993</v>
      </c>
      <c r="AE58">
        <f>+vocm_calc_plot</f>
        <v>2.5</v>
      </c>
    </row>
    <row r="59" spans="1:31" x14ac:dyDescent="0.3">
      <c r="A59">
        <f t="shared" si="7"/>
        <v>0</v>
      </c>
      <c r="B59">
        <f t="shared" si="18"/>
        <v>12.649999999999959</v>
      </c>
      <c r="C59">
        <f t="shared" si="0"/>
        <v>6.700000000000081</v>
      </c>
      <c r="D59">
        <f t="shared" si="1"/>
        <v>-57.299999999999919</v>
      </c>
      <c r="E59">
        <f t="shared" si="19"/>
        <v>6.700000000000081</v>
      </c>
      <c r="F59">
        <f t="shared" si="20"/>
        <v>5.700000000000081</v>
      </c>
      <c r="G59">
        <f t="shared" si="21"/>
        <v>-56.299999999999919</v>
      </c>
      <c r="H59">
        <f t="shared" si="22"/>
        <v>5.700000000000081</v>
      </c>
      <c r="I59">
        <f t="shared" si="12"/>
        <v>5.700000000000081</v>
      </c>
      <c r="J59">
        <f t="shared" si="13"/>
        <v>-5.700000000000081</v>
      </c>
      <c r="K59">
        <f>+FDA_BE_Calculations!$F$41/FE_GAIN_plot</f>
        <v>5.1999999999999993</v>
      </c>
      <c r="L59">
        <f>+FDA_BE_Calculations!$G$41/FE_GAIN_plot</f>
        <v>-5.1999999999999993</v>
      </c>
      <c r="N59">
        <f t="shared" si="14"/>
        <v>5.1999999999999993</v>
      </c>
      <c r="O59">
        <f t="shared" si="15"/>
        <v>-5.1999999999999993</v>
      </c>
      <c r="Q59">
        <f t="shared" si="2"/>
        <v>5.0999999999999996</v>
      </c>
      <c r="R59">
        <f t="shared" si="3"/>
        <v>-9.9999999999999645E-2</v>
      </c>
      <c r="T59">
        <f t="shared" si="23"/>
        <v>5.1999999999999993</v>
      </c>
      <c r="U59">
        <f t="shared" si="24"/>
        <v>-5.1999999999999993</v>
      </c>
      <c r="W59">
        <f t="shared" si="4"/>
        <v>2.5</v>
      </c>
      <c r="Y59">
        <f t="shared" si="5"/>
        <v>18</v>
      </c>
      <c r="Z59">
        <f t="shared" si="6"/>
        <v>-18</v>
      </c>
    </row>
    <row r="60" spans="1:31" x14ac:dyDescent="0.3">
      <c r="A60">
        <f t="shared" si="7"/>
        <v>0</v>
      </c>
      <c r="B60">
        <f t="shared" si="18"/>
        <v>12.599999999999959</v>
      </c>
      <c r="C60">
        <f t="shared" si="0"/>
        <v>6.8000000000000824</v>
      </c>
      <c r="D60">
        <f t="shared" si="1"/>
        <v>-57.199999999999918</v>
      </c>
      <c r="E60">
        <f t="shared" si="19"/>
        <v>6.8000000000000824</v>
      </c>
      <c r="F60">
        <f t="shared" si="20"/>
        <v>5.8000000000000824</v>
      </c>
      <c r="G60">
        <f t="shared" si="21"/>
        <v>-56.199999999999918</v>
      </c>
      <c r="H60">
        <f t="shared" si="22"/>
        <v>5.8000000000000824</v>
      </c>
      <c r="I60">
        <f t="shared" si="12"/>
        <v>5.8000000000000824</v>
      </c>
      <c r="J60">
        <f t="shared" si="13"/>
        <v>-5.8000000000000824</v>
      </c>
      <c r="K60">
        <f>+FDA_BE_Calculations!$F$41/FE_GAIN_plot</f>
        <v>5.1999999999999993</v>
      </c>
      <c r="L60">
        <f>+FDA_BE_Calculations!$G$41/FE_GAIN_plot</f>
        <v>-5.1999999999999993</v>
      </c>
      <c r="N60">
        <f t="shared" si="14"/>
        <v>5.1999999999999993</v>
      </c>
      <c r="O60">
        <f t="shared" si="15"/>
        <v>-5.1999999999999993</v>
      </c>
      <c r="Q60">
        <f t="shared" si="2"/>
        <v>5.0999999999999996</v>
      </c>
      <c r="R60">
        <f t="shared" si="3"/>
        <v>-9.9999999999999645E-2</v>
      </c>
      <c r="T60">
        <f t="shared" si="23"/>
        <v>5.1999999999999993</v>
      </c>
      <c r="U60">
        <f t="shared" si="24"/>
        <v>-5.1999999999999993</v>
      </c>
      <c r="W60">
        <f t="shared" si="4"/>
        <v>2.5</v>
      </c>
      <c r="Y60">
        <f t="shared" si="5"/>
        <v>18</v>
      </c>
      <c r="Z60">
        <f t="shared" si="6"/>
        <v>-18</v>
      </c>
      <c r="AC60" t="s">
        <v>185</v>
      </c>
    </row>
    <row r="61" spans="1:31" x14ac:dyDescent="0.3">
      <c r="A61">
        <f t="shared" si="7"/>
        <v>0</v>
      </c>
      <c r="B61">
        <f t="shared" si="18"/>
        <v>12.549999999999958</v>
      </c>
      <c r="C61">
        <f t="shared" si="0"/>
        <v>6.9000000000000838</v>
      </c>
      <c r="D61">
        <f t="shared" si="1"/>
        <v>-57.099999999999916</v>
      </c>
      <c r="E61">
        <f t="shared" si="19"/>
        <v>6.9000000000000838</v>
      </c>
      <c r="F61">
        <f t="shared" si="20"/>
        <v>5.9000000000000838</v>
      </c>
      <c r="G61">
        <f t="shared" si="21"/>
        <v>-56.099999999999916</v>
      </c>
      <c r="H61">
        <f t="shared" si="22"/>
        <v>5.9000000000000838</v>
      </c>
      <c r="I61">
        <f t="shared" si="12"/>
        <v>5.9000000000000838</v>
      </c>
      <c r="J61">
        <f t="shared" si="13"/>
        <v>-5.9000000000000838</v>
      </c>
      <c r="K61">
        <f>+FDA_BE_Calculations!$F$41/FE_GAIN_plot</f>
        <v>5.1999999999999993</v>
      </c>
      <c r="L61">
        <f>+FDA_BE_Calculations!$G$41/FE_GAIN_plot</f>
        <v>-5.1999999999999993</v>
      </c>
      <c r="N61">
        <f t="shared" si="14"/>
        <v>5.1999999999999993</v>
      </c>
      <c r="O61">
        <f t="shared" si="15"/>
        <v>-5.1999999999999993</v>
      </c>
      <c r="Q61">
        <f t="shared" si="2"/>
        <v>5.0999999999999996</v>
      </c>
      <c r="R61">
        <f t="shared" si="3"/>
        <v>-9.9999999999999645E-2</v>
      </c>
      <c r="T61">
        <f t="shared" si="23"/>
        <v>5.1999999999999993</v>
      </c>
      <c r="U61">
        <f t="shared" si="24"/>
        <v>-5.1999999999999993</v>
      </c>
      <c r="W61">
        <f t="shared" si="4"/>
        <v>2.5</v>
      </c>
      <c r="Y61">
        <f t="shared" si="5"/>
        <v>18</v>
      </c>
      <c r="Z61">
        <f t="shared" si="6"/>
        <v>-18</v>
      </c>
      <c r="AC61" t="s">
        <v>188</v>
      </c>
      <c r="AD61" s="29">
        <f ca="1">+$AE$30</f>
        <v>-5.1999999999999993</v>
      </c>
      <c r="AE61">
        <f ca="1">+INDEX(R:R,$AF$28,0)</f>
        <v>-9.9999999999999645E-2</v>
      </c>
    </row>
    <row r="62" spans="1:31" x14ac:dyDescent="0.3">
      <c r="A62">
        <f t="shared" si="7"/>
        <v>0</v>
      </c>
      <c r="B62">
        <f t="shared" si="18"/>
        <v>12.499999999999957</v>
      </c>
      <c r="C62">
        <f t="shared" si="0"/>
        <v>7.0000000000000853</v>
      </c>
      <c r="D62">
        <f t="shared" si="1"/>
        <v>-56.999999999999915</v>
      </c>
      <c r="E62">
        <f t="shared" si="19"/>
        <v>7.0000000000000853</v>
      </c>
      <c r="F62">
        <f t="shared" si="20"/>
        <v>6.0000000000000853</v>
      </c>
      <c r="G62">
        <f t="shared" si="21"/>
        <v>-55.999999999999915</v>
      </c>
      <c r="H62">
        <f t="shared" si="22"/>
        <v>6.0000000000000853</v>
      </c>
      <c r="I62">
        <f t="shared" si="12"/>
        <v>6.0000000000000853</v>
      </c>
      <c r="J62">
        <f t="shared" si="13"/>
        <v>-6.0000000000000853</v>
      </c>
      <c r="K62">
        <f>+FDA_BE_Calculations!$F$41/FE_GAIN_plot</f>
        <v>5.1999999999999993</v>
      </c>
      <c r="L62">
        <f>+FDA_BE_Calculations!$G$41/FE_GAIN_plot</f>
        <v>-5.1999999999999993</v>
      </c>
      <c r="N62">
        <f t="shared" si="14"/>
        <v>5.1999999999999993</v>
      </c>
      <c r="O62">
        <f t="shared" si="15"/>
        <v>-5.1999999999999993</v>
      </c>
      <c r="Q62">
        <f t="shared" si="2"/>
        <v>5.0999999999999996</v>
      </c>
      <c r="R62">
        <f t="shared" si="3"/>
        <v>-9.9999999999999645E-2</v>
      </c>
      <c r="T62">
        <f t="shared" si="23"/>
        <v>5.1999999999999993</v>
      </c>
      <c r="U62">
        <f t="shared" si="24"/>
        <v>-5.1999999999999993</v>
      </c>
      <c r="W62">
        <f t="shared" si="4"/>
        <v>2.5</v>
      </c>
      <c r="Y62">
        <f t="shared" si="5"/>
        <v>18</v>
      </c>
      <c r="Z62">
        <f t="shared" si="6"/>
        <v>-18</v>
      </c>
      <c r="AD62" s="29">
        <f ca="1">+$AE$30</f>
        <v>-5.1999999999999993</v>
      </c>
      <c r="AE62">
        <f ca="1">+INDEX(Q:Q,$AF$28,0)</f>
        <v>5.0999999999999996</v>
      </c>
    </row>
    <row r="63" spans="1:31" x14ac:dyDescent="0.3">
      <c r="A63">
        <f t="shared" si="7"/>
        <v>0</v>
      </c>
      <c r="B63">
        <f t="shared" si="18"/>
        <v>12.449999999999957</v>
      </c>
      <c r="C63">
        <f t="shared" si="0"/>
        <v>7.1000000000000867</v>
      </c>
      <c r="D63">
        <f t="shared" si="1"/>
        <v>-56.899999999999913</v>
      </c>
      <c r="E63">
        <f t="shared" si="19"/>
        <v>7.1000000000000867</v>
      </c>
      <c r="F63">
        <f t="shared" si="20"/>
        <v>6.1000000000000867</v>
      </c>
      <c r="G63">
        <f t="shared" si="21"/>
        <v>-55.899999999999913</v>
      </c>
      <c r="H63">
        <f t="shared" si="22"/>
        <v>6.1000000000000867</v>
      </c>
      <c r="I63">
        <f t="shared" si="12"/>
        <v>6.1000000000000867</v>
      </c>
      <c r="J63">
        <f t="shared" si="13"/>
        <v>-6.1000000000000867</v>
      </c>
      <c r="K63">
        <f>+FDA_BE_Calculations!$F$41/FE_GAIN_plot</f>
        <v>5.1999999999999993</v>
      </c>
      <c r="L63">
        <f>+FDA_BE_Calculations!$G$41/FE_GAIN_plot</f>
        <v>-5.1999999999999993</v>
      </c>
      <c r="N63">
        <f t="shared" si="14"/>
        <v>5.1999999999999993</v>
      </c>
      <c r="O63">
        <f t="shared" si="15"/>
        <v>-5.1999999999999993</v>
      </c>
      <c r="Q63">
        <f t="shared" si="2"/>
        <v>5.0999999999999996</v>
      </c>
      <c r="R63">
        <f t="shared" si="3"/>
        <v>-9.9999999999999645E-2</v>
      </c>
      <c r="T63">
        <f t="shared" si="23"/>
        <v>5.1999999999999993</v>
      </c>
      <c r="U63">
        <f t="shared" si="24"/>
        <v>-5.1999999999999993</v>
      </c>
      <c r="W63">
        <f t="shared" si="4"/>
        <v>2.5</v>
      </c>
      <c r="Y63">
        <f t="shared" si="5"/>
        <v>18</v>
      </c>
      <c r="Z63">
        <f t="shared" si="6"/>
        <v>-18</v>
      </c>
      <c r="AC63" t="s">
        <v>189</v>
      </c>
      <c r="AD63" s="29">
        <f ca="1">$AE$31</f>
        <v>5.1999999999999993</v>
      </c>
      <c r="AE63">
        <f ca="1">+INDEX(R:R,$AF$28,0)</f>
        <v>-9.9999999999999645E-2</v>
      </c>
    </row>
    <row r="64" spans="1:31" x14ac:dyDescent="0.3">
      <c r="A64">
        <f t="shared" si="7"/>
        <v>0</v>
      </c>
      <c r="B64">
        <f t="shared" si="18"/>
        <v>12.399999999999956</v>
      </c>
      <c r="C64">
        <f t="shared" si="0"/>
        <v>7.2000000000000881</v>
      </c>
      <c r="D64">
        <f t="shared" si="1"/>
        <v>-56.799999999999912</v>
      </c>
      <c r="E64">
        <f t="shared" si="19"/>
        <v>7.2000000000000881</v>
      </c>
      <c r="F64">
        <f t="shared" si="20"/>
        <v>6.2000000000000881</v>
      </c>
      <c r="G64">
        <f t="shared" si="21"/>
        <v>-55.799999999999912</v>
      </c>
      <c r="H64">
        <f t="shared" si="22"/>
        <v>6.2000000000000881</v>
      </c>
      <c r="I64">
        <f t="shared" si="12"/>
        <v>6.2000000000000881</v>
      </c>
      <c r="J64">
        <f t="shared" si="13"/>
        <v>-6.2000000000000881</v>
      </c>
      <c r="K64">
        <f>+FDA_BE_Calculations!$F$41/FE_GAIN_plot</f>
        <v>5.1999999999999993</v>
      </c>
      <c r="L64">
        <f>+FDA_BE_Calculations!$G$41/FE_GAIN_plot</f>
        <v>-5.1999999999999993</v>
      </c>
      <c r="N64">
        <f t="shared" si="14"/>
        <v>5.1999999999999993</v>
      </c>
      <c r="O64">
        <f t="shared" si="15"/>
        <v>-5.1999999999999993</v>
      </c>
      <c r="Q64">
        <f t="shared" si="2"/>
        <v>5.0999999999999996</v>
      </c>
      <c r="R64">
        <f t="shared" si="3"/>
        <v>-9.9999999999999645E-2</v>
      </c>
      <c r="T64">
        <f t="shared" si="23"/>
        <v>5.1999999999999993</v>
      </c>
      <c r="U64">
        <f t="shared" si="24"/>
        <v>-5.1999999999999993</v>
      </c>
      <c r="W64">
        <f t="shared" si="4"/>
        <v>2.5</v>
      </c>
      <c r="Y64">
        <f t="shared" si="5"/>
        <v>18</v>
      </c>
      <c r="Z64">
        <f t="shared" si="6"/>
        <v>-18</v>
      </c>
      <c r="AD64" s="29">
        <f ca="1">$AE$31</f>
        <v>5.1999999999999993</v>
      </c>
      <c r="AE64">
        <f ca="1">+INDEX(Q:Q,$AF$28,0)</f>
        <v>5.0999999999999996</v>
      </c>
    </row>
    <row r="65" spans="1:31" x14ac:dyDescent="0.3">
      <c r="A65">
        <f t="shared" si="7"/>
        <v>0</v>
      </c>
      <c r="B65">
        <f t="shared" si="18"/>
        <v>12.349999999999955</v>
      </c>
      <c r="C65">
        <f t="shared" si="0"/>
        <v>7.3000000000000895</v>
      </c>
      <c r="D65">
        <f t="shared" si="1"/>
        <v>-56.69999999999991</v>
      </c>
      <c r="E65">
        <f t="shared" si="19"/>
        <v>7.3000000000000895</v>
      </c>
      <c r="F65">
        <f t="shared" si="20"/>
        <v>6.3000000000000895</v>
      </c>
      <c r="G65">
        <f t="shared" si="21"/>
        <v>-55.69999999999991</v>
      </c>
      <c r="H65">
        <f t="shared" si="22"/>
        <v>6.3000000000000895</v>
      </c>
      <c r="I65">
        <f t="shared" si="12"/>
        <v>6.3000000000000895</v>
      </c>
      <c r="J65">
        <f t="shared" si="13"/>
        <v>-6.3000000000000895</v>
      </c>
      <c r="K65">
        <f>+FDA_BE_Calculations!$F$41/FE_GAIN_plot</f>
        <v>5.1999999999999993</v>
      </c>
      <c r="L65">
        <f>+FDA_BE_Calculations!$G$41/FE_GAIN_plot</f>
        <v>-5.1999999999999993</v>
      </c>
      <c r="N65">
        <f t="shared" si="14"/>
        <v>5.1999999999999993</v>
      </c>
      <c r="O65">
        <f t="shared" si="15"/>
        <v>-5.1999999999999993</v>
      </c>
      <c r="Q65">
        <f t="shared" si="2"/>
        <v>5.0999999999999996</v>
      </c>
      <c r="R65">
        <f t="shared" si="3"/>
        <v>-9.9999999999999645E-2</v>
      </c>
      <c r="T65">
        <f t="shared" si="23"/>
        <v>5.1999999999999993</v>
      </c>
      <c r="U65">
        <f t="shared" si="24"/>
        <v>-5.1999999999999993</v>
      </c>
      <c r="W65">
        <f t="shared" si="4"/>
        <v>2.5</v>
      </c>
      <c r="Y65">
        <f t="shared" si="5"/>
        <v>18</v>
      </c>
      <c r="Z65">
        <f t="shared" si="6"/>
        <v>-18</v>
      </c>
      <c r="AC65" t="s">
        <v>186</v>
      </c>
      <c r="AD65" s="29">
        <f ca="1">+$AE$30</f>
        <v>-5.1999999999999993</v>
      </c>
      <c r="AE65">
        <f ca="1">+INDEX(R:R,$AF$28,0)</f>
        <v>-9.9999999999999645E-2</v>
      </c>
    </row>
    <row r="66" spans="1:31" x14ac:dyDescent="0.3">
      <c r="A66">
        <f t="shared" si="7"/>
        <v>0</v>
      </c>
      <c r="B66">
        <f t="shared" si="18"/>
        <v>12.299999999999955</v>
      </c>
      <c r="C66">
        <f t="shared" ref="C66:C129" si="27">IF((B66-0.75)&lt;$AD$6,(AD$6-B66)/FE_GAIN_plot*2,0)</f>
        <v>7.4000000000000909</v>
      </c>
      <c r="D66">
        <f t="shared" ref="D66:D129" si="28" xml:space="preserve"> IF((B66)&gt;$AD$7, (AD$7-B66)/FE_GAIN_plot*2,0)</f>
        <v>-56.599999999999909</v>
      </c>
      <c r="E66">
        <f t="shared" si="19"/>
        <v>7.4000000000000909</v>
      </c>
      <c r="F66">
        <f t="shared" si="20"/>
        <v>6.4000000000000909</v>
      </c>
      <c r="G66">
        <f t="shared" si="21"/>
        <v>-55.599999999999909</v>
      </c>
      <c r="H66">
        <f t="shared" si="22"/>
        <v>6.4000000000000909</v>
      </c>
      <c r="I66">
        <f t="shared" si="12"/>
        <v>6.4000000000000909</v>
      </c>
      <c r="J66">
        <f t="shared" si="13"/>
        <v>-6.4000000000000909</v>
      </c>
      <c r="K66">
        <f>+FDA_BE_Calculations!$F$41/FE_GAIN_plot</f>
        <v>5.1999999999999993</v>
      </c>
      <c r="L66">
        <f>+FDA_BE_Calculations!$G$41/FE_GAIN_plot</f>
        <v>-5.1999999999999993</v>
      </c>
      <c r="N66">
        <f t="shared" si="14"/>
        <v>5.1999999999999993</v>
      </c>
      <c r="O66">
        <f t="shared" si="15"/>
        <v>-5.1999999999999993</v>
      </c>
      <c r="Q66">
        <f t="shared" ref="Q66:Q129" si="29">+vocm_calc_plot+BE_GAIN_plot*FE_GAIN_plot*0.5*N66</f>
        <v>5.0999999999999996</v>
      </c>
      <c r="R66">
        <f t="shared" ref="R66:R129" si="30">+vocm_calc_plot+BE_GAIN_plot*FE_GAIN_plot*0.5*O66</f>
        <v>-9.9999999999999645E-2</v>
      </c>
      <c r="T66">
        <f t="shared" si="23"/>
        <v>5.1999999999999993</v>
      </c>
      <c r="U66">
        <f t="shared" si="24"/>
        <v>-5.1999999999999993</v>
      </c>
      <c r="W66">
        <f t="shared" ref="W66:W129" si="31">+vocm_calc_plot</f>
        <v>2.5</v>
      </c>
      <c r="Y66">
        <f t="shared" ref="Y66:Y129" si="32">VCC_plot</f>
        <v>18</v>
      </c>
      <c r="Z66">
        <f t="shared" ref="Z66:Z129" si="33">VEE_plot</f>
        <v>-18</v>
      </c>
      <c r="AD66" s="29">
        <f ca="1">$AE$31</f>
        <v>5.1999999999999993</v>
      </c>
      <c r="AE66">
        <f ca="1">+INDEX(R:R,$AF$28,0)</f>
        <v>-9.9999999999999645E-2</v>
      </c>
    </row>
    <row r="67" spans="1:31" x14ac:dyDescent="0.3">
      <c r="A67">
        <f t="shared" ref="A67:A130" si="34">IF(($B67-$B68)&lt;0.000001,1,0)</f>
        <v>0</v>
      </c>
      <c r="B67">
        <f t="shared" si="18"/>
        <v>12.249999999999954</v>
      </c>
      <c r="C67">
        <f t="shared" si="27"/>
        <v>7.5000000000000924</v>
      </c>
      <c r="D67">
        <f t="shared" si="28"/>
        <v>-56.499999999999908</v>
      </c>
      <c r="E67">
        <f t="shared" si="19"/>
        <v>7.5000000000000924</v>
      </c>
      <c r="F67">
        <f t="shared" si="20"/>
        <v>6.5000000000000924</v>
      </c>
      <c r="G67">
        <f t="shared" si="21"/>
        <v>-55.499999999999908</v>
      </c>
      <c r="H67">
        <f t="shared" si="22"/>
        <v>6.5000000000000924</v>
      </c>
      <c r="I67">
        <f t="shared" ref="I67:I130" si="35">IF(ABS($E67)&lt;ABS($H67), $E67, $H67)</f>
        <v>6.5000000000000924</v>
      </c>
      <c r="J67">
        <f t="shared" ref="J67:J130" si="36">-I67</f>
        <v>-6.5000000000000924</v>
      </c>
      <c r="K67">
        <f>+FDA_BE_Calculations!$F$41/FE_GAIN_plot</f>
        <v>5.1999999999999993</v>
      </c>
      <c r="L67">
        <f>+FDA_BE_Calculations!$G$41/FE_GAIN_plot</f>
        <v>-5.1999999999999993</v>
      </c>
      <c r="N67">
        <f t="shared" ref="N67:N130" si="37">IF(ABS($I67)&lt;ABS($K67), $I67, $K67)</f>
        <v>5.1999999999999993</v>
      </c>
      <c r="O67">
        <f t="shared" ref="O67:O130" si="38">IF(ABS($J67)&lt;ABS($L67), $J67, $L67)</f>
        <v>-5.1999999999999993</v>
      </c>
      <c r="Q67">
        <f t="shared" si="29"/>
        <v>5.0999999999999996</v>
      </c>
      <c r="R67">
        <f t="shared" si="30"/>
        <v>-9.9999999999999645E-2</v>
      </c>
      <c r="T67">
        <f t="shared" si="23"/>
        <v>5.1999999999999993</v>
      </c>
      <c r="U67">
        <f t="shared" si="24"/>
        <v>-5.1999999999999993</v>
      </c>
      <c r="W67">
        <f t="shared" si="31"/>
        <v>2.5</v>
      </c>
      <c r="Y67">
        <f t="shared" si="32"/>
        <v>18</v>
      </c>
      <c r="Z67">
        <f t="shared" si="33"/>
        <v>-18</v>
      </c>
      <c r="AC67" t="s">
        <v>187</v>
      </c>
      <c r="AD67" s="29">
        <f ca="1">+$AE$30</f>
        <v>-5.1999999999999993</v>
      </c>
      <c r="AE67">
        <f t="shared" ref="AE67:AE68" ca="1" si="39">+INDEX(Q:Q,$AF$28,0)</f>
        <v>5.0999999999999996</v>
      </c>
    </row>
    <row r="68" spans="1:31" x14ac:dyDescent="0.3">
      <c r="A68">
        <f t="shared" si="34"/>
        <v>0</v>
      </c>
      <c r="B68">
        <f t="shared" ref="B68:B131" si="40">IF(($B67-0.05)&gt;=$AD$11,$B67-0.05,$AD$11)</f>
        <v>12.199999999999953</v>
      </c>
      <c r="C68">
        <f t="shared" si="27"/>
        <v>7.6000000000000938</v>
      </c>
      <c r="D68">
        <f t="shared" si="28"/>
        <v>-56.399999999999906</v>
      </c>
      <c r="E68">
        <f t="shared" ref="E68:E131" si="41">IF(ABS(D68)&lt;ABS(C68), ABS(D68), ABS(C68))</f>
        <v>7.6000000000000938</v>
      </c>
      <c r="F68">
        <f t="shared" ref="F68:F131" si="42">IF(B68&lt;$AD$10,($AD$10-B68)*2,0)</f>
        <v>6.6000000000000938</v>
      </c>
      <c r="G68">
        <f t="shared" ref="G68:G131" si="43">IF(B68&gt;$AD$11, ($AD$11-B68)*2,0)</f>
        <v>-55.399999999999906</v>
      </c>
      <c r="H68">
        <f t="shared" ref="H68:H131" si="44">IF(ABS(G68)&lt;ABS(F68), ABS(G68),ABS(F68))</f>
        <v>6.6000000000000938</v>
      </c>
      <c r="I68">
        <f t="shared" si="35"/>
        <v>6.6000000000000938</v>
      </c>
      <c r="J68">
        <f t="shared" si="36"/>
        <v>-6.6000000000000938</v>
      </c>
      <c r="K68">
        <f>+FDA_BE_Calculations!$F$41/FE_GAIN_plot</f>
        <v>5.1999999999999993</v>
      </c>
      <c r="L68">
        <f>+FDA_BE_Calculations!$G$41/FE_GAIN_plot</f>
        <v>-5.1999999999999993</v>
      </c>
      <c r="N68">
        <f t="shared" si="37"/>
        <v>5.1999999999999993</v>
      </c>
      <c r="O68">
        <f t="shared" si="38"/>
        <v>-5.1999999999999993</v>
      </c>
      <c r="Q68">
        <f t="shared" si="29"/>
        <v>5.0999999999999996</v>
      </c>
      <c r="R68">
        <f t="shared" si="30"/>
        <v>-9.9999999999999645E-2</v>
      </c>
      <c r="T68">
        <f t="shared" ref="T68:T131" si="45">+Q68-R68</f>
        <v>5.1999999999999993</v>
      </c>
      <c r="U68">
        <f t="shared" ref="U68:U131" si="46">+R68-Q68</f>
        <v>-5.1999999999999993</v>
      </c>
      <c r="W68">
        <f t="shared" si="31"/>
        <v>2.5</v>
      </c>
      <c r="Y68">
        <f t="shared" si="32"/>
        <v>18</v>
      </c>
      <c r="Z68">
        <f t="shared" si="33"/>
        <v>-18</v>
      </c>
      <c r="AD68" s="29">
        <f ca="1">$AE$31</f>
        <v>5.1999999999999993</v>
      </c>
      <c r="AE68">
        <f t="shared" ca="1" si="39"/>
        <v>5.0999999999999996</v>
      </c>
    </row>
    <row r="69" spans="1:31" x14ac:dyDescent="0.3">
      <c r="A69">
        <f t="shared" si="34"/>
        <v>0</v>
      </c>
      <c r="B69">
        <f t="shared" si="40"/>
        <v>12.149999999999952</v>
      </c>
      <c r="C69">
        <f t="shared" si="27"/>
        <v>7.7000000000000952</v>
      </c>
      <c r="D69">
        <f t="shared" si="28"/>
        <v>-56.299999999999905</v>
      </c>
      <c r="E69">
        <f t="shared" si="41"/>
        <v>7.7000000000000952</v>
      </c>
      <c r="F69">
        <f t="shared" si="42"/>
        <v>6.7000000000000952</v>
      </c>
      <c r="G69">
        <f t="shared" si="43"/>
        <v>-55.299999999999905</v>
      </c>
      <c r="H69">
        <f t="shared" si="44"/>
        <v>6.7000000000000952</v>
      </c>
      <c r="I69">
        <f t="shared" si="35"/>
        <v>6.7000000000000952</v>
      </c>
      <c r="J69">
        <f t="shared" si="36"/>
        <v>-6.7000000000000952</v>
      </c>
      <c r="K69">
        <f>+FDA_BE_Calculations!$F$41/FE_GAIN_plot</f>
        <v>5.1999999999999993</v>
      </c>
      <c r="L69">
        <f>+FDA_BE_Calculations!$G$41/FE_GAIN_plot</f>
        <v>-5.1999999999999993</v>
      </c>
      <c r="N69">
        <f t="shared" si="37"/>
        <v>5.1999999999999993</v>
      </c>
      <c r="O69">
        <f t="shared" si="38"/>
        <v>-5.1999999999999993</v>
      </c>
      <c r="Q69">
        <f t="shared" si="29"/>
        <v>5.0999999999999996</v>
      </c>
      <c r="R69">
        <f t="shared" si="30"/>
        <v>-9.9999999999999645E-2</v>
      </c>
      <c r="T69">
        <f t="shared" si="45"/>
        <v>5.1999999999999993</v>
      </c>
      <c r="U69">
        <f t="shared" si="46"/>
        <v>-5.1999999999999993</v>
      </c>
      <c r="W69">
        <f t="shared" si="31"/>
        <v>2.5</v>
      </c>
      <c r="Y69">
        <f t="shared" si="32"/>
        <v>18</v>
      </c>
      <c r="Z69">
        <f t="shared" si="33"/>
        <v>-18</v>
      </c>
    </row>
    <row r="70" spans="1:31" x14ac:dyDescent="0.3">
      <c r="A70">
        <f t="shared" si="34"/>
        <v>0</v>
      </c>
      <c r="B70">
        <f t="shared" si="40"/>
        <v>12.099999999999952</v>
      </c>
      <c r="C70">
        <f t="shared" si="27"/>
        <v>7.8000000000000966</v>
      </c>
      <c r="D70">
        <f t="shared" si="28"/>
        <v>-56.199999999999903</v>
      </c>
      <c r="E70">
        <f t="shared" si="41"/>
        <v>7.8000000000000966</v>
      </c>
      <c r="F70">
        <f t="shared" si="42"/>
        <v>6.8000000000000966</v>
      </c>
      <c r="G70">
        <f t="shared" si="43"/>
        <v>-55.199999999999903</v>
      </c>
      <c r="H70">
        <f t="shared" si="44"/>
        <v>6.8000000000000966</v>
      </c>
      <c r="I70">
        <f t="shared" si="35"/>
        <v>6.8000000000000966</v>
      </c>
      <c r="J70">
        <f t="shared" si="36"/>
        <v>-6.8000000000000966</v>
      </c>
      <c r="K70">
        <f>+FDA_BE_Calculations!$F$41/FE_GAIN_plot</f>
        <v>5.1999999999999993</v>
      </c>
      <c r="L70">
        <f>+FDA_BE_Calculations!$G$41/FE_GAIN_plot</f>
        <v>-5.1999999999999993</v>
      </c>
      <c r="N70">
        <f t="shared" si="37"/>
        <v>5.1999999999999993</v>
      </c>
      <c r="O70">
        <f t="shared" si="38"/>
        <v>-5.1999999999999993</v>
      </c>
      <c r="Q70">
        <f t="shared" si="29"/>
        <v>5.0999999999999996</v>
      </c>
      <c r="R70">
        <f t="shared" si="30"/>
        <v>-9.9999999999999645E-2</v>
      </c>
      <c r="T70">
        <f t="shared" si="45"/>
        <v>5.1999999999999993</v>
      </c>
      <c r="U70">
        <f t="shared" si="46"/>
        <v>-5.1999999999999993</v>
      </c>
      <c r="W70">
        <f t="shared" si="31"/>
        <v>2.5</v>
      </c>
      <c r="Y70">
        <f t="shared" si="32"/>
        <v>18</v>
      </c>
      <c r="Z70">
        <f t="shared" si="33"/>
        <v>-18</v>
      </c>
    </row>
    <row r="71" spans="1:31" x14ac:dyDescent="0.3">
      <c r="A71">
        <f t="shared" si="34"/>
        <v>0</v>
      </c>
      <c r="B71">
        <f t="shared" si="40"/>
        <v>12.049999999999951</v>
      </c>
      <c r="C71">
        <f t="shared" si="27"/>
        <v>7.9000000000000981</v>
      </c>
      <c r="D71">
        <f t="shared" si="28"/>
        <v>-56.099999999999902</v>
      </c>
      <c r="E71">
        <f t="shared" si="41"/>
        <v>7.9000000000000981</v>
      </c>
      <c r="F71">
        <f t="shared" si="42"/>
        <v>6.9000000000000981</v>
      </c>
      <c r="G71">
        <f t="shared" si="43"/>
        <v>-55.099999999999902</v>
      </c>
      <c r="H71">
        <f t="shared" si="44"/>
        <v>6.9000000000000981</v>
      </c>
      <c r="I71">
        <f t="shared" si="35"/>
        <v>6.9000000000000981</v>
      </c>
      <c r="J71">
        <f t="shared" si="36"/>
        <v>-6.9000000000000981</v>
      </c>
      <c r="K71">
        <f>+FDA_BE_Calculations!$F$41/FE_GAIN_plot</f>
        <v>5.1999999999999993</v>
      </c>
      <c r="L71">
        <f>+FDA_BE_Calculations!$G$41/FE_GAIN_plot</f>
        <v>-5.1999999999999993</v>
      </c>
      <c r="N71">
        <f t="shared" si="37"/>
        <v>5.1999999999999993</v>
      </c>
      <c r="O71">
        <f t="shared" si="38"/>
        <v>-5.1999999999999993</v>
      </c>
      <c r="Q71">
        <f t="shared" si="29"/>
        <v>5.0999999999999996</v>
      </c>
      <c r="R71">
        <f t="shared" si="30"/>
        <v>-9.9999999999999645E-2</v>
      </c>
      <c r="T71">
        <f t="shared" si="45"/>
        <v>5.1999999999999993</v>
      </c>
      <c r="U71">
        <f t="shared" si="46"/>
        <v>-5.1999999999999993</v>
      </c>
      <c r="W71">
        <f t="shared" si="31"/>
        <v>2.5</v>
      </c>
      <c r="Y71">
        <f t="shared" si="32"/>
        <v>18</v>
      </c>
      <c r="Z71">
        <f t="shared" si="33"/>
        <v>-18</v>
      </c>
    </row>
    <row r="72" spans="1:31" x14ac:dyDescent="0.3">
      <c r="A72">
        <f t="shared" si="34"/>
        <v>0</v>
      </c>
      <c r="B72">
        <f t="shared" si="40"/>
        <v>11.99999999999995</v>
      </c>
      <c r="C72">
        <f t="shared" si="27"/>
        <v>8.0000000000000995</v>
      </c>
      <c r="D72">
        <f t="shared" si="28"/>
        <v>-55.999999999999901</v>
      </c>
      <c r="E72">
        <f t="shared" si="41"/>
        <v>8.0000000000000995</v>
      </c>
      <c r="F72">
        <f t="shared" si="42"/>
        <v>7.0000000000000995</v>
      </c>
      <c r="G72">
        <f t="shared" si="43"/>
        <v>-54.999999999999901</v>
      </c>
      <c r="H72">
        <f t="shared" si="44"/>
        <v>7.0000000000000995</v>
      </c>
      <c r="I72">
        <f t="shared" si="35"/>
        <v>7.0000000000000995</v>
      </c>
      <c r="J72">
        <f t="shared" si="36"/>
        <v>-7.0000000000000995</v>
      </c>
      <c r="K72">
        <f>+FDA_BE_Calculations!$F$41/FE_GAIN_plot</f>
        <v>5.1999999999999993</v>
      </c>
      <c r="L72">
        <f>+FDA_BE_Calculations!$G$41/FE_GAIN_plot</f>
        <v>-5.1999999999999993</v>
      </c>
      <c r="N72">
        <f t="shared" si="37"/>
        <v>5.1999999999999993</v>
      </c>
      <c r="O72">
        <f t="shared" si="38"/>
        <v>-5.1999999999999993</v>
      </c>
      <c r="Q72">
        <f t="shared" si="29"/>
        <v>5.0999999999999996</v>
      </c>
      <c r="R72">
        <f t="shared" si="30"/>
        <v>-9.9999999999999645E-2</v>
      </c>
      <c r="T72">
        <f t="shared" si="45"/>
        <v>5.1999999999999993</v>
      </c>
      <c r="U72">
        <f t="shared" si="46"/>
        <v>-5.1999999999999993</v>
      </c>
      <c r="W72">
        <f t="shared" si="31"/>
        <v>2.5</v>
      </c>
      <c r="Y72">
        <f t="shared" si="32"/>
        <v>18</v>
      </c>
      <c r="Z72">
        <f t="shared" si="33"/>
        <v>-18</v>
      </c>
    </row>
    <row r="73" spans="1:31" x14ac:dyDescent="0.3">
      <c r="A73">
        <f t="shared" si="34"/>
        <v>0</v>
      </c>
      <c r="B73">
        <f t="shared" si="40"/>
        <v>11.94999999999995</v>
      </c>
      <c r="C73">
        <f t="shared" si="27"/>
        <v>8.1000000000001009</v>
      </c>
      <c r="D73">
        <f t="shared" si="28"/>
        <v>-55.899999999999899</v>
      </c>
      <c r="E73">
        <f t="shared" si="41"/>
        <v>8.1000000000001009</v>
      </c>
      <c r="F73">
        <f t="shared" si="42"/>
        <v>7.1000000000001009</v>
      </c>
      <c r="G73">
        <f t="shared" si="43"/>
        <v>-54.899999999999899</v>
      </c>
      <c r="H73">
        <f t="shared" si="44"/>
        <v>7.1000000000001009</v>
      </c>
      <c r="I73">
        <f t="shared" si="35"/>
        <v>7.1000000000001009</v>
      </c>
      <c r="J73">
        <f t="shared" si="36"/>
        <v>-7.1000000000001009</v>
      </c>
      <c r="K73">
        <f>+FDA_BE_Calculations!$F$41/FE_GAIN_plot</f>
        <v>5.1999999999999993</v>
      </c>
      <c r="L73">
        <f>+FDA_BE_Calculations!$G$41/FE_GAIN_plot</f>
        <v>-5.1999999999999993</v>
      </c>
      <c r="N73">
        <f t="shared" si="37"/>
        <v>5.1999999999999993</v>
      </c>
      <c r="O73">
        <f t="shared" si="38"/>
        <v>-5.1999999999999993</v>
      </c>
      <c r="Q73">
        <f t="shared" si="29"/>
        <v>5.0999999999999996</v>
      </c>
      <c r="R73">
        <f t="shared" si="30"/>
        <v>-9.9999999999999645E-2</v>
      </c>
      <c r="T73">
        <f t="shared" si="45"/>
        <v>5.1999999999999993</v>
      </c>
      <c r="U73">
        <f t="shared" si="46"/>
        <v>-5.1999999999999993</v>
      </c>
      <c r="W73">
        <f t="shared" si="31"/>
        <v>2.5</v>
      </c>
      <c r="Y73">
        <f t="shared" si="32"/>
        <v>18</v>
      </c>
      <c r="Z73">
        <f t="shared" si="33"/>
        <v>-18</v>
      </c>
    </row>
    <row r="74" spans="1:31" x14ac:dyDescent="0.3">
      <c r="A74">
        <f t="shared" si="34"/>
        <v>0</v>
      </c>
      <c r="B74">
        <f t="shared" si="40"/>
        <v>11.899999999999949</v>
      </c>
      <c r="C74">
        <f t="shared" si="27"/>
        <v>8.2000000000001023</v>
      </c>
      <c r="D74">
        <f t="shared" si="28"/>
        <v>-55.799999999999898</v>
      </c>
      <c r="E74">
        <f t="shared" si="41"/>
        <v>8.2000000000001023</v>
      </c>
      <c r="F74">
        <f t="shared" si="42"/>
        <v>7.2000000000001023</v>
      </c>
      <c r="G74">
        <f t="shared" si="43"/>
        <v>-54.799999999999898</v>
      </c>
      <c r="H74">
        <f t="shared" si="44"/>
        <v>7.2000000000001023</v>
      </c>
      <c r="I74">
        <f t="shared" si="35"/>
        <v>7.2000000000001023</v>
      </c>
      <c r="J74">
        <f t="shared" si="36"/>
        <v>-7.2000000000001023</v>
      </c>
      <c r="K74">
        <f>+FDA_BE_Calculations!$F$41/FE_GAIN_plot</f>
        <v>5.1999999999999993</v>
      </c>
      <c r="L74">
        <f>+FDA_BE_Calculations!$G$41/FE_GAIN_plot</f>
        <v>-5.1999999999999993</v>
      </c>
      <c r="N74">
        <f t="shared" si="37"/>
        <v>5.1999999999999993</v>
      </c>
      <c r="O74">
        <f t="shared" si="38"/>
        <v>-5.1999999999999993</v>
      </c>
      <c r="Q74">
        <f t="shared" si="29"/>
        <v>5.0999999999999996</v>
      </c>
      <c r="R74">
        <f t="shared" si="30"/>
        <v>-9.9999999999999645E-2</v>
      </c>
      <c r="T74">
        <f t="shared" si="45"/>
        <v>5.1999999999999993</v>
      </c>
      <c r="U74">
        <f t="shared" si="46"/>
        <v>-5.1999999999999993</v>
      </c>
      <c r="W74">
        <f t="shared" si="31"/>
        <v>2.5</v>
      </c>
      <c r="Y74">
        <f t="shared" si="32"/>
        <v>18</v>
      </c>
      <c r="Z74">
        <f t="shared" si="33"/>
        <v>-18</v>
      </c>
    </row>
    <row r="75" spans="1:31" x14ac:dyDescent="0.3">
      <c r="A75">
        <f t="shared" si="34"/>
        <v>0</v>
      </c>
      <c r="B75">
        <f t="shared" si="40"/>
        <v>11.849999999999948</v>
      </c>
      <c r="C75">
        <f t="shared" si="27"/>
        <v>8.3000000000001037</v>
      </c>
      <c r="D75">
        <f t="shared" si="28"/>
        <v>-55.699999999999896</v>
      </c>
      <c r="E75">
        <f t="shared" si="41"/>
        <v>8.3000000000001037</v>
      </c>
      <c r="F75">
        <f t="shared" si="42"/>
        <v>7.3000000000001037</v>
      </c>
      <c r="G75">
        <f t="shared" si="43"/>
        <v>-54.699999999999896</v>
      </c>
      <c r="H75">
        <f t="shared" si="44"/>
        <v>7.3000000000001037</v>
      </c>
      <c r="I75">
        <f t="shared" si="35"/>
        <v>7.3000000000001037</v>
      </c>
      <c r="J75">
        <f t="shared" si="36"/>
        <v>-7.3000000000001037</v>
      </c>
      <c r="K75">
        <f>+FDA_BE_Calculations!$F$41/FE_GAIN_plot</f>
        <v>5.1999999999999993</v>
      </c>
      <c r="L75">
        <f>+FDA_BE_Calculations!$G$41/FE_GAIN_plot</f>
        <v>-5.1999999999999993</v>
      </c>
      <c r="N75">
        <f t="shared" si="37"/>
        <v>5.1999999999999993</v>
      </c>
      <c r="O75">
        <f t="shared" si="38"/>
        <v>-5.1999999999999993</v>
      </c>
      <c r="Q75">
        <f t="shared" si="29"/>
        <v>5.0999999999999996</v>
      </c>
      <c r="R75">
        <f t="shared" si="30"/>
        <v>-9.9999999999999645E-2</v>
      </c>
      <c r="T75">
        <f t="shared" si="45"/>
        <v>5.1999999999999993</v>
      </c>
      <c r="U75">
        <f t="shared" si="46"/>
        <v>-5.1999999999999993</v>
      </c>
      <c r="W75">
        <f t="shared" si="31"/>
        <v>2.5</v>
      </c>
      <c r="Y75">
        <f t="shared" si="32"/>
        <v>18</v>
      </c>
      <c r="Z75">
        <f t="shared" si="33"/>
        <v>-18</v>
      </c>
    </row>
    <row r="76" spans="1:31" x14ac:dyDescent="0.3">
      <c r="A76">
        <f t="shared" si="34"/>
        <v>0</v>
      </c>
      <c r="B76">
        <f t="shared" si="40"/>
        <v>11.799999999999947</v>
      </c>
      <c r="C76">
        <f t="shared" si="27"/>
        <v>8.4000000000001052</v>
      </c>
      <c r="D76">
        <f t="shared" si="28"/>
        <v>-55.599999999999895</v>
      </c>
      <c r="E76">
        <f t="shared" si="41"/>
        <v>8.4000000000001052</v>
      </c>
      <c r="F76">
        <f t="shared" si="42"/>
        <v>7.4000000000001052</v>
      </c>
      <c r="G76">
        <f t="shared" si="43"/>
        <v>-54.599999999999895</v>
      </c>
      <c r="H76">
        <f t="shared" si="44"/>
        <v>7.4000000000001052</v>
      </c>
      <c r="I76">
        <f t="shared" si="35"/>
        <v>7.4000000000001052</v>
      </c>
      <c r="J76">
        <f t="shared" si="36"/>
        <v>-7.4000000000001052</v>
      </c>
      <c r="K76">
        <f>+FDA_BE_Calculations!$F$41/FE_GAIN_plot</f>
        <v>5.1999999999999993</v>
      </c>
      <c r="L76">
        <f>+FDA_BE_Calculations!$G$41/FE_GAIN_plot</f>
        <v>-5.1999999999999993</v>
      </c>
      <c r="N76">
        <f t="shared" si="37"/>
        <v>5.1999999999999993</v>
      </c>
      <c r="O76">
        <f t="shared" si="38"/>
        <v>-5.1999999999999993</v>
      </c>
      <c r="Q76">
        <f t="shared" si="29"/>
        <v>5.0999999999999996</v>
      </c>
      <c r="R76">
        <f t="shared" si="30"/>
        <v>-9.9999999999999645E-2</v>
      </c>
      <c r="T76">
        <f t="shared" si="45"/>
        <v>5.1999999999999993</v>
      </c>
      <c r="U76">
        <f t="shared" si="46"/>
        <v>-5.1999999999999993</v>
      </c>
      <c r="W76">
        <f t="shared" si="31"/>
        <v>2.5</v>
      </c>
      <c r="Y76">
        <f t="shared" si="32"/>
        <v>18</v>
      </c>
      <c r="Z76">
        <f t="shared" si="33"/>
        <v>-18</v>
      </c>
    </row>
    <row r="77" spans="1:31" x14ac:dyDescent="0.3">
      <c r="A77">
        <f t="shared" si="34"/>
        <v>0</v>
      </c>
      <c r="B77">
        <f t="shared" si="40"/>
        <v>11.749999999999947</v>
      </c>
      <c r="C77">
        <f t="shared" si="27"/>
        <v>8.5000000000001066</v>
      </c>
      <c r="D77">
        <f t="shared" si="28"/>
        <v>-55.499999999999893</v>
      </c>
      <c r="E77">
        <f t="shared" si="41"/>
        <v>8.5000000000001066</v>
      </c>
      <c r="F77">
        <f t="shared" si="42"/>
        <v>7.5000000000001066</v>
      </c>
      <c r="G77">
        <f t="shared" si="43"/>
        <v>-54.499999999999893</v>
      </c>
      <c r="H77">
        <f t="shared" si="44"/>
        <v>7.5000000000001066</v>
      </c>
      <c r="I77">
        <f t="shared" si="35"/>
        <v>7.5000000000001066</v>
      </c>
      <c r="J77">
        <f t="shared" si="36"/>
        <v>-7.5000000000001066</v>
      </c>
      <c r="K77">
        <f>+FDA_BE_Calculations!$F$41/FE_GAIN_plot</f>
        <v>5.1999999999999993</v>
      </c>
      <c r="L77">
        <f>+FDA_BE_Calculations!$G$41/FE_GAIN_plot</f>
        <v>-5.1999999999999993</v>
      </c>
      <c r="N77">
        <f t="shared" si="37"/>
        <v>5.1999999999999993</v>
      </c>
      <c r="O77">
        <f t="shared" si="38"/>
        <v>-5.1999999999999993</v>
      </c>
      <c r="Q77">
        <f t="shared" si="29"/>
        <v>5.0999999999999996</v>
      </c>
      <c r="R77">
        <f t="shared" si="30"/>
        <v>-9.9999999999999645E-2</v>
      </c>
      <c r="T77">
        <f t="shared" si="45"/>
        <v>5.1999999999999993</v>
      </c>
      <c r="U77">
        <f t="shared" si="46"/>
        <v>-5.1999999999999993</v>
      </c>
      <c r="W77">
        <f t="shared" si="31"/>
        <v>2.5</v>
      </c>
      <c r="Y77">
        <f t="shared" si="32"/>
        <v>18</v>
      </c>
      <c r="Z77">
        <f t="shared" si="33"/>
        <v>-18</v>
      </c>
    </row>
    <row r="78" spans="1:31" x14ac:dyDescent="0.3">
      <c r="A78">
        <f t="shared" si="34"/>
        <v>0</v>
      </c>
      <c r="B78">
        <f t="shared" si="40"/>
        <v>11.699999999999946</v>
      </c>
      <c r="C78">
        <f t="shared" si="27"/>
        <v>8.600000000000108</v>
      </c>
      <c r="D78">
        <f t="shared" si="28"/>
        <v>-55.399999999999892</v>
      </c>
      <c r="E78">
        <f t="shared" si="41"/>
        <v>8.600000000000108</v>
      </c>
      <c r="F78">
        <f t="shared" si="42"/>
        <v>7.600000000000108</v>
      </c>
      <c r="G78">
        <f t="shared" si="43"/>
        <v>-54.399999999999892</v>
      </c>
      <c r="H78">
        <f t="shared" si="44"/>
        <v>7.600000000000108</v>
      </c>
      <c r="I78">
        <f t="shared" si="35"/>
        <v>7.600000000000108</v>
      </c>
      <c r="J78">
        <f t="shared" si="36"/>
        <v>-7.600000000000108</v>
      </c>
      <c r="K78">
        <f>+FDA_BE_Calculations!$F$41/FE_GAIN_plot</f>
        <v>5.1999999999999993</v>
      </c>
      <c r="L78">
        <f>+FDA_BE_Calculations!$G$41/FE_GAIN_plot</f>
        <v>-5.1999999999999993</v>
      </c>
      <c r="N78">
        <f t="shared" si="37"/>
        <v>5.1999999999999993</v>
      </c>
      <c r="O78">
        <f t="shared" si="38"/>
        <v>-5.1999999999999993</v>
      </c>
      <c r="Q78">
        <f t="shared" si="29"/>
        <v>5.0999999999999996</v>
      </c>
      <c r="R78">
        <f t="shared" si="30"/>
        <v>-9.9999999999999645E-2</v>
      </c>
      <c r="T78">
        <f t="shared" si="45"/>
        <v>5.1999999999999993</v>
      </c>
      <c r="U78">
        <f t="shared" si="46"/>
        <v>-5.1999999999999993</v>
      </c>
      <c r="W78">
        <f t="shared" si="31"/>
        <v>2.5</v>
      </c>
      <c r="Y78">
        <f t="shared" si="32"/>
        <v>18</v>
      </c>
      <c r="Z78">
        <f t="shared" si="33"/>
        <v>-18</v>
      </c>
    </row>
    <row r="79" spans="1:31" x14ac:dyDescent="0.3">
      <c r="A79">
        <f t="shared" si="34"/>
        <v>0</v>
      </c>
      <c r="B79">
        <f t="shared" si="40"/>
        <v>11.649999999999945</v>
      </c>
      <c r="C79">
        <f t="shared" si="27"/>
        <v>8.7000000000001094</v>
      </c>
      <c r="D79">
        <f t="shared" si="28"/>
        <v>-55.299999999999891</v>
      </c>
      <c r="E79">
        <f t="shared" si="41"/>
        <v>8.7000000000001094</v>
      </c>
      <c r="F79">
        <f t="shared" si="42"/>
        <v>7.7000000000001094</v>
      </c>
      <c r="G79">
        <f t="shared" si="43"/>
        <v>-54.299999999999891</v>
      </c>
      <c r="H79">
        <f t="shared" si="44"/>
        <v>7.7000000000001094</v>
      </c>
      <c r="I79">
        <f t="shared" si="35"/>
        <v>7.7000000000001094</v>
      </c>
      <c r="J79">
        <f t="shared" si="36"/>
        <v>-7.7000000000001094</v>
      </c>
      <c r="K79">
        <f>+FDA_BE_Calculations!$F$41/FE_GAIN_plot</f>
        <v>5.1999999999999993</v>
      </c>
      <c r="L79">
        <f>+FDA_BE_Calculations!$G$41/FE_GAIN_plot</f>
        <v>-5.1999999999999993</v>
      </c>
      <c r="N79">
        <f t="shared" si="37"/>
        <v>5.1999999999999993</v>
      </c>
      <c r="O79">
        <f t="shared" si="38"/>
        <v>-5.1999999999999993</v>
      </c>
      <c r="Q79">
        <f t="shared" si="29"/>
        <v>5.0999999999999996</v>
      </c>
      <c r="R79">
        <f t="shared" si="30"/>
        <v>-9.9999999999999645E-2</v>
      </c>
      <c r="T79">
        <f t="shared" si="45"/>
        <v>5.1999999999999993</v>
      </c>
      <c r="U79">
        <f t="shared" si="46"/>
        <v>-5.1999999999999993</v>
      </c>
      <c r="W79">
        <f t="shared" si="31"/>
        <v>2.5</v>
      </c>
      <c r="Y79">
        <f t="shared" si="32"/>
        <v>18</v>
      </c>
      <c r="Z79">
        <f t="shared" si="33"/>
        <v>-18</v>
      </c>
    </row>
    <row r="80" spans="1:31" x14ac:dyDescent="0.3">
      <c r="A80">
        <f t="shared" si="34"/>
        <v>0</v>
      </c>
      <c r="B80">
        <f t="shared" si="40"/>
        <v>11.599999999999945</v>
      </c>
      <c r="C80">
        <f t="shared" si="27"/>
        <v>8.8000000000001108</v>
      </c>
      <c r="D80">
        <f t="shared" si="28"/>
        <v>-55.199999999999889</v>
      </c>
      <c r="E80">
        <f t="shared" si="41"/>
        <v>8.8000000000001108</v>
      </c>
      <c r="F80">
        <f t="shared" si="42"/>
        <v>7.8000000000001108</v>
      </c>
      <c r="G80">
        <f t="shared" si="43"/>
        <v>-54.199999999999889</v>
      </c>
      <c r="H80">
        <f t="shared" si="44"/>
        <v>7.8000000000001108</v>
      </c>
      <c r="I80">
        <f t="shared" si="35"/>
        <v>7.8000000000001108</v>
      </c>
      <c r="J80">
        <f t="shared" si="36"/>
        <v>-7.8000000000001108</v>
      </c>
      <c r="K80">
        <f>+FDA_BE_Calculations!$F$41/FE_GAIN_plot</f>
        <v>5.1999999999999993</v>
      </c>
      <c r="L80">
        <f>+FDA_BE_Calculations!$G$41/FE_GAIN_plot</f>
        <v>-5.1999999999999993</v>
      </c>
      <c r="N80">
        <f t="shared" si="37"/>
        <v>5.1999999999999993</v>
      </c>
      <c r="O80">
        <f t="shared" si="38"/>
        <v>-5.1999999999999993</v>
      </c>
      <c r="Q80">
        <f t="shared" si="29"/>
        <v>5.0999999999999996</v>
      </c>
      <c r="R80">
        <f t="shared" si="30"/>
        <v>-9.9999999999999645E-2</v>
      </c>
      <c r="T80">
        <f t="shared" si="45"/>
        <v>5.1999999999999993</v>
      </c>
      <c r="U80">
        <f t="shared" si="46"/>
        <v>-5.1999999999999993</v>
      </c>
      <c r="W80">
        <f t="shared" si="31"/>
        <v>2.5</v>
      </c>
      <c r="Y80">
        <f t="shared" si="32"/>
        <v>18</v>
      </c>
      <c r="Z80">
        <f t="shared" si="33"/>
        <v>-18</v>
      </c>
    </row>
    <row r="81" spans="1:26" x14ac:dyDescent="0.3">
      <c r="A81">
        <f t="shared" si="34"/>
        <v>0</v>
      </c>
      <c r="B81">
        <f t="shared" si="40"/>
        <v>11.549999999999944</v>
      </c>
      <c r="C81">
        <f t="shared" si="27"/>
        <v>8.9000000000001123</v>
      </c>
      <c r="D81">
        <f t="shared" si="28"/>
        <v>-55.099999999999888</v>
      </c>
      <c r="E81">
        <f t="shared" si="41"/>
        <v>8.9000000000001123</v>
      </c>
      <c r="F81">
        <f t="shared" si="42"/>
        <v>7.9000000000001123</v>
      </c>
      <c r="G81">
        <f t="shared" si="43"/>
        <v>-54.099999999999888</v>
      </c>
      <c r="H81">
        <f t="shared" si="44"/>
        <v>7.9000000000001123</v>
      </c>
      <c r="I81">
        <f t="shared" si="35"/>
        <v>7.9000000000001123</v>
      </c>
      <c r="J81">
        <f t="shared" si="36"/>
        <v>-7.9000000000001123</v>
      </c>
      <c r="K81">
        <f>+FDA_BE_Calculations!$F$41/FE_GAIN_plot</f>
        <v>5.1999999999999993</v>
      </c>
      <c r="L81">
        <f>+FDA_BE_Calculations!$G$41/FE_GAIN_plot</f>
        <v>-5.1999999999999993</v>
      </c>
      <c r="N81">
        <f t="shared" si="37"/>
        <v>5.1999999999999993</v>
      </c>
      <c r="O81">
        <f t="shared" si="38"/>
        <v>-5.1999999999999993</v>
      </c>
      <c r="Q81">
        <f t="shared" si="29"/>
        <v>5.0999999999999996</v>
      </c>
      <c r="R81">
        <f t="shared" si="30"/>
        <v>-9.9999999999999645E-2</v>
      </c>
      <c r="T81">
        <f t="shared" si="45"/>
        <v>5.1999999999999993</v>
      </c>
      <c r="U81">
        <f t="shared" si="46"/>
        <v>-5.1999999999999993</v>
      </c>
      <c r="W81">
        <f t="shared" si="31"/>
        <v>2.5</v>
      </c>
      <c r="Y81">
        <f t="shared" si="32"/>
        <v>18</v>
      </c>
      <c r="Z81">
        <f t="shared" si="33"/>
        <v>-18</v>
      </c>
    </row>
    <row r="82" spans="1:26" x14ac:dyDescent="0.3">
      <c r="A82">
        <f t="shared" si="34"/>
        <v>0</v>
      </c>
      <c r="B82">
        <f t="shared" si="40"/>
        <v>11.499999999999943</v>
      </c>
      <c r="C82">
        <f t="shared" si="27"/>
        <v>9.0000000000001137</v>
      </c>
      <c r="D82">
        <f t="shared" si="28"/>
        <v>-54.999999999999886</v>
      </c>
      <c r="E82">
        <f t="shared" si="41"/>
        <v>9.0000000000001137</v>
      </c>
      <c r="F82">
        <f t="shared" si="42"/>
        <v>8.0000000000001137</v>
      </c>
      <c r="G82">
        <f t="shared" si="43"/>
        <v>-53.999999999999886</v>
      </c>
      <c r="H82">
        <f t="shared" si="44"/>
        <v>8.0000000000001137</v>
      </c>
      <c r="I82">
        <f t="shared" si="35"/>
        <v>8.0000000000001137</v>
      </c>
      <c r="J82">
        <f t="shared" si="36"/>
        <v>-8.0000000000001137</v>
      </c>
      <c r="K82">
        <f>+FDA_BE_Calculations!$F$41/FE_GAIN_plot</f>
        <v>5.1999999999999993</v>
      </c>
      <c r="L82">
        <f>+FDA_BE_Calculations!$G$41/FE_GAIN_plot</f>
        <v>-5.1999999999999993</v>
      </c>
      <c r="N82">
        <f t="shared" si="37"/>
        <v>5.1999999999999993</v>
      </c>
      <c r="O82">
        <f t="shared" si="38"/>
        <v>-5.1999999999999993</v>
      </c>
      <c r="Q82">
        <f t="shared" si="29"/>
        <v>5.0999999999999996</v>
      </c>
      <c r="R82">
        <f t="shared" si="30"/>
        <v>-9.9999999999999645E-2</v>
      </c>
      <c r="T82">
        <f t="shared" si="45"/>
        <v>5.1999999999999993</v>
      </c>
      <c r="U82">
        <f t="shared" si="46"/>
        <v>-5.1999999999999993</v>
      </c>
      <c r="W82">
        <f t="shared" si="31"/>
        <v>2.5</v>
      </c>
      <c r="Y82">
        <f t="shared" si="32"/>
        <v>18</v>
      </c>
      <c r="Z82">
        <f t="shared" si="33"/>
        <v>-18</v>
      </c>
    </row>
    <row r="83" spans="1:26" x14ac:dyDescent="0.3">
      <c r="A83">
        <f t="shared" si="34"/>
        <v>0</v>
      </c>
      <c r="B83">
        <f t="shared" si="40"/>
        <v>11.449999999999942</v>
      </c>
      <c r="C83">
        <f t="shared" si="27"/>
        <v>9.1000000000001151</v>
      </c>
      <c r="D83">
        <f t="shared" si="28"/>
        <v>-54.899999999999885</v>
      </c>
      <c r="E83">
        <f t="shared" si="41"/>
        <v>9.1000000000001151</v>
      </c>
      <c r="F83">
        <f t="shared" si="42"/>
        <v>8.1000000000001151</v>
      </c>
      <c r="G83">
        <f t="shared" si="43"/>
        <v>-53.899999999999885</v>
      </c>
      <c r="H83">
        <f t="shared" si="44"/>
        <v>8.1000000000001151</v>
      </c>
      <c r="I83">
        <f t="shared" si="35"/>
        <v>8.1000000000001151</v>
      </c>
      <c r="J83">
        <f t="shared" si="36"/>
        <v>-8.1000000000001151</v>
      </c>
      <c r="K83">
        <f>+FDA_BE_Calculations!$F$41/FE_GAIN_plot</f>
        <v>5.1999999999999993</v>
      </c>
      <c r="L83">
        <f>+FDA_BE_Calculations!$G$41/FE_GAIN_plot</f>
        <v>-5.1999999999999993</v>
      </c>
      <c r="N83">
        <f t="shared" si="37"/>
        <v>5.1999999999999993</v>
      </c>
      <c r="O83">
        <f t="shared" si="38"/>
        <v>-5.1999999999999993</v>
      </c>
      <c r="Q83">
        <f t="shared" si="29"/>
        <v>5.0999999999999996</v>
      </c>
      <c r="R83">
        <f t="shared" si="30"/>
        <v>-9.9999999999999645E-2</v>
      </c>
      <c r="T83">
        <f t="shared" si="45"/>
        <v>5.1999999999999993</v>
      </c>
      <c r="U83">
        <f t="shared" si="46"/>
        <v>-5.1999999999999993</v>
      </c>
      <c r="W83">
        <f t="shared" si="31"/>
        <v>2.5</v>
      </c>
      <c r="Y83">
        <f t="shared" si="32"/>
        <v>18</v>
      </c>
      <c r="Z83">
        <f t="shared" si="33"/>
        <v>-18</v>
      </c>
    </row>
    <row r="84" spans="1:26" x14ac:dyDescent="0.3">
      <c r="A84">
        <f t="shared" si="34"/>
        <v>0</v>
      </c>
      <c r="B84">
        <f t="shared" si="40"/>
        <v>11.399999999999942</v>
      </c>
      <c r="C84">
        <f t="shared" si="27"/>
        <v>9.2000000000001165</v>
      </c>
      <c r="D84">
        <f t="shared" si="28"/>
        <v>-54.799999999999883</v>
      </c>
      <c r="E84">
        <f t="shared" si="41"/>
        <v>9.2000000000001165</v>
      </c>
      <c r="F84">
        <f t="shared" si="42"/>
        <v>8.2000000000001165</v>
      </c>
      <c r="G84">
        <f t="shared" si="43"/>
        <v>-53.799999999999883</v>
      </c>
      <c r="H84">
        <f t="shared" si="44"/>
        <v>8.2000000000001165</v>
      </c>
      <c r="I84">
        <f t="shared" si="35"/>
        <v>8.2000000000001165</v>
      </c>
      <c r="J84">
        <f t="shared" si="36"/>
        <v>-8.2000000000001165</v>
      </c>
      <c r="K84">
        <f>+FDA_BE_Calculations!$F$41/FE_GAIN_plot</f>
        <v>5.1999999999999993</v>
      </c>
      <c r="L84">
        <f>+FDA_BE_Calculations!$G$41/FE_GAIN_plot</f>
        <v>-5.1999999999999993</v>
      </c>
      <c r="N84">
        <f t="shared" si="37"/>
        <v>5.1999999999999993</v>
      </c>
      <c r="O84">
        <f t="shared" si="38"/>
        <v>-5.1999999999999993</v>
      </c>
      <c r="Q84">
        <f t="shared" si="29"/>
        <v>5.0999999999999996</v>
      </c>
      <c r="R84">
        <f t="shared" si="30"/>
        <v>-9.9999999999999645E-2</v>
      </c>
      <c r="T84">
        <f t="shared" si="45"/>
        <v>5.1999999999999993</v>
      </c>
      <c r="U84">
        <f t="shared" si="46"/>
        <v>-5.1999999999999993</v>
      </c>
      <c r="W84">
        <f t="shared" si="31"/>
        <v>2.5</v>
      </c>
      <c r="Y84">
        <f t="shared" si="32"/>
        <v>18</v>
      </c>
      <c r="Z84">
        <f t="shared" si="33"/>
        <v>-18</v>
      </c>
    </row>
    <row r="85" spans="1:26" x14ac:dyDescent="0.3">
      <c r="A85">
        <f t="shared" si="34"/>
        <v>0</v>
      </c>
      <c r="B85">
        <f t="shared" si="40"/>
        <v>11.349999999999941</v>
      </c>
      <c r="C85">
        <f t="shared" si="27"/>
        <v>9.300000000000118</v>
      </c>
      <c r="D85">
        <f t="shared" si="28"/>
        <v>-54.699999999999882</v>
      </c>
      <c r="E85">
        <f t="shared" si="41"/>
        <v>9.300000000000118</v>
      </c>
      <c r="F85">
        <f t="shared" si="42"/>
        <v>8.300000000000118</v>
      </c>
      <c r="G85">
        <f t="shared" si="43"/>
        <v>-53.699999999999882</v>
      </c>
      <c r="H85">
        <f t="shared" si="44"/>
        <v>8.300000000000118</v>
      </c>
      <c r="I85">
        <f t="shared" si="35"/>
        <v>8.300000000000118</v>
      </c>
      <c r="J85">
        <f t="shared" si="36"/>
        <v>-8.300000000000118</v>
      </c>
      <c r="K85">
        <f>+FDA_BE_Calculations!$F$41/FE_GAIN_plot</f>
        <v>5.1999999999999993</v>
      </c>
      <c r="L85">
        <f>+FDA_BE_Calculations!$G$41/FE_GAIN_plot</f>
        <v>-5.1999999999999993</v>
      </c>
      <c r="N85">
        <f t="shared" si="37"/>
        <v>5.1999999999999993</v>
      </c>
      <c r="O85">
        <f t="shared" si="38"/>
        <v>-5.1999999999999993</v>
      </c>
      <c r="Q85">
        <f t="shared" si="29"/>
        <v>5.0999999999999996</v>
      </c>
      <c r="R85">
        <f t="shared" si="30"/>
        <v>-9.9999999999999645E-2</v>
      </c>
      <c r="T85">
        <f t="shared" si="45"/>
        <v>5.1999999999999993</v>
      </c>
      <c r="U85">
        <f t="shared" si="46"/>
        <v>-5.1999999999999993</v>
      </c>
      <c r="W85">
        <f t="shared" si="31"/>
        <v>2.5</v>
      </c>
      <c r="Y85">
        <f t="shared" si="32"/>
        <v>18</v>
      </c>
      <c r="Z85">
        <f t="shared" si="33"/>
        <v>-18</v>
      </c>
    </row>
    <row r="86" spans="1:26" x14ac:dyDescent="0.3">
      <c r="A86">
        <f t="shared" si="34"/>
        <v>0</v>
      </c>
      <c r="B86">
        <f t="shared" si="40"/>
        <v>11.29999999999994</v>
      </c>
      <c r="C86">
        <f t="shared" si="27"/>
        <v>9.4000000000001194</v>
      </c>
      <c r="D86">
        <f t="shared" si="28"/>
        <v>-54.599999999999881</v>
      </c>
      <c r="E86">
        <f t="shared" si="41"/>
        <v>9.4000000000001194</v>
      </c>
      <c r="F86">
        <f t="shared" si="42"/>
        <v>8.4000000000001194</v>
      </c>
      <c r="G86">
        <f t="shared" si="43"/>
        <v>-53.599999999999881</v>
      </c>
      <c r="H86">
        <f t="shared" si="44"/>
        <v>8.4000000000001194</v>
      </c>
      <c r="I86">
        <f t="shared" si="35"/>
        <v>8.4000000000001194</v>
      </c>
      <c r="J86">
        <f t="shared" si="36"/>
        <v>-8.4000000000001194</v>
      </c>
      <c r="K86">
        <f>+FDA_BE_Calculations!$F$41/FE_GAIN_plot</f>
        <v>5.1999999999999993</v>
      </c>
      <c r="L86">
        <f>+FDA_BE_Calculations!$G$41/FE_GAIN_plot</f>
        <v>-5.1999999999999993</v>
      </c>
      <c r="N86">
        <f t="shared" si="37"/>
        <v>5.1999999999999993</v>
      </c>
      <c r="O86">
        <f t="shared" si="38"/>
        <v>-5.1999999999999993</v>
      </c>
      <c r="Q86">
        <f t="shared" si="29"/>
        <v>5.0999999999999996</v>
      </c>
      <c r="R86">
        <f t="shared" si="30"/>
        <v>-9.9999999999999645E-2</v>
      </c>
      <c r="T86">
        <f t="shared" si="45"/>
        <v>5.1999999999999993</v>
      </c>
      <c r="U86">
        <f t="shared" si="46"/>
        <v>-5.1999999999999993</v>
      </c>
      <c r="W86">
        <f t="shared" si="31"/>
        <v>2.5</v>
      </c>
      <c r="Y86">
        <f t="shared" si="32"/>
        <v>18</v>
      </c>
      <c r="Z86">
        <f t="shared" si="33"/>
        <v>-18</v>
      </c>
    </row>
    <row r="87" spans="1:26" x14ac:dyDescent="0.3">
      <c r="A87">
        <f t="shared" si="34"/>
        <v>0</v>
      </c>
      <c r="B87">
        <f t="shared" si="40"/>
        <v>11.24999999999994</v>
      </c>
      <c r="C87">
        <f t="shared" si="27"/>
        <v>9.5000000000001208</v>
      </c>
      <c r="D87">
        <f t="shared" si="28"/>
        <v>-54.499999999999879</v>
      </c>
      <c r="E87">
        <f t="shared" si="41"/>
        <v>9.5000000000001208</v>
      </c>
      <c r="F87">
        <f t="shared" si="42"/>
        <v>8.5000000000001208</v>
      </c>
      <c r="G87">
        <f t="shared" si="43"/>
        <v>-53.499999999999879</v>
      </c>
      <c r="H87">
        <f t="shared" si="44"/>
        <v>8.5000000000001208</v>
      </c>
      <c r="I87">
        <f t="shared" si="35"/>
        <v>8.5000000000001208</v>
      </c>
      <c r="J87">
        <f t="shared" si="36"/>
        <v>-8.5000000000001208</v>
      </c>
      <c r="K87">
        <f>+FDA_BE_Calculations!$F$41/FE_GAIN_plot</f>
        <v>5.1999999999999993</v>
      </c>
      <c r="L87">
        <f>+FDA_BE_Calculations!$G$41/FE_GAIN_plot</f>
        <v>-5.1999999999999993</v>
      </c>
      <c r="N87">
        <f t="shared" si="37"/>
        <v>5.1999999999999993</v>
      </c>
      <c r="O87">
        <f t="shared" si="38"/>
        <v>-5.1999999999999993</v>
      </c>
      <c r="Q87">
        <f t="shared" si="29"/>
        <v>5.0999999999999996</v>
      </c>
      <c r="R87">
        <f t="shared" si="30"/>
        <v>-9.9999999999999645E-2</v>
      </c>
      <c r="T87">
        <f t="shared" si="45"/>
        <v>5.1999999999999993</v>
      </c>
      <c r="U87">
        <f t="shared" si="46"/>
        <v>-5.1999999999999993</v>
      </c>
      <c r="W87">
        <f t="shared" si="31"/>
        <v>2.5</v>
      </c>
      <c r="Y87">
        <f t="shared" si="32"/>
        <v>18</v>
      </c>
      <c r="Z87">
        <f t="shared" si="33"/>
        <v>-18</v>
      </c>
    </row>
    <row r="88" spans="1:26" x14ac:dyDescent="0.3">
      <c r="A88">
        <f t="shared" si="34"/>
        <v>0</v>
      </c>
      <c r="B88">
        <f t="shared" si="40"/>
        <v>11.199999999999939</v>
      </c>
      <c r="C88">
        <f t="shared" si="27"/>
        <v>9.6000000000001222</v>
      </c>
      <c r="D88">
        <f t="shared" si="28"/>
        <v>-54.399999999999878</v>
      </c>
      <c r="E88">
        <f t="shared" si="41"/>
        <v>9.6000000000001222</v>
      </c>
      <c r="F88">
        <f t="shared" si="42"/>
        <v>8.6000000000001222</v>
      </c>
      <c r="G88">
        <f t="shared" si="43"/>
        <v>-53.399999999999878</v>
      </c>
      <c r="H88">
        <f t="shared" si="44"/>
        <v>8.6000000000001222</v>
      </c>
      <c r="I88">
        <f t="shared" si="35"/>
        <v>8.6000000000001222</v>
      </c>
      <c r="J88">
        <f t="shared" si="36"/>
        <v>-8.6000000000001222</v>
      </c>
      <c r="K88">
        <f>+FDA_BE_Calculations!$F$41/FE_GAIN_plot</f>
        <v>5.1999999999999993</v>
      </c>
      <c r="L88">
        <f>+FDA_BE_Calculations!$G$41/FE_GAIN_plot</f>
        <v>-5.1999999999999993</v>
      </c>
      <c r="N88">
        <f t="shared" si="37"/>
        <v>5.1999999999999993</v>
      </c>
      <c r="O88">
        <f t="shared" si="38"/>
        <v>-5.1999999999999993</v>
      </c>
      <c r="Q88">
        <f t="shared" si="29"/>
        <v>5.0999999999999996</v>
      </c>
      <c r="R88">
        <f t="shared" si="30"/>
        <v>-9.9999999999999645E-2</v>
      </c>
      <c r="T88">
        <f t="shared" si="45"/>
        <v>5.1999999999999993</v>
      </c>
      <c r="U88">
        <f t="shared" si="46"/>
        <v>-5.1999999999999993</v>
      </c>
      <c r="W88">
        <f t="shared" si="31"/>
        <v>2.5</v>
      </c>
      <c r="Y88">
        <f t="shared" si="32"/>
        <v>18</v>
      </c>
      <c r="Z88">
        <f t="shared" si="33"/>
        <v>-18</v>
      </c>
    </row>
    <row r="89" spans="1:26" x14ac:dyDescent="0.3">
      <c r="A89">
        <f t="shared" si="34"/>
        <v>0</v>
      </c>
      <c r="B89">
        <f t="shared" si="40"/>
        <v>11.149999999999938</v>
      </c>
      <c r="C89">
        <f t="shared" si="27"/>
        <v>9.7000000000001236</v>
      </c>
      <c r="D89">
        <f t="shared" si="28"/>
        <v>-54.299999999999876</v>
      </c>
      <c r="E89">
        <f t="shared" si="41"/>
        <v>9.7000000000001236</v>
      </c>
      <c r="F89">
        <f t="shared" si="42"/>
        <v>8.7000000000001236</v>
      </c>
      <c r="G89">
        <f t="shared" si="43"/>
        <v>-53.299999999999876</v>
      </c>
      <c r="H89">
        <f t="shared" si="44"/>
        <v>8.7000000000001236</v>
      </c>
      <c r="I89">
        <f t="shared" si="35"/>
        <v>8.7000000000001236</v>
      </c>
      <c r="J89">
        <f t="shared" si="36"/>
        <v>-8.7000000000001236</v>
      </c>
      <c r="K89">
        <f>+FDA_BE_Calculations!$F$41/FE_GAIN_plot</f>
        <v>5.1999999999999993</v>
      </c>
      <c r="L89">
        <f>+FDA_BE_Calculations!$G$41/FE_GAIN_plot</f>
        <v>-5.1999999999999993</v>
      </c>
      <c r="N89">
        <f t="shared" si="37"/>
        <v>5.1999999999999993</v>
      </c>
      <c r="O89">
        <f t="shared" si="38"/>
        <v>-5.1999999999999993</v>
      </c>
      <c r="Q89">
        <f t="shared" si="29"/>
        <v>5.0999999999999996</v>
      </c>
      <c r="R89">
        <f t="shared" si="30"/>
        <v>-9.9999999999999645E-2</v>
      </c>
      <c r="T89">
        <f t="shared" si="45"/>
        <v>5.1999999999999993</v>
      </c>
      <c r="U89">
        <f t="shared" si="46"/>
        <v>-5.1999999999999993</v>
      </c>
      <c r="W89">
        <f t="shared" si="31"/>
        <v>2.5</v>
      </c>
      <c r="Y89">
        <f t="shared" si="32"/>
        <v>18</v>
      </c>
      <c r="Z89">
        <f t="shared" si="33"/>
        <v>-18</v>
      </c>
    </row>
    <row r="90" spans="1:26" x14ac:dyDescent="0.3">
      <c r="A90">
        <f t="shared" si="34"/>
        <v>0</v>
      </c>
      <c r="B90">
        <f t="shared" si="40"/>
        <v>11.099999999999937</v>
      </c>
      <c r="C90">
        <f t="shared" si="27"/>
        <v>9.8000000000001251</v>
      </c>
      <c r="D90">
        <f t="shared" si="28"/>
        <v>-54.199999999999875</v>
      </c>
      <c r="E90">
        <f t="shared" si="41"/>
        <v>9.8000000000001251</v>
      </c>
      <c r="F90">
        <f t="shared" si="42"/>
        <v>8.8000000000001251</v>
      </c>
      <c r="G90">
        <f t="shared" si="43"/>
        <v>-53.199999999999875</v>
      </c>
      <c r="H90">
        <f t="shared" si="44"/>
        <v>8.8000000000001251</v>
      </c>
      <c r="I90">
        <f t="shared" si="35"/>
        <v>8.8000000000001251</v>
      </c>
      <c r="J90">
        <f t="shared" si="36"/>
        <v>-8.8000000000001251</v>
      </c>
      <c r="K90">
        <f>+FDA_BE_Calculations!$F$41/FE_GAIN_plot</f>
        <v>5.1999999999999993</v>
      </c>
      <c r="L90">
        <f>+FDA_BE_Calculations!$G$41/FE_GAIN_plot</f>
        <v>-5.1999999999999993</v>
      </c>
      <c r="N90">
        <f t="shared" si="37"/>
        <v>5.1999999999999993</v>
      </c>
      <c r="O90">
        <f t="shared" si="38"/>
        <v>-5.1999999999999993</v>
      </c>
      <c r="Q90">
        <f t="shared" si="29"/>
        <v>5.0999999999999996</v>
      </c>
      <c r="R90">
        <f t="shared" si="30"/>
        <v>-9.9999999999999645E-2</v>
      </c>
      <c r="T90">
        <f t="shared" si="45"/>
        <v>5.1999999999999993</v>
      </c>
      <c r="U90">
        <f t="shared" si="46"/>
        <v>-5.1999999999999993</v>
      </c>
      <c r="W90">
        <f t="shared" si="31"/>
        <v>2.5</v>
      </c>
      <c r="Y90">
        <f t="shared" si="32"/>
        <v>18</v>
      </c>
      <c r="Z90">
        <f t="shared" si="33"/>
        <v>-18</v>
      </c>
    </row>
    <row r="91" spans="1:26" x14ac:dyDescent="0.3">
      <c r="A91">
        <f t="shared" si="34"/>
        <v>0</v>
      </c>
      <c r="B91">
        <f t="shared" si="40"/>
        <v>11.049999999999937</v>
      </c>
      <c r="C91">
        <f t="shared" si="27"/>
        <v>9.9000000000001265</v>
      </c>
      <c r="D91">
        <f t="shared" si="28"/>
        <v>-54.099999999999874</v>
      </c>
      <c r="E91">
        <f t="shared" si="41"/>
        <v>9.9000000000001265</v>
      </c>
      <c r="F91">
        <f t="shared" si="42"/>
        <v>8.9000000000001265</v>
      </c>
      <c r="G91">
        <f t="shared" si="43"/>
        <v>-53.099999999999874</v>
      </c>
      <c r="H91">
        <f t="shared" si="44"/>
        <v>8.9000000000001265</v>
      </c>
      <c r="I91">
        <f t="shared" si="35"/>
        <v>8.9000000000001265</v>
      </c>
      <c r="J91">
        <f t="shared" si="36"/>
        <v>-8.9000000000001265</v>
      </c>
      <c r="K91">
        <f>+FDA_BE_Calculations!$F$41/FE_GAIN_plot</f>
        <v>5.1999999999999993</v>
      </c>
      <c r="L91">
        <f>+FDA_BE_Calculations!$G$41/FE_GAIN_plot</f>
        <v>-5.1999999999999993</v>
      </c>
      <c r="N91">
        <f t="shared" si="37"/>
        <v>5.1999999999999993</v>
      </c>
      <c r="O91">
        <f t="shared" si="38"/>
        <v>-5.1999999999999993</v>
      </c>
      <c r="Q91">
        <f t="shared" si="29"/>
        <v>5.0999999999999996</v>
      </c>
      <c r="R91">
        <f t="shared" si="30"/>
        <v>-9.9999999999999645E-2</v>
      </c>
      <c r="T91">
        <f t="shared" si="45"/>
        <v>5.1999999999999993</v>
      </c>
      <c r="U91">
        <f t="shared" si="46"/>
        <v>-5.1999999999999993</v>
      </c>
      <c r="W91">
        <f t="shared" si="31"/>
        <v>2.5</v>
      </c>
      <c r="Y91">
        <f t="shared" si="32"/>
        <v>18</v>
      </c>
      <c r="Z91">
        <f t="shared" si="33"/>
        <v>-18</v>
      </c>
    </row>
    <row r="92" spans="1:26" x14ac:dyDescent="0.3">
      <c r="A92">
        <f t="shared" si="34"/>
        <v>0</v>
      </c>
      <c r="B92">
        <f t="shared" si="40"/>
        <v>10.999999999999936</v>
      </c>
      <c r="C92">
        <f t="shared" si="27"/>
        <v>10.000000000000128</v>
      </c>
      <c r="D92">
        <f t="shared" si="28"/>
        <v>-53.999999999999872</v>
      </c>
      <c r="E92">
        <f t="shared" si="41"/>
        <v>10.000000000000128</v>
      </c>
      <c r="F92">
        <f t="shared" si="42"/>
        <v>9.0000000000001279</v>
      </c>
      <c r="G92">
        <f t="shared" si="43"/>
        <v>-52.999999999999872</v>
      </c>
      <c r="H92">
        <f t="shared" si="44"/>
        <v>9.0000000000001279</v>
      </c>
      <c r="I92">
        <f t="shared" si="35"/>
        <v>9.0000000000001279</v>
      </c>
      <c r="J92">
        <f t="shared" si="36"/>
        <v>-9.0000000000001279</v>
      </c>
      <c r="K92">
        <f>+FDA_BE_Calculations!$F$41/FE_GAIN_plot</f>
        <v>5.1999999999999993</v>
      </c>
      <c r="L92">
        <f>+FDA_BE_Calculations!$G$41/FE_GAIN_plot</f>
        <v>-5.1999999999999993</v>
      </c>
      <c r="N92">
        <f t="shared" si="37"/>
        <v>5.1999999999999993</v>
      </c>
      <c r="O92">
        <f t="shared" si="38"/>
        <v>-5.1999999999999993</v>
      </c>
      <c r="Q92">
        <f t="shared" si="29"/>
        <v>5.0999999999999996</v>
      </c>
      <c r="R92">
        <f t="shared" si="30"/>
        <v>-9.9999999999999645E-2</v>
      </c>
      <c r="T92">
        <f t="shared" si="45"/>
        <v>5.1999999999999993</v>
      </c>
      <c r="U92">
        <f t="shared" si="46"/>
        <v>-5.1999999999999993</v>
      </c>
      <c r="W92">
        <f t="shared" si="31"/>
        <v>2.5</v>
      </c>
      <c r="Y92">
        <f t="shared" si="32"/>
        <v>18</v>
      </c>
      <c r="Z92">
        <f t="shared" si="33"/>
        <v>-18</v>
      </c>
    </row>
    <row r="93" spans="1:26" x14ac:dyDescent="0.3">
      <c r="A93">
        <f t="shared" si="34"/>
        <v>0</v>
      </c>
      <c r="B93">
        <f t="shared" si="40"/>
        <v>10.949999999999935</v>
      </c>
      <c r="C93">
        <f t="shared" si="27"/>
        <v>10.100000000000129</v>
      </c>
      <c r="D93">
        <f t="shared" si="28"/>
        <v>-53.899999999999871</v>
      </c>
      <c r="E93">
        <f t="shared" si="41"/>
        <v>10.100000000000129</v>
      </c>
      <c r="F93">
        <f t="shared" si="42"/>
        <v>9.1000000000001293</v>
      </c>
      <c r="G93">
        <f t="shared" si="43"/>
        <v>-52.899999999999871</v>
      </c>
      <c r="H93">
        <f t="shared" si="44"/>
        <v>9.1000000000001293</v>
      </c>
      <c r="I93">
        <f t="shared" si="35"/>
        <v>9.1000000000001293</v>
      </c>
      <c r="J93">
        <f t="shared" si="36"/>
        <v>-9.1000000000001293</v>
      </c>
      <c r="K93">
        <f>+FDA_BE_Calculations!$F$41/FE_GAIN_plot</f>
        <v>5.1999999999999993</v>
      </c>
      <c r="L93">
        <f>+FDA_BE_Calculations!$G$41/FE_GAIN_plot</f>
        <v>-5.1999999999999993</v>
      </c>
      <c r="N93">
        <f t="shared" si="37"/>
        <v>5.1999999999999993</v>
      </c>
      <c r="O93">
        <f t="shared" si="38"/>
        <v>-5.1999999999999993</v>
      </c>
      <c r="Q93">
        <f t="shared" si="29"/>
        <v>5.0999999999999996</v>
      </c>
      <c r="R93">
        <f t="shared" si="30"/>
        <v>-9.9999999999999645E-2</v>
      </c>
      <c r="T93">
        <f t="shared" si="45"/>
        <v>5.1999999999999993</v>
      </c>
      <c r="U93">
        <f t="shared" si="46"/>
        <v>-5.1999999999999993</v>
      </c>
      <c r="W93">
        <f t="shared" si="31"/>
        <v>2.5</v>
      </c>
      <c r="Y93">
        <f t="shared" si="32"/>
        <v>18</v>
      </c>
      <c r="Z93">
        <f t="shared" si="33"/>
        <v>-18</v>
      </c>
    </row>
    <row r="94" spans="1:26" x14ac:dyDescent="0.3">
      <c r="A94">
        <f t="shared" si="34"/>
        <v>0</v>
      </c>
      <c r="B94">
        <f t="shared" si="40"/>
        <v>10.899999999999935</v>
      </c>
      <c r="C94">
        <f t="shared" si="27"/>
        <v>10.200000000000131</v>
      </c>
      <c r="D94">
        <f t="shared" si="28"/>
        <v>-53.799999999999869</v>
      </c>
      <c r="E94">
        <f t="shared" si="41"/>
        <v>10.200000000000131</v>
      </c>
      <c r="F94">
        <f t="shared" si="42"/>
        <v>9.2000000000001307</v>
      </c>
      <c r="G94">
        <f t="shared" si="43"/>
        <v>-52.799999999999869</v>
      </c>
      <c r="H94">
        <f t="shared" si="44"/>
        <v>9.2000000000001307</v>
      </c>
      <c r="I94">
        <f t="shared" si="35"/>
        <v>9.2000000000001307</v>
      </c>
      <c r="J94">
        <f t="shared" si="36"/>
        <v>-9.2000000000001307</v>
      </c>
      <c r="K94">
        <f>+FDA_BE_Calculations!$F$41/FE_GAIN_plot</f>
        <v>5.1999999999999993</v>
      </c>
      <c r="L94">
        <f>+FDA_BE_Calculations!$G$41/FE_GAIN_plot</f>
        <v>-5.1999999999999993</v>
      </c>
      <c r="N94">
        <f t="shared" si="37"/>
        <v>5.1999999999999993</v>
      </c>
      <c r="O94">
        <f t="shared" si="38"/>
        <v>-5.1999999999999993</v>
      </c>
      <c r="Q94">
        <f t="shared" si="29"/>
        <v>5.0999999999999996</v>
      </c>
      <c r="R94">
        <f t="shared" si="30"/>
        <v>-9.9999999999999645E-2</v>
      </c>
      <c r="T94">
        <f t="shared" si="45"/>
        <v>5.1999999999999993</v>
      </c>
      <c r="U94">
        <f t="shared" si="46"/>
        <v>-5.1999999999999993</v>
      </c>
      <c r="W94">
        <f t="shared" si="31"/>
        <v>2.5</v>
      </c>
      <c r="Y94">
        <f t="shared" si="32"/>
        <v>18</v>
      </c>
      <c r="Z94">
        <f t="shared" si="33"/>
        <v>-18</v>
      </c>
    </row>
    <row r="95" spans="1:26" x14ac:dyDescent="0.3">
      <c r="A95">
        <f t="shared" si="34"/>
        <v>0</v>
      </c>
      <c r="B95">
        <f t="shared" si="40"/>
        <v>10.849999999999934</v>
      </c>
      <c r="C95">
        <f t="shared" si="27"/>
        <v>10.300000000000132</v>
      </c>
      <c r="D95">
        <f t="shared" si="28"/>
        <v>-53.699999999999868</v>
      </c>
      <c r="E95">
        <f t="shared" si="41"/>
        <v>10.300000000000132</v>
      </c>
      <c r="F95">
        <f t="shared" si="42"/>
        <v>9.3000000000001322</v>
      </c>
      <c r="G95">
        <f t="shared" si="43"/>
        <v>-52.699999999999868</v>
      </c>
      <c r="H95">
        <f t="shared" si="44"/>
        <v>9.3000000000001322</v>
      </c>
      <c r="I95">
        <f t="shared" si="35"/>
        <v>9.3000000000001322</v>
      </c>
      <c r="J95">
        <f t="shared" si="36"/>
        <v>-9.3000000000001322</v>
      </c>
      <c r="K95">
        <f>+FDA_BE_Calculations!$F$41/FE_GAIN_plot</f>
        <v>5.1999999999999993</v>
      </c>
      <c r="L95">
        <f>+FDA_BE_Calculations!$G$41/FE_GAIN_plot</f>
        <v>-5.1999999999999993</v>
      </c>
      <c r="N95">
        <f t="shared" si="37"/>
        <v>5.1999999999999993</v>
      </c>
      <c r="O95">
        <f t="shared" si="38"/>
        <v>-5.1999999999999993</v>
      </c>
      <c r="Q95">
        <f t="shared" si="29"/>
        <v>5.0999999999999996</v>
      </c>
      <c r="R95">
        <f t="shared" si="30"/>
        <v>-9.9999999999999645E-2</v>
      </c>
      <c r="T95">
        <f t="shared" si="45"/>
        <v>5.1999999999999993</v>
      </c>
      <c r="U95">
        <f t="shared" si="46"/>
        <v>-5.1999999999999993</v>
      </c>
      <c r="W95">
        <f t="shared" si="31"/>
        <v>2.5</v>
      </c>
      <c r="Y95">
        <f t="shared" si="32"/>
        <v>18</v>
      </c>
      <c r="Z95">
        <f t="shared" si="33"/>
        <v>-18</v>
      </c>
    </row>
    <row r="96" spans="1:26" x14ac:dyDescent="0.3">
      <c r="A96">
        <f t="shared" si="34"/>
        <v>0</v>
      </c>
      <c r="B96">
        <f t="shared" si="40"/>
        <v>10.799999999999933</v>
      </c>
      <c r="C96">
        <f t="shared" si="27"/>
        <v>10.400000000000134</v>
      </c>
      <c r="D96">
        <f t="shared" si="28"/>
        <v>-53.599999999999866</v>
      </c>
      <c r="E96">
        <f t="shared" si="41"/>
        <v>10.400000000000134</v>
      </c>
      <c r="F96">
        <f t="shared" si="42"/>
        <v>9.4000000000001336</v>
      </c>
      <c r="G96">
        <f t="shared" si="43"/>
        <v>-52.599999999999866</v>
      </c>
      <c r="H96">
        <f t="shared" si="44"/>
        <v>9.4000000000001336</v>
      </c>
      <c r="I96">
        <f t="shared" si="35"/>
        <v>9.4000000000001336</v>
      </c>
      <c r="J96">
        <f t="shared" si="36"/>
        <v>-9.4000000000001336</v>
      </c>
      <c r="K96">
        <f>+FDA_BE_Calculations!$F$41/FE_GAIN_plot</f>
        <v>5.1999999999999993</v>
      </c>
      <c r="L96">
        <f>+FDA_BE_Calculations!$G$41/FE_GAIN_plot</f>
        <v>-5.1999999999999993</v>
      </c>
      <c r="N96">
        <f t="shared" si="37"/>
        <v>5.1999999999999993</v>
      </c>
      <c r="O96">
        <f t="shared" si="38"/>
        <v>-5.1999999999999993</v>
      </c>
      <c r="Q96">
        <f t="shared" si="29"/>
        <v>5.0999999999999996</v>
      </c>
      <c r="R96">
        <f t="shared" si="30"/>
        <v>-9.9999999999999645E-2</v>
      </c>
      <c r="T96">
        <f t="shared" si="45"/>
        <v>5.1999999999999993</v>
      </c>
      <c r="U96">
        <f t="shared" si="46"/>
        <v>-5.1999999999999993</v>
      </c>
      <c r="W96">
        <f t="shared" si="31"/>
        <v>2.5</v>
      </c>
      <c r="Y96">
        <f t="shared" si="32"/>
        <v>18</v>
      </c>
      <c r="Z96">
        <f t="shared" si="33"/>
        <v>-18</v>
      </c>
    </row>
    <row r="97" spans="1:26" x14ac:dyDescent="0.3">
      <c r="A97">
        <f t="shared" si="34"/>
        <v>0</v>
      </c>
      <c r="B97">
        <f t="shared" si="40"/>
        <v>10.749999999999932</v>
      </c>
      <c r="C97">
        <f t="shared" si="27"/>
        <v>10.500000000000135</v>
      </c>
      <c r="D97">
        <f t="shared" si="28"/>
        <v>-53.499999999999865</v>
      </c>
      <c r="E97">
        <f t="shared" si="41"/>
        <v>10.500000000000135</v>
      </c>
      <c r="F97">
        <f t="shared" si="42"/>
        <v>9.500000000000135</v>
      </c>
      <c r="G97">
        <f t="shared" si="43"/>
        <v>-52.499999999999865</v>
      </c>
      <c r="H97">
        <f t="shared" si="44"/>
        <v>9.500000000000135</v>
      </c>
      <c r="I97">
        <f t="shared" si="35"/>
        <v>9.500000000000135</v>
      </c>
      <c r="J97">
        <f t="shared" si="36"/>
        <v>-9.500000000000135</v>
      </c>
      <c r="K97">
        <f>+FDA_BE_Calculations!$F$41/FE_GAIN_plot</f>
        <v>5.1999999999999993</v>
      </c>
      <c r="L97">
        <f>+FDA_BE_Calculations!$G$41/FE_GAIN_plot</f>
        <v>-5.1999999999999993</v>
      </c>
      <c r="N97">
        <f t="shared" si="37"/>
        <v>5.1999999999999993</v>
      </c>
      <c r="O97">
        <f t="shared" si="38"/>
        <v>-5.1999999999999993</v>
      </c>
      <c r="Q97">
        <f t="shared" si="29"/>
        <v>5.0999999999999996</v>
      </c>
      <c r="R97">
        <f t="shared" si="30"/>
        <v>-9.9999999999999645E-2</v>
      </c>
      <c r="T97">
        <f t="shared" si="45"/>
        <v>5.1999999999999993</v>
      </c>
      <c r="U97">
        <f t="shared" si="46"/>
        <v>-5.1999999999999993</v>
      </c>
      <c r="W97">
        <f t="shared" si="31"/>
        <v>2.5</v>
      </c>
      <c r="Y97">
        <f t="shared" si="32"/>
        <v>18</v>
      </c>
      <c r="Z97">
        <f t="shared" si="33"/>
        <v>-18</v>
      </c>
    </row>
    <row r="98" spans="1:26" x14ac:dyDescent="0.3">
      <c r="A98">
        <f t="shared" si="34"/>
        <v>0</v>
      </c>
      <c r="B98">
        <f t="shared" si="40"/>
        <v>10.699999999999932</v>
      </c>
      <c r="C98">
        <f t="shared" si="27"/>
        <v>10.600000000000136</v>
      </c>
      <c r="D98">
        <f t="shared" si="28"/>
        <v>-53.399999999999864</v>
      </c>
      <c r="E98">
        <f t="shared" si="41"/>
        <v>10.600000000000136</v>
      </c>
      <c r="F98">
        <f t="shared" si="42"/>
        <v>9.6000000000001364</v>
      </c>
      <c r="G98">
        <f t="shared" si="43"/>
        <v>-52.399999999999864</v>
      </c>
      <c r="H98">
        <f t="shared" si="44"/>
        <v>9.6000000000001364</v>
      </c>
      <c r="I98">
        <f t="shared" si="35"/>
        <v>9.6000000000001364</v>
      </c>
      <c r="J98">
        <f t="shared" si="36"/>
        <v>-9.6000000000001364</v>
      </c>
      <c r="K98">
        <f>+FDA_BE_Calculations!$F$41/FE_GAIN_plot</f>
        <v>5.1999999999999993</v>
      </c>
      <c r="L98">
        <f>+FDA_BE_Calculations!$G$41/FE_GAIN_plot</f>
        <v>-5.1999999999999993</v>
      </c>
      <c r="N98">
        <f t="shared" si="37"/>
        <v>5.1999999999999993</v>
      </c>
      <c r="O98">
        <f t="shared" si="38"/>
        <v>-5.1999999999999993</v>
      </c>
      <c r="Q98">
        <f t="shared" si="29"/>
        <v>5.0999999999999996</v>
      </c>
      <c r="R98">
        <f t="shared" si="30"/>
        <v>-9.9999999999999645E-2</v>
      </c>
      <c r="T98">
        <f t="shared" si="45"/>
        <v>5.1999999999999993</v>
      </c>
      <c r="U98">
        <f t="shared" si="46"/>
        <v>-5.1999999999999993</v>
      </c>
      <c r="W98">
        <f t="shared" si="31"/>
        <v>2.5</v>
      </c>
      <c r="Y98">
        <f t="shared" si="32"/>
        <v>18</v>
      </c>
      <c r="Z98">
        <f t="shared" si="33"/>
        <v>-18</v>
      </c>
    </row>
    <row r="99" spans="1:26" x14ac:dyDescent="0.3">
      <c r="A99">
        <f t="shared" si="34"/>
        <v>0</v>
      </c>
      <c r="B99">
        <f t="shared" si="40"/>
        <v>10.649999999999931</v>
      </c>
      <c r="C99">
        <f t="shared" si="27"/>
        <v>10.700000000000138</v>
      </c>
      <c r="D99">
        <f t="shared" si="28"/>
        <v>-53.299999999999862</v>
      </c>
      <c r="E99">
        <f t="shared" si="41"/>
        <v>10.700000000000138</v>
      </c>
      <c r="F99">
        <f t="shared" si="42"/>
        <v>9.7000000000001378</v>
      </c>
      <c r="G99">
        <f t="shared" si="43"/>
        <v>-52.299999999999862</v>
      </c>
      <c r="H99">
        <f t="shared" si="44"/>
        <v>9.7000000000001378</v>
      </c>
      <c r="I99">
        <f t="shared" si="35"/>
        <v>9.7000000000001378</v>
      </c>
      <c r="J99">
        <f t="shared" si="36"/>
        <v>-9.7000000000001378</v>
      </c>
      <c r="K99">
        <f>+FDA_BE_Calculations!$F$41/FE_GAIN_plot</f>
        <v>5.1999999999999993</v>
      </c>
      <c r="L99">
        <f>+FDA_BE_Calculations!$G$41/FE_GAIN_plot</f>
        <v>-5.1999999999999993</v>
      </c>
      <c r="N99">
        <f t="shared" si="37"/>
        <v>5.1999999999999993</v>
      </c>
      <c r="O99">
        <f t="shared" si="38"/>
        <v>-5.1999999999999993</v>
      </c>
      <c r="Q99">
        <f t="shared" si="29"/>
        <v>5.0999999999999996</v>
      </c>
      <c r="R99">
        <f t="shared" si="30"/>
        <v>-9.9999999999999645E-2</v>
      </c>
      <c r="T99">
        <f t="shared" si="45"/>
        <v>5.1999999999999993</v>
      </c>
      <c r="U99">
        <f t="shared" si="46"/>
        <v>-5.1999999999999993</v>
      </c>
      <c r="W99">
        <f t="shared" si="31"/>
        <v>2.5</v>
      </c>
      <c r="Y99">
        <f t="shared" si="32"/>
        <v>18</v>
      </c>
      <c r="Z99">
        <f t="shared" si="33"/>
        <v>-18</v>
      </c>
    </row>
    <row r="100" spans="1:26" x14ac:dyDescent="0.3">
      <c r="A100">
        <f t="shared" si="34"/>
        <v>0</v>
      </c>
      <c r="B100">
        <f t="shared" si="40"/>
        <v>10.59999999999993</v>
      </c>
      <c r="C100">
        <f t="shared" si="27"/>
        <v>10.800000000000139</v>
      </c>
      <c r="D100">
        <f t="shared" si="28"/>
        <v>-53.199999999999861</v>
      </c>
      <c r="E100">
        <f t="shared" si="41"/>
        <v>10.800000000000139</v>
      </c>
      <c r="F100">
        <f t="shared" si="42"/>
        <v>9.8000000000001393</v>
      </c>
      <c r="G100">
        <f t="shared" si="43"/>
        <v>-52.199999999999861</v>
      </c>
      <c r="H100">
        <f t="shared" si="44"/>
        <v>9.8000000000001393</v>
      </c>
      <c r="I100">
        <f t="shared" si="35"/>
        <v>9.8000000000001393</v>
      </c>
      <c r="J100">
        <f t="shared" si="36"/>
        <v>-9.8000000000001393</v>
      </c>
      <c r="K100">
        <f>+FDA_BE_Calculations!$F$41/FE_GAIN_plot</f>
        <v>5.1999999999999993</v>
      </c>
      <c r="L100">
        <f>+FDA_BE_Calculations!$G$41/FE_GAIN_plot</f>
        <v>-5.1999999999999993</v>
      </c>
      <c r="N100">
        <f t="shared" si="37"/>
        <v>5.1999999999999993</v>
      </c>
      <c r="O100">
        <f t="shared" si="38"/>
        <v>-5.1999999999999993</v>
      </c>
      <c r="Q100">
        <f t="shared" si="29"/>
        <v>5.0999999999999996</v>
      </c>
      <c r="R100">
        <f t="shared" si="30"/>
        <v>-9.9999999999999645E-2</v>
      </c>
      <c r="T100">
        <f t="shared" si="45"/>
        <v>5.1999999999999993</v>
      </c>
      <c r="U100">
        <f t="shared" si="46"/>
        <v>-5.1999999999999993</v>
      </c>
      <c r="W100">
        <f t="shared" si="31"/>
        <v>2.5</v>
      </c>
      <c r="Y100">
        <f t="shared" si="32"/>
        <v>18</v>
      </c>
      <c r="Z100">
        <f t="shared" si="33"/>
        <v>-18</v>
      </c>
    </row>
    <row r="101" spans="1:26" x14ac:dyDescent="0.3">
      <c r="A101">
        <f t="shared" si="34"/>
        <v>0</v>
      </c>
      <c r="B101">
        <f t="shared" si="40"/>
        <v>10.54999999999993</v>
      </c>
      <c r="C101">
        <f t="shared" si="27"/>
        <v>10.900000000000141</v>
      </c>
      <c r="D101">
        <f t="shared" si="28"/>
        <v>-53.099999999999859</v>
      </c>
      <c r="E101">
        <f t="shared" si="41"/>
        <v>10.900000000000141</v>
      </c>
      <c r="F101">
        <f t="shared" si="42"/>
        <v>9.9000000000001407</v>
      </c>
      <c r="G101">
        <f t="shared" si="43"/>
        <v>-52.099999999999859</v>
      </c>
      <c r="H101">
        <f t="shared" si="44"/>
        <v>9.9000000000001407</v>
      </c>
      <c r="I101">
        <f t="shared" si="35"/>
        <v>9.9000000000001407</v>
      </c>
      <c r="J101">
        <f t="shared" si="36"/>
        <v>-9.9000000000001407</v>
      </c>
      <c r="K101">
        <f>+FDA_BE_Calculations!$F$41/FE_GAIN_plot</f>
        <v>5.1999999999999993</v>
      </c>
      <c r="L101">
        <f>+FDA_BE_Calculations!$G$41/FE_GAIN_plot</f>
        <v>-5.1999999999999993</v>
      </c>
      <c r="N101">
        <f t="shared" si="37"/>
        <v>5.1999999999999993</v>
      </c>
      <c r="O101">
        <f t="shared" si="38"/>
        <v>-5.1999999999999993</v>
      </c>
      <c r="Q101">
        <f t="shared" si="29"/>
        <v>5.0999999999999996</v>
      </c>
      <c r="R101">
        <f t="shared" si="30"/>
        <v>-9.9999999999999645E-2</v>
      </c>
      <c r="T101">
        <f t="shared" si="45"/>
        <v>5.1999999999999993</v>
      </c>
      <c r="U101">
        <f t="shared" si="46"/>
        <v>-5.1999999999999993</v>
      </c>
      <c r="W101">
        <f t="shared" si="31"/>
        <v>2.5</v>
      </c>
      <c r="Y101">
        <f t="shared" si="32"/>
        <v>18</v>
      </c>
      <c r="Z101">
        <f t="shared" si="33"/>
        <v>-18</v>
      </c>
    </row>
    <row r="102" spans="1:26" x14ac:dyDescent="0.3">
      <c r="A102">
        <f t="shared" si="34"/>
        <v>0</v>
      </c>
      <c r="B102">
        <f t="shared" si="40"/>
        <v>10.499999999999929</v>
      </c>
      <c r="C102">
        <f t="shared" si="27"/>
        <v>11.000000000000142</v>
      </c>
      <c r="D102">
        <f t="shared" si="28"/>
        <v>-52.999999999999858</v>
      </c>
      <c r="E102">
        <f t="shared" si="41"/>
        <v>11.000000000000142</v>
      </c>
      <c r="F102">
        <f t="shared" si="42"/>
        <v>10.000000000000142</v>
      </c>
      <c r="G102">
        <f t="shared" si="43"/>
        <v>-51.999999999999858</v>
      </c>
      <c r="H102">
        <f t="shared" si="44"/>
        <v>10.000000000000142</v>
      </c>
      <c r="I102">
        <f t="shared" si="35"/>
        <v>10.000000000000142</v>
      </c>
      <c r="J102">
        <f t="shared" si="36"/>
        <v>-10.000000000000142</v>
      </c>
      <c r="K102">
        <f>+FDA_BE_Calculations!$F$41/FE_GAIN_plot</f>
        <v>5.1999999999999993</v>
      </c>
      <c r="L102">
        <f>+FDA_BE_Calculations!$G$41/FE_GAIN_plot</f>
        <v>-5.1999999999999993</v>
      </c>
      <c r="N102">
        <f t="shared" si="37"/>
        <v>5.1999999999999993</v>
      </c>
      <c r="O102">
        <f t="shared" si="38"/>
        <v>-5.1999999999999993</v>
      </c>
      <c r="Q102">
        <f t="shared" si="29"/>
        <v>5.0999999999999996</v>
      </c>
      <c r="R102">
        <f t="shared" si="30"/>
        <v>-9.9999999999999645E-2</v>
      </c>
      <c r="T102">
        <f t="shared" si="45"/>
        <v>5.1999999999999993</v>
      </c>
      <c r="U102">
        <f t="shared" si="46"/>
        <v>-5.1999999999999993</v>
      </c>
      <c r="W102">
        <f t="shared" si="31"/>
        <v>2.5</v>
      </c>
      <c r="Y102">
        <f t="shared" si="32"/>
        <v>18</v>
      </c>
      <c r="Z102">
        <f t="shared" si="33"/>
        <v>-18</v>
      </c>
    </row>
    <row r="103" spans="1:26" x14ac:dyDescent="0.3">
      <c r="A103">
        <f t="shared" si="34"/>
        <v>0</v>
      </c>
      <c r="B103">
        <f t="shared" si="40"/>
        <v>10.449999999999928</v>
      </c>
      <c r="C103">
        <f t="shared" si="27"/>
        <v>11.100000000000144</v>
      </c>
      <c r="D103">
        <f t="shared" si="28"/>
        <v>-52.899999999999856</v>
      </c>
      <c r="E103">
        <f t="shared" si="41"/>
        <v>11.100000000000144</v>
      </c>
      <c r="F103">
        <f t="shared" si="42"/>
        <v>10.100000000000144</v>
      </c>
      <c r="G103">
        <f t="shared" si="43"/>
        <v>-51.899999999999856</v>
      </c>
      <c r="H103">
        <f t="shared" si="44"/>
        <v>10.100000000000144</v>
      </c>
      <c r="I103">
        <f t="shared" si="35"/>
        <v>10.100000000000144</v>
      </c>
      <c r="J103">
        <f t="shared" si="36"/>
        <v>-10.100000000000144</v>
      </c>
      <c r="K103">
        <f>+FDA_BE_Calculations!$F$41/FE_GAIN_plot</f>
        <v>5.1999999999999993</v>
      </c>
      <c r="L103">
        <f>+FDA_BE_Calculations!$G$41/FE_GAIN_plot</f>
        <v>-5.1999999999999993</v>
      </c>
      <c r="N103">
        <f t="shared" si="37"/>
        <v>5.1999999999999993</v>
      </c>
      <c r="O103">
        <f t="shared" si="38"/>
        <v>-5.1999999999999993</v>
      </c>
      <c r="Q103">
        <f t="shared" si="29"/>
        <v>5.0999999999999996</v>
      </c>
      <c r="R103">
        <f t="shared" si="30"/>
        <v>-9.9999999999999645E-2</v>
      </c>
      <c r="T103">
        <f t="shared" si="45"/>
        <v>5.1999999999999993</v>
      </c>
      <c r="U103">
        <f t="shared" si="46"/>
        <v>-5.1999999999999993</v>
      </c>
      <c r="W103">
        <f t="shared" si="31"/>
        <v>2.5</v>
      </c>
      <c r="Y103">
        <f t="shared" si="32"/>
        <v>18</v>
      </c>
      <c r="Z103">
        <f t="shared" si="33"/>
        <v>-18</v>
      </c>
    </row>
    <row r="104" spans="1:26" x14ac:dyDescent="0.3">
      <c r="A104">
        <f t="shared" si="34"/>
        <v>0</v>
      </c>
      <c r="B104">
        <f t="shared" si="40"/>
        <v>10.399999999999928</v>
      </c>
      <c r="C104">
        <f t="shared" si="27"/>
        <v>11.200000000000145</v>
      </c>
      <c r="D104">
        <f t="shared" si="28"/>
        <v>-52.799999999999855</v>
      </c>
      <c r="E104">
        <f t="shared" si="41"/>
        <v>11.200000000000145</v>
      </c>
      <c r="F104">
        <f t="shared" si="42"/>
        <v>10.200000000000145</v>
      </c>
      <c r="G104">
        <f t="shared" si="43"/>
        <v>-51.799999999999855</v>
      </c>
      <c r="H104">
        <f t="shared" si="44"/>
        <v>10.200000000000145</v>
      </c>
      <c r="I104">
        <f t="shared" si="35"/>
        <v>10.200000000000145</v>
      </c>
      <c r="J104">
        <f t="shared" si="36"/>
        <v>-10.200000000000145</v>
      </c>
      <c r="K104">
        <f>+FDA_BE_Calculations!$F$41/FE_GAIN_plot</f>
        <v>5.1999999999999993</v>
      </c>
      <c r="L104">
        <f>+FDA_BE_Calculations!$G$41/FE_GAIN_plot</f>
        <v>-5.1999999999999993</v>
      </c>
      <c r="N104">
        <f t="shared" si="37"/>
        <v>5.1999999999999993</v>
      </c>
      <c r="O104">
        <f t="shared" si="38"/>
        <v>-5.1999999999999993</v>
      </c>
      <c r="Q104">
        <f t="shared" si="29"/>
        <v>5.0999999999999996</v>
      </c>
      <c r="R104">
        <f t="shared" si="30"/>
        <v>-9.9999999999999645E-2</v>
      </c>
      <c r="T104">
        <f t="shared" si="45"/>
        <v>5.1999999999999993</v>
      </c>
      <c r="U104">
        <f t="shared" si="46"/>
        <v>-5.1999999999999993</v>
      </c>
      <c r="W104">
        <f t="shared" si="31"/>
        <v>2.5</v>
      </c>
      <c r="Y104">
        <f t="shared" si="32"/>
        <v>18</v>
      </c>
      <c r="Z104">
        <f t="shared" si="33"/>
        <v>-18</v>
      </c>
    </row>
    <row r="105" spans="1:26" x14ac:dyDescent="0.3">
      <c r="A105">
        <f t="shared" si="34"/>
        <v>0</v>
      </c>
      <c r="B105">
        <f t="shared" si="40"/>
        <v>10.349999999999927</v>
      </c>
      <c r="C105">
        <f t="shared" si="27"/>
        <v>11.300000000000146</v>
      </c>
      <c r="D105">
        <f t="shared" si="28"/>
        <v>-52.699999999999854</v>
      </c>
      <c r="E105">
        <f t="shared" si="41"/>
        <v>11.300000000000146</v>
      </c>
      <c r="F105">
        <f t="shared" si="42"/>
        <v>10.300000000000146</v>
      </c>
      <c r="G105">
        <f t="shared" si="43"/>
        <v>-51.699999999999854</v>
      </c>
      <c r="H105">
        <f t="shared" si="44"/>
        <v>10.300000000000146</v>
      </c>
      <c r="I105">
        <f t="shared" si="35"/>
        <v>10.300000000000146</v>
      </c>
      <c r="J105">
        <f t="shared" si="36"/>
        <v>-10.300000000000146</v>
      </c>
      <c r="K105">
        <f>+FDA_BE_Calculations!$F$41/FE_GAIN_plot</f>
        <v>5.1999999999999993</v>
      </c>
      <c r="L105">
        <f>+FDA_BE_Calculations!$G$41/FE_GAIN_plot</f>
        <v>-5.1999999999999993</v>
      </c>
      <c r="N105">
        <f t="shared" si="37"/>
        <v>5.1999999999999993</v>
      </c>
      <c r="O105">
        <f t="shared" si="38"/>
        <v>-5.1999999999999993</v>
      </c>
      <c r="Q105">
        <f t="shared" si="29"/>
        <v>5.0999999999999996</v>
      </c>
      <c r="R105">
        <f t="shared" si="30"/>
        <v>-9.9999999999999645E-2</v>
      </c>
      <c r="T105">
        <f t="shared" si="45"/>
        <v>5.1999999999999993</v>
      </c>
      <c r="U105">
        <f t="shared" si="46"/>
        <v>-5.1999999999999993</v>
      </c>
      <c r="W105">
        <f t="shared" si="31"/>
        <v>2.5</v>
      </c>
      <c r="Y105">
        <f t="shared" si="32"/>
        <v>18</v>
      </c>
      <c r="Z105">
        <f t="shared" si="33"/>
        <v>-18</v>
      </c>
    </row>
    <row r="106" spans="1:26" x14ac:dyDescent="0.3">
      <c r="A106">
        <f t="shared" si="34"/>
        <v>0</v>
      </c>
      <c r="B106">
        <f t="shared" si="40"/>
        <v>10.299999999999926</v>
      </c>
      <c r="C106">
        <f t="shared" si="27"/>
        <v>11.400000000000148</v>
      </c>
      <c r="D106">
        <f t="shared" si="28"/>
        <v>-52.599999999999852</v>
      </c>
      <c r="E106">
        <f t="shared" si="41"/>
        <v>11.400000000000148</v>
      </c>
      <c r="F106">
        <f t="shared" si="42"/>
        <v>10.400000000000148</v>
      </c>
      <c r="G106">
        <f t="shared" si="43"/>
        <v>-51.599999999999852</v>
      </c>
      <c r="H106">
        <f t="shared" si="44"/>
        <v>10.400000000000148</v>
      </c>
      <c r="I106">
        <f t="shared" si="35"/>
        <v>10.400000000000148</v>
      </c>
      <c r="J106">
        <f t="shared" si="36"/>
        <v>-10.400000000000148</v>
      </c>
      <c r="K106">
        <f>+FDA_BE_Calculations!$F$41/FE_GAIN_plot</f>
        <v>5.1999999999999993</v>
      </c>
      <c r="L106">
        <f>+FDA_BE_Calculations!$G$41/FE_GAIN_plot</f>
        <v>-5.1999999999999993</v>
      </c>
      <c r="N106">
        <f t="shared" si="37"/>
        <v>5.1999999999999993</v>
      </c>
      <c r="O106">
        <f t="shared" si="38"/>
        <v>-5.1999999999999993</v>
      </c>
      <c r="Q106">
        <f t="shared" si="29"/>
        <v>5.0999999999999996</v>
      </c>
      <c r="R106">
        <f t="shared" si="30"/>
        <v>-9.9999999999999645E-2</v>
      </c>
      <c r="T106">
        <f t="shared" si="45"/>
        <v>5.1999999999999993</v>
      </c>
      <c r="U106">
        <f t="shared" si="46"/>
        <v>-5.1999999999999993</v>
      </c>
      <c r="W106">
        <f t="shared" si="31"/>
        <v>2.5</v>
      </c>
      <c r="Y106">
        <f t="shared" si="32"/>
        <v>18</v>
      </c>
      <c r="Z106">
        <f t="shared" si="33"/>
        <v>-18</v>
      </c>
    </row>
    <row r="107" spans="1:26" x14ac:dyDescent="0.3">
      <c r="A107">
        <f t="shared" si="34"/>
        <v>0</v>
      </c>
      <c r="B107">
        <f t="shared" si="40"/>
        <v>10.249999999999925</v>
      </c>
      <c r="C107">
        <f t="shared" si="27"/>
        <v>11.500000000000149</v>
      </c>
      <c r="D107">
        <f t="shared" si="28"/>
        <v>-52.499999999999851</v>
      </c>
      <c r="E107">
        <f t="shared" si="41"/>
        <v>11.500000000000149</v>
      </c>
      <c r="F107">
        <f t="shared" si="42"/>
        <v>10.500000000000149</v>
      </c>
      <c r="G107">
        <f t="shared" si="43"/>
        <v>-51.499999999999851</v>
      </c>
      <c r="H107">
        <f t="shared" si="44"/>
        <v>10.500000000000149</v>
      </c>
      <c r="I107">
        <f t="shared" si="35"/>
        <v>10.500000000000149</v>
      </c>
      <c r="J107">
        <f t="shared" si="36"/>
        <v>-10.500000000000149</v>
      </c>
      <c r="K107">
        <f>+FDA_BE_Calculations!$F$41/FE_GAIN_plot</f>
        <v>5.1999999999999993</v>
      </c>
      <c r="L107">
        <f>+FDA_BE_Calculations!$G$41/FE_GAIN_plot</f>
        <v>-5.1999999999999993</v>
      </c>
      <c r="N107">
        <f t="shared" si="37"/>
        <v>5.1999999999999993</v>
      </c>
      <c r="O107">
        <f t="shared" si="38"/>
        <v>-5.1999999999999993</v>
      </c>
      <c r="Q107">
        <f t="shared" si="29"/>
        <v>5.0999999999999996</v>
      </c>
      <c r="R107">
        <f t="shared" si="30"/>
        <v>-9.9999999999999645E-2</v>
      </c>
      <c r="T107">
        <f t="shared" si="45"/>
        <v>5.1999999999999993</v>
      </c>
      <c r="U107">
        <f t="shared" si="46"/>
        <v>-5.1999999999999993</v>
      </c>
      <c r="W107">
        <f t="shared" si="31"/>
        <v>2.5</v>
      </c>
      <c r="Y107">
        <f t="shared" si="32"/>
        <v>18</v>
      </c>
      <c r="Z107">
        <f t="shared" si="33"/>
        <v>-18</v>
      </c>
    </row>
    <row r="108" spans="1:26" x14ac:dyDescent="0.3">
      <c r="A108">
        <f t="shared" si="34"/>
        <v>0</v>
      </c>
      <c r="B108">
        <f t="shared" si="40"/>
        <v>10.199999999999925</v>
      </c>
      <c r="C108">
        <f t="shared" si="27"/>
        <v>11.600000000000151</v>
      </c>
      <c r="D108">
        <f t="shared" si="28"/>
        <v>-52.399999999999849</v>
      </c>
      <c r="E108">
        <f t="shared" si="41"/>
        <v>11.600000000000151</v>
      </c>
      <c r="F108">
        <f t="shared" si="42"/>
        <v>10.600000000000151</v>
      </c>
      <c r="G108">
        <f t="shared" si="43"/>
        <v>-51.399999999999849</v>
      </c>
      <c r="H108">
        <f t="shared" si="44"/>
        <v>10.600000000000151</v>
      </c>
      <c r="I108">
        <f t="shared" si="35"/>
        <v>10.600000000000151</v>
      </c>
      <c r="J108">
        <f t="shared" si="36"/>
        <v>-10.600000000000151</v>
      </c>
      <c r="K108">
        <f>+FDA_BE_Calculations!$F$41/FE_GAIN_plot</f>
        <v>5.1999999999999993</v>
      </c>
      <c r="L108">
        <f>+FDA_BE_Calculations!$G$41/FE_GAIN_plot</f>
        <v>-5.1999999999999993</v>
      </c>
      <c r="N108">
        <f t="shared" si="37"/>
        <v>5.1999999999999993</v>
      </c>
      <c r="O108">
        <f t="shared" si="38"/>
        <v>-5.1999999999999993</v>
      </c>
      <c r="Q108">
        <f t="shared" si="29"/>
        <v>5.0999999999999996</v>
      </c>
      <c r="R108">
        <f t="shared" si="30"/>
        <v>-9.9999999999999645E-2</v>
      </c>
      <c r="T108">
        <f t="shared" si="45"/>
        <v>5.1999999999999993</v>
      </c>
      <c r="U108">
        <f t="shared" si="46"/>
        <v>-5.1999999999999993</v>
      </c>
      <c r="W108">
        <f t="shared" si="31"/>
        <v>2.5</v>
      </c>
      <c r="Y108">
        <f t="shared" si="32"/>
        <v>18</v>
      </c>
      <c r="Z108">
        <f t="shared" si="33"/>
        <v>-18</v>
      </c>
    </row>
    <row r="109" spans="1:26" x14ac:dyDescent="0.3">
      <c r="A109">
        <f t="shared" si="34"/>
        <v>0</v>
      </c>
      <c r="B109">
        <f t="shared" si="40"/>
        <v>10.149999999999924</v>
      </c>
      <c r="C109">
        <f t="shared" si="27"/>
        <v>11.700000000000152</v>
      </c>
      <c r="D109">
        <f t="shared" si="28"/>
        <v>-52.299999999999848</v>
      </c>
      <c r="E109">
        <f t="shared" si="41"/>
        <v>11.700000000000152</v>
      </c>
      <c r="F109">
        <f t="shared" si="42"/>
        <v>10.700000000000152</v>
      </c>
      <c r="G109">
        <f t="shared" si="43"/>
        <v>-51.299999999999848</v>
      </c>
      <c r="H109">
        <f t="shared" si="44"/>
        <v>10.700000000000152</v>
      </c>
      <c r="I109">
        <f t="shared" si="35"/>
        <v>10.700000000000152</v>
      </c>
      <c r="J109">
        <f t="shared" si="36"/>
        <v>-10.700000000000152</v>
      </c>
      <c r="K109">
        <f>+FDA_BE_Calculations!$F$41/FE_GAIN_plot</f>
        <v>5.1999999999999993</v>
      </c>
      <c r="L109">
        <f>+FDA_BE_Calculations!$G$41/FE_GAIN_plot</f>
        <v>-5.1999999999999993</v>
      </c>
      <c r="N109">
        <f t="shared" si="37"/>
        <v>5.1999999999999993</v>
      </c>
      <c r="O109">
        <f t="shared" si="38"/>
        <v>-5.1999999999999993</v>
      </c>
      <c r="Q109">
        <f t="shared" si="29"/>
        <v>5.0999999999999996</v>
      </c>
      <c r="R109">
        <f t="shared" si="30"/>
        <v>-9.9999999999999645E-2</v>
      </c>
      <c r="T109">
        <f t="shared" si="45"/>
        <v>5.1999999999999993</v>
      </c>
      <c r="U109">
        <f t="shared" si="46"/>
        <v>-5.1999999999999993</v>
      </c>
      <c r="W109">
        <f t="shared" si="31"/>
        <v>2.5</v>
      </c>
      <c r="Y109">
        <f t="shared" si="32"/>
        <v>18</v>
      </c>
      <c r="Z109">
        <f t="shared" si="33"/>
        <v>-18</v>
      </c>
    </row>
    <row r="110" spans="1:26" x14ac:dyDescent="0.3">
      <c r="A110">
        <f t="shared" si="34"/>
        <v>0</v>
      </c>
      <c r="B110">
        <f t="shared" si="40"/>
        <v>10.099999999999923</v>
      </c>
      <c r="C110">
        <f t="shared" si="27"/>
        <v>11.800000000000153</v>
      </c>
      <c r="D110">
        <f t="shared" si="28"/>
        <v>-52.199999999999847</v>
      </c>
      <c r="E110">
        <f t="shared" si="41"/>
        <v>11.800000000000153</v>
      </c>
      <c r="F110">
        <f t="shared" si="42"/>
        <v>10.800000000000153</v>
      </c>
      <c r="G110">
        <f t="shared" si="43"/>
        <v>-51.199999999999847</v>
      </c>
      <c r="H110">
        <f t="shared" si="44"/>
        <v>10.800000000000153</v>
      </c>
      <c r="I110">
        <f t="shared" si="35"/>
        <v>10.800000000000153</v>
      </c>
      <c r="J110">
        <f t="shared" si="36"/>
        <v>-10.800000000000153</v>
      </c>
      <c r="K110">
        <f>+FDA_BE_Calculations!$F$41/FE_GAIN_plot</f>
        <v>5.1999999999999993</v>
      </c>
      <c r="L110">
        <f>+FDA_BE_Calculations!$G$41/FE_GAIN_plot</f>
        <v>-5.1999999999999993</v>
      </c>
      <c r="N110">
        <f t="shared" si="37"/>
        <v>5.1999999999999993</v>
      </c>
      <c r="O110">
        <f t="shared" si="38"/>
        <v>-5.1999999999999993</v>
      </c>
      <c r="Q110">
        <f t="shared" si="29"/>
        <v>5.0999999999999996</v>
      </c>
      <c r="R110">
        <f t="shared" si="30"/>
        <v>-9.9999999999999645E-2</v>
      </c>
      <c r="T110">
        <f t="shared" si="45"/>
        <v>5.1999999999999993</v>
      </c>
      <c r="U110">
        <f t="shared" si="46"/>
        <v>-5.1999999999999993</v>
      </c>
      <c r="W110">
        <f t="shared" si="31"/>
        <v>2.5</v>
      </c>
      <c r="Y110">
        <f t="shared" si="32"/>
        <v>18</v>
      </c>
      <c r="Z110">
        <f t="shared" si="33"/>
        <v>-18</v>
      </c>
    </row>
    <row r="111" spans="1:26" x14ac:dyDescent="0.3">
      <c r="A111">
        <f t="shared" si="34"/>
        <v>0</v>
      </c>
      <c r="B111">
        <f t="shared" si="40"/>
        <v>10.049999999999923</v>
      </c>
      <c r="C111">
        <f t="shared" si="27"/>
        <v>11.900000000000155</v>
      </c>
      <c r="D111">
        <f t="shared" si="28"/>
        <v>-52.099999999999845</v>
      </c>
      <c r="E111">
        <f t="shared" si="41"/>
        <v>11.900000000000155</v>
      </c>
      <c r="F111">
        <f t="shared" si="42"/>
        <v>10.900000000000155</v>
      </c>
      <c r="G111">
        <f t="shared" si="43"/>
        <v>-51.099999999999845</v>
      </c>
      <c r="H111">
        <f t="shared" si="44"/>
        <v>10.900000000000155</v>
      </c>
      <c r="I111">
        <f t="shared" si="35"/>
        <v>10.900000000000155</v>
      </c>
      <c r="J111">
        <f t="shared" si="36"/>
        <v>-10.900000000000155</v>
      </c>
      <c r="K111">
        <f>+FDA_BE_Calculations!$F$41/FE_GAIN_plot</f>
        <v>5.1999999999999993</v>
      </c>
      <c r="L111">
        <f>+FDA_BE_Calculations!$G$41/FE_GAIN_plot</f>
        <v>-5.1999999999999993</v>
      </c>
      <c r="N111">
        <f t="shared" si="37"/>
        <v>5.1999999999999993</v>
      </c>
      <c r="O111">
        <f t="shared" si="38"/>
        <v>-5.1999999999999993</v>
      </c>
      <c r="Q111">
        <f t="shared" si="29"/>
        <v>5.0999999999999996</v>
      </c>
      <c r="R111">
        <f t="shared" si="30"/>
        <v>-9.9999999999999645E-2</v>
      </c>
      <c r="T111">
        <f t="shared" si="45"/>
        <v>5.1999999999999993</v>
      </c>
      <c r="U111">
        <f t="shared" si="46"/>
        <v>-5.1999999999999993</v>
      </c>
      <c r="W111">
        <f t="shared" si="31"/>
        <v>2.5</v>
      </c>
      <c r="Y111">
        <f t="shared" si="32"/>
        <v>18</v>
      </c>
      <c r="Z111">
        <f t="shared" si="33"/>
        <v>-18</v>
      </c>
    </row>
    <row r="112" spans="1:26" x14ac:dyDescent="0.3">
      <c r="A112">
        <f t="shared" si="34"/>
        <v>0</v>
      </c>
      <c r="B112">
        <f t="shared" si="40"/>
        <v>9.9999999999999218</v>
      </c>
      <c r="C112">
        <f t="shared" si="27"/>
        <v>12.000000000000156</v>
      </c>
      <c r="D112">
        <f t="shared" si="28"/>
        <v>-51.999999999999844</v>
      </c>
      <c r="E112">
        <f t="shared" si="41"/>
        <v>12.000000000000156</v>
      </c>
      <c r="F112">
        <f t="shared" si="42"/>
        <v>11.000000000000156</v>
      </c>
      <c r="G112">
        <f t="shared" si="43"/>
        <v>-50.999999999999844</v>
      </c>
      <c r="H112">
        <f t="shared" si="44"/>
        <v>11.000000000000156</v>
      </c>
      <c r="I112">
        <f t="shared" si="35"/>
        <v>11.000000000000156</v>
      </c>
      <c r="J112">
        <f t="shared" si="36"/>
        <v>-11.000000000000156</v>
      </c>
      <c r="K112">
        <f>+FDA_BE_Calculations!$F$41/FE_GAIN_plot</f>
        <v>5.1999999999999993</v>
      </c>
      <c r="L112">
        <f>+FDA_BE_Calculations!$G$41/FE_GAIN_plot</f>
        <v>-5.1999999999999993</v>
      </c>
      <c r="N112">
        <f t="shared" si="37"/>
        <v>5.1999999999999993</v>
      </c>
      <c r="O112">
        <f t="shared" si="38"/>
        <v>-5.1999999999999993</v>
      </c>
      <c r="Q112">
        <f t="shared" si="29"/>
        <v>5.0999999999999996</v>
      </c>
      <c r="R112">
        <f t="shared" si="30"/>
        <v>-9.9999999999999645E-2</v>
      </c>
      <c r="T112">
        <f t="shared" si="45"/>
        <v>5.1999999999999993</v>
      </c>
      <c r="U112">
        <f t="shared" si="46"/>
        <v>-5.1999999999999993</v>
      </c>
      <c r="W112">
        <f t="shared" si="31"/>
        <v>2.5</v>
      </c>
      <c r="Y112">
        <f t="shared" si="32"/>
        <v>18</v>
      </c>
      <c r="Z112">
        <f t="shared" si="33"/>
        <v>-18</v>
      </c>
    </row>
    <row r="113" spans="1:26" x14ac:dyDescent="0.3">
      <c r="A113">
        <f t="shared" si="34"/>
        <v>0</v>
      </c>
      <c r="B113">
        <f t="shared" si="40"/>
        <v>9.9499999999999211</v>
      </c>
      <c r="C113">
        <f t="shared" si="27"/>
        <v>12.100000000000158</v>
      </c>
      <c r="D113">
        <f t="shared" si="28"/>
        <v>-51.899999999999842</v>
      </c>
      <c r="E113">
        <f t="shared" si="41"/>
        <v>12.100000000000158</v>
      </c>
      <c r="F113">
        <f t="shared" si="42"/>
        <v>11.100000000000158</v>
      </c>
      <c r="G113">
        <f t="shared" si="43"/>
        <v>-50.899999999999842</v>
      </c>
      <c r="H113">
        <f t="shared" si="44"/>
        <v>11.100000000000158</v>
      </c>
      <c r="I113">
        <f t="shared" si="35"/>
        <v>11.100000000000158</v>
      </c>
      <c r="J113">
        <f t="shared" si="36"/>
        <v>-11.100000000000158</v>
      </c>
      <c r="K113">
        <f>+FDA_BE_Calculations!$F$41/FE_GAIN_plot</f>
        <v>5.1999999999999993</v>
      </c>
      <c r="L113">
        <f>+FDA_BE_Calculations!$G$41/FE_GAIN_plot</f>
        <v>-5.1999999999999993</v>
      </c>
      <c r="N113">
        <f t="shared" si="37"/>
        <v>5.1999999999999993</v>
      </c>
      <c r="O113">
        <f t="shared" si="38"/>
        <v>-5.1999999999999993</v>
      </c>
      <c r="Q113">
        <f t="shared" si="29"/>
        <v>5.0999999999999996</v>
      </c>
      <c r="R113">
        <f t="shared" si="30"/>
        <v>-9.9999999999999645E-2</v>
      </c>
      <c r="T113">
        <f t="shared" si="45"/>
        <v>5.1999999999999993</v>
      </c>
      <c r="U113">
        <f t="shared" si="46"/>
        <v>-5.1999999999999993</v>
      </c>
      <c r="W113">
        <f t="shared" si="31"/>
        <v>2.5</v>
      </c>
      <c r="Y113">
        <f t="shared" si="32"/>
        <v>18</v>
      </c>
      <c r="Z113">
        <f t="shared" si="33"/>
        <v>-18</v>
      </c>
    </row>
    <row r="114" spans="1:26" x14ac:dyDescent="0.3">
      <c r="A114">
        <f t="shared" si="34"/>
        <v>0</v>
      </c>
      <c r="B114">
        <f t="shared" si="40"/>
        <v>9.8999999999999204</v>
      </c>
      <c r="C114">
        <f t="shared" si="27"/>
        <v>12.200000000000159</v>
      </c>
      <c r="D114">
        <f t="shared" si="28"/>
        <v>-51.799999999999841</v>
      </c>
      <c r="E114">
        <f t="shared" si="41"/>
        <v>12.200000000000159</v>
      </c>
      <c r="F114">
        <f t="shared" si="42"/>
        <v>11.200000000000159</v>
      </c>
      <c r="G114">
        <f t="shared" si="43"/>
        <v>-50.799999999999841</v>
      </c>
      <c r="H114">
        <f t="shared" si="44"/>
        <v>11.200000000000159</v>
      </c>
      <c r="I114">
        <f t="shared" si="35"/>
        <v>11.200000000000159</v>
      </c>
      <c r="J114">
        <f t="shared" si="36"/>
        <v>-11.200000000000159</v>
      </c>
      <c r="K114">
        <f>+FDA_BE_Calculations!$F$41/FE_GAIN_plot</f>
        <v>5.1999999999999993</v>
      </c>
      <c r="L114">
        <f>+FDA_BE_Calculations!$G$41/FE_GAIN_plot</f>
        <v>-5.1999999999999993</v>
      </c>
      <c r="N114">
        <f t="shared" si="37"/>
        <v>5.1999999999999993</v>
      </c>
      <c r="O114">
        <f t="shared" si="38"/>
        <v>-5.1999999999999993</v>
      </c>
      <c r="Q114">
        <f t="shared" si="29"/>
        <v>5.0999999999999996</v>
      </c>
      <c r="R114">
        <f t="shared" si="30"/>
        <v>-9.9999999999999645E-2</v>
      </c>
      <c r="T114">
        <f t="shared" si="45"/>
        <v>5.1999999999999993</v>
      </c>
      <c r="U114">
        <f t="shared" si="46"/>
        <v>-5.1999999999999993</v>
      </c>
      <c r="W114">
        <f t="shared" si="31"/>
        <v>2.5</v>
      </c>
      <c r="Y114">
        <f t="shared" si="32"/>
        <v>18</v>
      </c>
      <c r="Z114">
        <f t="shared" si="33"/>
        <v>-18</v>
      </c>
    </row>
    <row r="115" spans="1:26" x14ac:dyDescent="0.3">
      <c r="A115">
        <f t="shared" si="34"/>
        <v>0</v>
      </c>
      <c r="B115">
        <f t="shared" si="40"/>
        <v>9.8499999999999197</v>
      </c>
      <c r="C115">
        <f t="shared" si="27"/>
        <v>12.300000000000161</v>
      </c>
      <c r="D115">
        <f t="shared" si="28"/>
        <v>-51.699999999999839</v>
      </c>
      <c r="E115">
        <f t="shared" si="41"/>
        <v>12.300000000000161</v>
      </c>
      <c r="F115">
        <f t="shared" si="42"/>
        <v>11.300000000000161</v>
      </c>
      <c r="G115">
        <f t="shared" si="43"/>
        <v>-50.699999999999839</v>
      </c>
      <c r="H115">
        <f t="shared" si="44"/>
        <v>11.300000000000161</v>
      </c>
      <c r="I115">
        <f t="shared" si="35"/>
        <v>11.300000000000161</v>
      </c>
      <c r="J115">
        <f t="shared" si="36"/>
        <v>-11.300000000000161</v>
      </c>
      <c r="K115">
        <f>+FDA_BE_Calculations!$F$41/FE_GAIN_plot</f>
        <v>5.1999999999999993</v>
      </c>
      <c r="L115">
        <f>+FDA_BE_Calculations!$G$41/FE_GAIN_plot</f>
        <v>-5.1999999999999993</v>
      </c>
      <c r="N115">
        <f t="shared" si="37"/>
        <v>5.1999999999999993</v>
      </c>
      <c r="O115">
        <f t="shared" si="38"/>
        <v>-5.1999999999999993</v>
      </c>
      <c r="Q115">
        <f t="shared" si="29"/>
        <v>5.0999999999999996</v>
      </c>
      <c r="R115">
        <f t="shared" si="30"/>
        <v>-9.9999999999999645E-2</v>
      </c>
      <c r="T115">
        <f t="shared" si="45"/>
        <v>5.1999999999999993</v>
      </c>
      <c r="U115">
        <f t="shared" si="46"/>
        <v>-5.1999999999999993</v>
      </c>
      <c r="W115">
        <f t="shared" si="31"/>
        <v>2.5</v>
      </c>
      <c r="Y115">
        <f t="shared" si="32"/>
        <v>18</v>
      </c>
      <c r="Z115">
        <f t="shared" si="33"/>
        <v>-18</v>
      </c>
    </row>
    <row r="116" spans="1:26" x14ac:dyDescent="0.3">
      <c r="A116">
        <f t="shared" si="34"/>
        <v>0</v>
      </c>
      <c r="B116">
        <f t="shared" si="40"/>
        <v>9.799999999999919</v>
      </c>
      <c r="C116">
        <f t="shared" si="27"/>
        <v>12.400000000000162</v>
      </c>
      <c r="D116">
        <f t="shared" si="28"/>
        <v>-51.599999999999838</v>
      </c>
      <c r="E116">
        <f t="shared" si="41"/>
        <v>12.400000000000162</v>
      </c>
      <c r="F116">
        <f t="shared" si="42"/>
        <v>11.400000000000162</v>
      </c>
      <c r="G116">
        <f t="shared" si="43"/>
        <v>-50.599999999999838</v>
      </c>
      <c r="H116">
        <f t="shared" si="44"/>
        <v>11.400000000000162</v>
      </c>
      <c r="I116">
        <f t="shared" si="35"/>
        <v>11.400000000000162</v>
      </c>
      <c r="J116">
        <f t="shared" si="36"/>
        <v>-11.400000000000162</v>
      </c>
      <c r="K116">
        <f>+FDA_BE_Calculations!$F$41/FE_GAIN_plot</f>
        <v>5.1999999999999993</v>
      </c>
      <c r="L116">
        <f>+FDA_BE_Calculations!$G$41/FE_GAIN_plot</f>
        <v>-5.1999999999999993</v>
      </c>
      <c r="N116">
        <f t="shared" si="37"/>
        <v>5.1999999999999993</v>
      </c>
      <c r="O116">
        <f t="shared" si="38"/>
        <v>-5.1999999999999993</v>
      </c>
      <c r="Q116">
        <f t="shared" si="29"/>
        <v>5.0999999999999996</v>
      </c>
      <c r="R116">
        <f t="shared" si="30"/>
        <v>-9.9999999999999645E-2</v>
      </c>
      <c r="T116">
        <f t="shared" si="45"/>
        <v>5.1999999999999993</v>
      </c>
      <c r="U116">
        <f t="shared" si="46"/>
        <v>-5.1999999999999993</v>
      </c>
      <c r="W116">
        <f t="shared" si="31"/>
        <v>2.5</v>
      </c>
      <c r="Y116">
        <f t="shared" si="32"/>
        <v>18</v>
      </c>
      <c r="Z116">
        <f t="shared" si="33"/>
        <v>-18</v>
      </c>
    </row>
    <row r="117" spans="1:26" x14ac:dyDescent="0.3">
      <c r="A117">
        <f t="shared" si="34"/>
        <v>0</v>
      </c>
      <c r="B117">
        <f t="shared" si="40"/>
        <v>9.7499999999999183</v>
      </c>
      <c r="C117">
        <f t="shared" si="27"/>
        <v>12.500000000000163</v>
      </c>
      <c r="D117">
        <f t="shared" si="28"/>
        <v>-51.499999999999837</v>
      </c>
      <c r="E117">
        <f t="shared" si="41"/>
        <v>12.500000000000163</v>
      </c>
      <c r="F117">
        <f t="shared" si="42"/>
        <v>11.500000000000163</v>
      </c>
      <c r="G117">
        <f t="shared" si="43"/>
        <v>-50.499999999999837</v>
      </c>
      <c r="H117">
        <f t="shared" si="44"/>
        <v>11.500000000000163</v>
      </c>
      <c r="I117">
        <f t="shared" si="35"/>
        <v>11.500000000000163</v>
      </c>
      <c r="J117">
        <f t="shared" si="36"/>
        <v>-11.500000000000163</v>
      </c>
      <c r="K117">
        <f>+FDA_BE_Calculations!$F$41/FE_GAIN_plot</f>
        <v>5.1999999999999993</v>
      </c>
      <c r="L117">
        <f>+FDA_BE_Calculations!$G$41/FE_GAIN_plot</f>
        <v>-5.1999999999999993</v>
      </c>
      <c r="N117">
        <f t="shared" si="37"/>
        <v>5.1999999999999993</v>
      </c>
      <c r="O117">
        <f t="shared" si="38"/>
        <v>-5.1999999999999993</v>
      </c>
      <c r="Q117">
        <f t="shared" si="29"/>
        <v>5.0999999999999996</v>
      </c>
      <c r="R117">
        <f t="shared" si="30"/>
        <v>-9.9999999999999645E-2</v>
      </c>
      <c r="T117">
        <f t="shared" si="45"/>
        <v>5.1999999999999993</v>
      </c>
      <c r="U117">
        <f t="shared" si="46"/>
        <v>-5.1999999999999993</v>
      </c>
      <c r="W117">
        <f t="shared" si="31"/>
        <v>2.5</v>
      </c>
      <c r="Y117">
        <f t="shared" si="32"/>
        <v>18</v>
      </c>
      <c r="Z117">
        <f t="shared" si="33"/>
        <v>-18</v>
      </c>
    </row>
    <row r="118" spans="1:26" x14ac:dyDescent="0.3">
      <c r="A118">
        <f t="shared" si="34"/>
        <v>0</v>
      </c>
      <c r="B118">
        <f t="shared" si="40"/>
        <v>9.6999999999999176</v>
      </c>
      <c r="C118">
        <f t="shared" si="27"/>
        <v>12.600000000000165</v>
      </c>
      <c r="D118">
        <f t="shared" si="28"/>
        <v>-51.399999999999835</v>
      </c>
      <c r="E118">
        <f t="shared" si="41"/>
        <v>12.600000000000165</v>
      </c>
      <c r="F118">
        <f t="shared" si="42"/>
        <v>11.600000000000165</v>
      </c>
      <c r="G118">
        <f t="shared" si="43"/>
        <v>-50.399999999999835</v>
      </c>
      <c r="H118">
        <f t="shared" si="44"/>
        <v>11.600000000000165</v>
      </c>
      <c r="I118">
        <f t="shared" si="35"/>
        <v>11.600000000000165</v>
      </c>
      <c r="J118">
        <f t="shared" si="36"/>
        <v>-11.600000000000165</v>
      </c>
      <c r="K118">
        <f>+FDA_BE_Calculations!$F$41/FE_GAIN_plot</f>
        <v>5.1999999999999993</v>
      </c>
      <c r="L118">
        <f>+FDA_BE_Calculations!$G$41/FE_GAIN_plot</f>
        <v>-5.1999999999999993</v>
      </c>
      <c r="N118">
        <f t="shared" si="37"/>
        <v>5.1999999999999993</v>
      </c>
      <c r="O118">
        <f t="shared" si="38"/>
        <v>-5.1999999999999993</v>
      </c>
      <c r="Q118">
        <f t="shared" si="29"/>
        <v>5.0999999999999996</v>
      </c>
      <c r="R118">
        <f t="shared" si="30"/>
        <v>-9.9999999999999645E-2</v>
      </c>
      <c r="T118">
        <f t="shared" si="45"/>
        <v>5.1999999999999993</v>
      </c>
      <c r="U118">
        <f t="shared" si="46"/>
        <v>-5.1999999999999993</v>
      </c>
      <c r="W118">
        <f t="shared" si="31"/>
        <v>2.5</v>
      </c>
      <c r="Y118">
        <f t="shared" si="32"/>
        <v>18</v>
      </c>
      <c r="Z118">
        <f t="shared" si="33"/>
        <v>-18</v>
      </c>
    </row>
    <row r="119" spans="1:26" x14ac:dyDescent="0.3">
      <c r="A119">
        <f t="shared" si="34"/>
        <v>0</v>
      </c>
      <c r="B119">
        <f t="shared" si="40"/>
        <v>9.6499999999999169</v>
      </c>
      <c r="C119">
        <f t="shared" si="27"/>
        <v>12.700000000000166</v>
      </c>
      <c r="D119">
        <f t="shared" si="28"/>
        <v>-51.299999999999834</v>
      </c>
      <c r="E119">
        <f t="shared" si="41"/>
        <v>12.700000000000166</v>
      </c>
      <c r="F119">
        <f t="shared" si="42"/>
        <v>11.700000000000166</v>
      </c>
      <c r="G119">
        <f t="shared" si="43"/>
        <v>-50.299999999999834</v>
      </c>
      <c r="H119">
        <f t="shared" si="44"/>
        <v>11.700000000000166</v>
      </c>
      <c r="I119">
        <f t="shared" si="35"/>
        <v>11.700000000000166</v>
      </c>
      <c r="J119">
        <f t="shared" si="36"/>
        <v>-11.700000000000166</v>
      </c>
      <c r="K119">
        <f>+FDA_BE_Calculations!$F$41/FE_GAIN_plot</f>
        <v>5.1999999999999993</v>
      </c>
      <c r="L119">
        <f>+FDA_BE_Calculations!$G$41/FE_GAIN_plot</f>
        <v>-5.1999999999999993</v>
      </c>
      <c r="N119">
        <f t="shared" si="37"/>
        <v>5.1999999999999993</v>
      </c>
      <c r="O119">
        <f t="shared" si="38"/>
        <v>-5.1999999999999993</v>
      </c>
      <c r="Q119">
        <f t="shared" si="29"/>
        <v>5.0999999999999996</v>
      </c>
      <c r="R119">
        <f t="shared" si="30"/>
        <v>-9.9999999999999645E-2</v>
      </c>
      <c r="T119">
        <f t="shared" si="45"/>
        <v>5.1999999999999993</v>
      </c>
      <c r="U119">
        <f t="shared" si="46"/>
        <v>-5.1999999999999993</v>
      </c>
      <c r="W119">
        <f t="shared" si="31"/>
        <v>2.5</v>
      </c>
      <c r="Y119">
        <f t="shared" si="32"/>
        <v>18</v>
      </c>
      <c r="Z119">
        <f t="shared" si="33"/>
        <v>-18</v>
      </c>
    </row>
    <row r="120" spans="1:26" x14ac:dyDescent="0.3">
      <c r="A120">
        <f t="shared" si="34"/>
        <v>0</v>
      </c>
      <c r="B120">
        <f t="shared" si="40"/>
        <v>9.5999999999999162</v>
      </c>
      <c r="C120">
        <f t="shared" si="27"/>
        <v>12.800000000000168</v>
      </c>
      <c r="D120">
        <f t="shared" si="28"/>
        <v>-51.199999999999832</v>
      </c>
      <c r="E120">
        <f t="shared" si="41"/>
        <v>12.800000000000168</v>
      </c>
      <c r="F120">
        <f t="shared" si="42"/>
        <v>11.800000000000168</v>
      </c>
      <c r="G120">
        <f t="shared" si="43"/>
        <v>-50.199999999999832</v>
      </c>
      <c r="H120">
        <f t="shared" si="44"/>
        <v>11.800000000000168</v>
      </c>
      <c r="I120">
        <f t="shared" si="35"/>
        <v>11.800000000000168</v>
      </c>
      <c r="J120">
        <f t="shared" si="36"/>
        <v>-11.800000000000168</v>
      </c>
      <c r="K120">
        <f>+FDA_BE_Calculations!$F$41/FE_GAIN_plot</f>
        <v>5.1999999999999993</v>
      </c>
      <c r="L120">
        <f>+FDA_BE_Calculations!$G$41/FE_GAIN_plot</f>
        <v>-5.1999999999999993</v>
      </c>
      <c r="N120">
        <f t="shared" si="37"/>
        <v>5.1999999999999993</v>
      </c>
      <c r="O120">
        <f t="shared" si="38"/>
        <v>-5.1999999999999993</v>
      </c>
      <c r="Q120">
        <f t="shared" si="29"/>
        <v>5.0999999999999996</v>
      </c>
      <c r="R120">
        <f t="shared" si="30"/>
        <v>-9.9999999999999645E-2</v>
      </c>
      <c r="T120">
        <f t="shared" si="45"/>
        <v>5.1999999999999993</v>
      </c>
      <c r="U120">
        <f t="shared" si="46"/>
        <v>-5.1999999999999993</v>
      </c>
      <c r="W120">
        <f t="shared" si="31"/>
        <v>2.5</v>
      </c>
      <c r="Y120">
        <f t="shared" si="32"/>
        <v>18</v>
      </c>
      <c r="Z120">
        <f t="shared" si="33"/>
        <v>-18</v>
      </c>
    </row>
    <row r="121" spans="1:26" x14ac:dyDescent="0.3">
      <c r="A121">
        <f t="shared" si="34"/>
        <v>0</v>
      </c>
      <c r="B121">
        <f t="shared" si="40"/>
        <v>9.5499999999999154</v>
      </c>
      <c r="C121">
        <f t="shared" si="27"/>
        <v>12.900000000000169</v>
      </c>
      <c r="D121">
        <f t="shared" si="28"/>
        <v>-51.099999999999831</v>
      </c>
      <c r="E121">
        <f t="shared" si="41"/>
        <v>12.900000000000169</v>
      </c>
      <c r="F121">
        <f t="shared" si="42"/>
        <v>11.900000000000169</v>
      </c>
      <c r="G121">
        <f t="shared" si="43"/>
        <v>-50.099999999999831</v>
      </c>
      <c r="H121">
        <f t="shared" si="44"/>
        <v>11.900000000000169</v>
      </c>
      <c r="I121">
        <f t="shared" si="35"/>
        <v>11.900000000000169</v>
      </c>
      <c r="J121">
        <f t="shared" si="36"/>
        <v>-11.900000000000169</v>
      </c>
      <c r="K121">
        <f>+FDA_BE_Calculations!$F$41/FE_GAIN_plot</f>
        <v>5.1999999999999993</v>
      </c>
      <c r="L121">
        <f>+FDA_BE_Calculations!$G$41/FE_GAIN_plot</f>
        <v>-5.1999999999999993</v>
      </c>
      <c r="N121">
        <f t="shared" si="37"/>
        <v>5.1999999999999993</v>
      </c>
      <c r="O121">
        <f t="shared" si="38"/>
        <v>-5.1999999999999993</v>
      </c>
      <c r="Q121">
        <f t="shared" si="29"/>
        <v>5.0999999999999996</v>
      </c>
      <c r="R121">
        <f t="shared" si="30"/>
        <v>-9.9999999999999645E-2</v>
      </c>
      <c r="T121">
        <f t="shared" si="45"/>
        <v>5.1999999999999993</v>
      </c>
      <c r="U121">
        <f t="shared" si="46"/>
        <v>-5.1999999999999993</v>
      </c>
      <c r="W121">
        <f t="shared" si="31"/>
        <v>2.5</v>
      </c>
      <c r="Y121">
        <f t="shared" si="32"/>
        <v>18</v>
      </c>
      <c r="Z121">
        <f t="shared" si="33"/>
        <v>-18</v>
      </c>
    </row>
    <row r="122" spans="1:26" x14ac:dyDescent="0.3">
      <c r="A122">
        <f t="shared" si="34"/>
        <v>0</v>
      </c>
      <c r="B122">
        <f t="shared" si="40"/>
        <v>9.4999999999999147</v>
      </c>
      <c r="C122">
        <f t="shared" si="27"/>
        <v>13.000000000000171</v>
      </c>
      <c r="D122">
        <f t="shared" si="28"/>
        <v>-50.999999999999829</v>
      </c>
      <c r="E122">
        <f t="shared" si="41"/>
        <v>13.000000000000171</v>
      </c>
      <c r="F122">
        <f t="shared" si="42"/>
        <v>12.000000000000171</v>
      </c>
      <c r="G122">
        <f t="shared" si="43"/>
        <v>-49.999999999999829</v>
      </c>
      <c r="H122">
        <f t="shared" si="44"/>
        <v>12.000000000000171</v>
      </c>
      <c r="I122">
        <f t="shared" si="35"/>
        <v>12.000000000000171</v>
      </c>
      <c r="J122">
        <f t="shared" si="36"/>
        <v>-12.000000000000171</v>
      </c>
      <c r="K122">
        <f>+FDA_BE_Calculations!$F$41/FE_GAIN_plot</f>
        <v>5.1999999999999993</v>
      </c>
      <c r="L122">
        <f>+FDA_BE_Calculations!$G$41/FE_GAIN_plot</f>
        <v>-5.1999999999999993</v>
      </c>
      <c r="N122">
        <f t="shared" si="37"/>
        <v>5.1999999999999993</v>
      </c>
      <c r="O122">
        <f t="shared" si="38"/>
        <v>-5.1999999999999993</v>
      </c>
      <c r="Q122">
        <f t="shared" si="29"/>
        <v>5.0999999999999996</v>
      </c>
      <c r="R122">
        <f t="shared" si="30"/>
        <v>-9.9999999999999645E-2</v>
      </c>
      <c r="T122">
        <f t="shared" si="45"/>
        <v>5.1999999999999993</v>
      </c>
      <c r="U122">
        <f t="shared" si="46"/>
        <v>-5.1999999999999993</v>
      </c>
      <c r="W122">
        <f t="shared" si="31"/>
        <v>2.5</v>
      </c>
      <c r="Y122">
        <f t="shared" si="32"/>
        <v>18</v>
      </c>
      <c r="Z122">
        <f t="shared" si="33"/>
        <v>-18</v>
      </c>
    </row>
    <row r="123" spans="1:26" x14ac:dyDescent="0.3">
      <c r="A123">
        <f t="shared" si="34"/>
        <v>0</v>
      </c>
      <c r="B123">
        <f t="shared" si="40"/>
        <v>9.449999999999914</v>
      </c>
      <c r="C123">
        <f t="shared" si="27"/>
        <v>13.100000000000172</v>
      </c>
      <c r="D123">
        <f t="shared" si="28"/>
        <v>-50.899999999999828</v>
      </c>
      <c r="E123">
        <f t="shared" si="41"/>
        <v>13.100000000000172</v>
      </c>
      <c r="F123">
        <f t="shared" si="42"/>
        <v>12.100000000000172</v>
      </c>
      <c r="G123">
        <f t="shared" si="43"/>
        <v>-49.899999999999828</v>
      </c>
      <c r="H123">
        <f t="shared" si="44"/>
        <v>12.100000000000172</v>
      </c>
      <c r="I123">
        <f t="shared" si="35"/>
        <v>12.100000000000172</v>
      </c>
      <c r="J123">
        <f t="shared" si="36"/>
        <v>-12.100000000000172</v>
      </c>
      <c r="K123">
        <f>+FDA_BE_Calculations!$F$41/FE_GAIN_plot</f>
        <v>5.1999999999999993</v>
      </c>
      <c r="L123">
        <f>+FDA_BE_Calculations!$G$41/FE_GAIN_plot</f>
        <v>-5.1999999999999993</v>
      </c>
      <c r="N123">
        <f t="shared" si="37"/>
        <v>5.1999999999999993</v>
      </c>
      <c r="O123">
        <f t="shared" si="38"/>
        <v>-5.1999999999999993</v>
      </c>
      <c r="Q123">
        <f t="shared" si="29"/>
        <v>5.0999999999999996</v>
      </c>
      <c r="R123">
        <f t="shared" si="30"/>
        <v>-9.9999999999999645E-2</v>
      </c>
      <c r="T123">
        <f t="shared" si="45"/>
        <v>5.1999999999999993</v>
      </c>
      <c r="U123">
        <f t="shared" si="46"/>
        <v>-5.1999999999999993</v>
      </c>
      <c r="W123">
        <f t="shared" si="31"/>
        <v>2.5</v>
      </c>
      <c r="Y123">
        <f t="shared" si="32"/>
        <v>18</v>
      </c>
      <c r="Z123">
        <f t="shared" si="33"/>
        <v>-18</v>
      </c>
    </row>
    <row r="124" spans="1:26" x14ac:dyDescent="0.3">
      <c r="A124">
        <f t="shared" si="34"/>
        <v>0</v>
      </c>
      <c r="B124">
        <f t="shared" si="40"/>
        <v>9.3999999999999133</v>
      </c>
      <c r="C124">
        <f t="shared" si="27"/>
        <v>13.200000000000173</v>
      </c>
      <c r="D124">
        <f t="shared" si="28"/>
        <v>-50.799999999999827</v>
      </c>
      <c r="E124">
        <f t="shared" si="41"/>
        <v>13.200000000000173</v>
      </c>
      <c r="F124">
        <f t="shared" si="42"/>
        <v>12.200000000000173</v>
      </c>
      <c r="G124">
        <f t="shared" si="43"/>
        <v>-49.799999999999827</v>
      </c>
      <c r="H124">
        <f t="shared" si="44"/>
        <v>12.200000000000173</v>
      </c>
      <c r="I124">
        <f t="shared" si="35"/>
        <v>12.200000000000173</v>
      </c>
      <c r="J124">
        <f t="shared" si="36"/>
        <v>-12.200000000000173</v>
      </c>
      <c r="K124">
        <f>+FDA_BE_Calculations!$F$41/FE_GAIN_plot</f>
        <v>5.1999999999999993</v>
      </c>
      <c r="L124">
        <f>+FDA_BE_Calculations!$G$41/FE_GAIN_plot</f>
        <v>-5.1999999999999993</v>
      </c>
      <c r="N124">
        <f t="shared" si="37"/>
        <v>5.1999999999999993</v>
      </c>
      <c r="O124">
        <f t="shared" si="38"/>
        <v>-5.1999999999999993</v>
      </c>
      <c r="Q124">
        <f t="shared" si="29"/>
        <v>5.0999999999999996</v>
      </c>
      <c r="R124">
        <f t="shared" si="30"/>
        <v>-9.9999999999999645E-2</v>
      </c>
      <c r="T124">
        <f t="shared" si="45"/>
        <v>5.1999999999999993</v>
      </c>
      <c r="U124">
        <f t="shared" si="46"/>
        <v>-5.1999999999999993</v>
      </c>
      <c r="W124">
        <f t="shared" si="31"/>
        <v>2.5</v>
      </c>
      <c r="Y124">
        <f t="shared" si="32"/>
        <v>18</v>
      </c>
      <c r="Z124">
        <f t="shared" si="33"/>
        <v>-18</v>
      </c>
    </row>
    <row r="125" spans="1:26" x14ac:dyDescent="0.3">
      <c r="A125">
        <f t="shared" si="34"/>
        <v>0</v>
      </c>
      <c r="B125">
        <f t="shared" si="40"/>
        <v>9.3499999999999126</v>
      </c>
      <c r="C125">
        <f t="shared" si="27"/>
        <v>13.300000000000175</v>
      </c>
      <c r="D125">
        <f t="shared" si="28"/>
        <v>-50.699999999999825</v>
      </c>
      <c r="E125">
        <f t="shared" si="41"/>
        <v>13.300000000000175</v>
      </c>
      <c r="F125">
        <f t="shared" si="42"/>
        <v>12.300000000000175</v>
      </c>
      <c r="G125">
        <f t="shared" si="43"/>
        <v>-49.699999999999825</v>
      </c>
      <c r="H125">
        <f t="shared" si="44"/>
        <v>12.300000000000175</v>
      </c>
      <c r="I125">
        <f t="shared" si="35"/>
        <v>12.300000000000175</v>
      </c>
      <c r="J125">
        <f t="shared" si="36"/>
        <v>-12.300000000000175</v>
      </c>
      <c r="K125">
        <f>+FDA_BE_Calculations!$F$41/FE_GAIN_plot</f>
        <v>5.1999999999999993</v>
      </c>
      <c r="L125">
        <f>+FDA_BE_Calculations!$G$41/FE_GAIN_plot</f>
        <v>-5.1999999999999993</v>
      </c>
      <c r="N125">
        <f t="shared" si="37"/>
        <v>5.1999999999999993</v>
      </c>
      <c r="O125">
        <f t="shared" si="38"/>
        <v>-5.1999999999999993</v>
      </c>
      <c r="Q125">
        <f t="shared" si="29"/>
        <v>5.0999999999999996</v>
      </c>
      <c r="R125">
        <f t="shared" si="30"/>
        <v>-9.9999999999999645E-2</v>
      </c>
      <c r="T125">
        <f t="shared" si="45"/>
        <v>5.1999999999999993</v>
      </c>
      <c r="U125">
        <f t="shared" si="46"/>
        <v>-5.1999999999999993</v>
      </c>
      <c r="W125">
        <f t="shared" si="31"/>
        <v>2.5</v>
      </c>
      <c r="Y125">
        <f t="shared" si="32"/>
        <v>18</v>
      </c>
      <c r="Z125">
        <f t="shared" si="33"/>
        <v>-18</v>
      </c>
    </row>
    <row r="126" spans="1:26" x14ac:dyDescent="0.3">
      <c r="A126">
        <f t="shared" si="34"/>
        <v>0</v>
      </c>
      <c r="B126">
        <f t="shared" si="40"/>
        <v>9.2999999999999119</v>
      </c>
      <c r="C126">
        <f t="shared" si="27"/>
        <v>13.400000000000176</v>
      </c>
      <c r="D126">
        <f t="shared" si="28"/>
        <v>-50.599999999999824</v>
      </c>
      <c r="E126">
        <f t="shared" si="41"/>
        <v>13.400000000000176</v>
      </c>
      <c r="F126">
        <f t="shared" si="42"/>
        <v>12.400000000000176</v>
      </c>
      <c r="G126">
        <f t="shared" si="43"/>
        <v>-49.599999999999824</v>
      </c>
      <c r="H126">
        <f t="shared" si="44"/>
        <v>12.400000000000176</v>
      </c>
      <c r="I126">
        <f t="shared" si="35"/>
        <v>12.400000000000176</v>
      </c>
      <c r="J126">
        <f t="shared" si="36"/>
        <v>-12.400000000000176</v>
      </c>
      <c r="K126">
        <f>+FDA_BE_Calculations!$F$41/FE_GAIN_plot</f>
        <v>5.1999999999999993</v>
      </c>
      <c r="L126">
        <f>+FDA_BE_Calculations!$G$41/FE_GAIN_plot</f>
        <v>-5.1999999999999993</v>
      </c>
      <c r="N126">
        <f t="shared" si="37"/>
        <v>5.1999999999999993</v>
      </c>
      <c r="O126">
        <f t="shared" si="38"/>
        <v>-5.1999999999999993</v>
      </c>
      <c r="Q126">
        <f t="shared" si="29"/>
        <v>5.0999999999999996</v>
      </c>
      <c r="R126">
        <f t="shared" si="30"/>
        <v>-9.9999999999999645E-2</v>
      </c>
      <c r="T126">
        <f t="shared" si="45"/>
        <v>5.1999999999999993</v>
      </c>
      <c r="U126">
        <f t="shared" si="46"/>
        <v>-5.1999999999999993</v>
      </c>
      <c r="W126">
        <f t="shared" si="31"/>
        <v>2.5</v>
      </c>
      <c r="Y126">
        <f t="shared" si="32"/>
        <v>18</v>
      </c>
      <c r="Z126">
        <f t="shared" si="33"/>
        <v>-18</v>
      </c>
    </row>
    <row r="127" spans="1:26" x14ac:dyDescent="0.3">
      <c r="A127">
        <f t="shared" si="34"/>
        <v>0</v>
      </c>
      <c r="B127">
        <f t="shared" si="40"/>
        <v>9.2499999999999112</v>
      </c>
      <c r="C127">
        <f t="shared" si="27"/>
        <v>13.500000000000178</v>
      </c>
      <c r="D127">
        <f t="shared" si="28"/>
        <v>-50.499999999999822</v>
      </c>
      <c r="E127">
        <f t="shared" si="41"/>
        <v>13.500000000000178</v>
      </c>
      <c r="F127">
        <f t="shared" si="42"/>
        <v>12.500000000000178</v>
      </c>
      <c r="G127">
        <f t="shared" si="43"/>
        <v>-49.499999999999822</v>
      </c>
      <c r="H127">
        <f t="shared" si="44"/>
        <v>12.500000000000178</v>
      </c>
      <c r="I127">
        <f t="shared" si="35"/>
        <v>12.500000000000178</v>
      </c>
      <c r="J127">
        <f t="shared" si="36"/>
        <v>-12.500000000000178</v>
      </c>
      <c r="K127">
        <f>+FDA_BE_Calculations!$F$41/FE_GAIN_plot</f>
        <v>5.1999999999999993</v>
      </c>
      <c r="L127">
        <f>+FDA_BE_Calculations!$G$41/FE_GAIN_plot</f>
        <v>-5.1999999999999993</v>
      </c>
      <c r="N127">
        <f t="shared" si="37"/>
        <v>5.1999999999999993</v>
      </c>
      <c r="O127">
        <f t="shared" si="38"/>
        <v>-5.1999999999999993</v>
      </c>
      <c r="Q127">
        <f t="shared" si="29"/>
        <v>5.0999999999999996</v>
      </c>
      <c r="R127">
        <f t="shared" si="30"/>
        <v>-9.9999999999999645E-2</v>
      </c>
      <c r="T127">
        <f t="shared" si="45"/>
        <v>5.1999999999999993</v>
      </c>
      <c r="U127">
        <f t="shared" si="46"/>
        <v>-5.1999999999999993</v>
      </c>
      <c r="W127">
        <f t="shared" si="31"/>
        <v>2.5</v>
      </c>
      <c r="Y127">
        <f t="shared" si="32"/>
        <v>18</v>
      </c>
      <c r="Z127">
        <f t="shared" si="33"/>
        <v>-18</v>
      </c>
    </row>
    <row r="128" spans="1:26" x14ac:dyDescent="0.3">
      <c r="A128">
        <f t="shared" si="34"/>
        <v>0</v>
      </c>
      <c r="B128">
        <f t="shared" si="40"/>
        <v>9.1999999999999105</v>
      </c>
      <c r="C128">
        <f t="shared" si="27"/>
        <v>13.600000000000179</v>
      </c>
      <c r="D128">
        <f t="shared" si="28"/>
        <v>-50.399999999999821</v>
      </c>
      <c r="E128">
        <f t="shared" si="41"/>
        <v>13.600000000000179</v>
      </c>
      <c r="F128">
        <f t="shared" si="42"/>
        <v>12.600000000000179</v>
      </c>
      <c r="G128">
        <f t="shared" si="43"/>
        <v>-49.399999999999821</v>
      </c>
      <c r="H128">
        <f t="shared" si="44"/>
        <v>12.600000000000179</v>
      </c>
      <c r="I128">
        <f t="shared" si="35"/>
        <v>12.600000000000179</v>
      </c>
      <c r="J128">
        <f t="shared" si="36"/>
        <v>-12.600000000000179</v>
      </c>
      <c r="K128">
        <f>+FDA_BE_Calculations!$F$41/FE_GAIN_plot</f>
        <v>5.1999999999999993</v>
      </c>
      <c r="L128">
        <f>+FDA_BE_Calculations!$G$41/FE_GAIN_plot</f>
        <v>-5.1999999999999993</v>
      </c>
      <c r="N128">
        <f t="shared" si="37"/>
        <v>5.1999999999999993</v>
      </c>
      <c r="O128">
        <f t="shared" si="38"/>
        <v>-5.1999999999999993</v>
      </c>
      <c r="Q128">
        <f t="shared" si="29"/>
        <v>5.0999999999999996</v>
      </c>
      <c r="R128">
        <f t="shared" si="30"/>
        <v>-9.9999999999999645E-2</v>
      </c>
      <c r="T128">
        <f t="shared" si="45"/>
        <v>5.1999999999999993</v>
      </c>
      <c r="U128">
        <f t="shared" si="46"/>
        <v>-5.1999999999999993</v>
      </c>
      <c r="W128">
        <f t="shared" si="31"/>
        <v>2.5</v>
      </c>
      <c r="Y128">
        <f t="shared" si="32"/>
        <v>18</v>
      </c>
      <c r="Z128">
        <f t="shared" si="33"/>
        <v>-18</v>
      </c>
    </row>
    <row r="129" spans="1:26" x14ac:dyDescent="0.3">
      <c r="A129">
        <f t="shared" si="34"/>
        <v>0</v>
      </c>
      <c r="B129">
        <f t="shared" si="40"/>
        <v>9.1499999999999098</v>
      </c>
      <c r="C129">
        <f t="shared" si="27"/>
        <v>13.70000000000018</v>
      </c>
      <c r="D129">
        <f t="shared" si="28"/>
        <v>-50.29999999999982</v>
      </c>
      <c r="E129">
        <f t="shared" si="41"/>
        <v>13.70000000000018</v>
      </c>
      <c r="F129">
        <f t="shared" si="42"/>
        <v>12.70000000000018</v>
      </c>
      <c r="G129">
        <f t="shared" si="43"/>
        <v>-49.29999999999982</v>
      </c>
      <c r="H129">
        <f t="shared" si="44"/>
        <v>12.70000000000018</v>
      </c>
      <c r="I129">
        <f t="shared" si="35"/>
        <v>12.70000000000018</v>
      </c>
      <c r="J129">
        <f t="shared" si="36"/>
        <v>-12.70000000000018</v>
      </c>
      <c r="K129">
        <f>+FDA_BE_Calculations!$F$41/FE_GAIN_plot</f>
        <v>5.1999999999999993</v>
      </c>
      <c r="L129">
        <f>+FDA_BE_Calculations!$G$41/FE_GAIN_plot</f>
        <v>-5.1999999999999993</v>
      </c>
      <c r="N129">
        <f t="shared" si="37"/>
        <v>5.1999999999999993</v>
      </c>
      <c r="O129">
        <f t="shared" si="38"/>
        <v>-5.1999999999999993</v>
      </c>
      <c r="Q129">
        <f t="shared" si="29"/>
        <v>5.0999999999999996</v>
      </c>
      <c r="R129">
        <f t="shared" si="30"/>
        <v>-9.9999999999999645E-2</v>
      </c>
      <c r="T129">
        <f t="shared" si="45"/>
        <v>5.1999999999999993</v>
      </c>
      <c r="U129">
        <f t="shared" si="46"/>
        <v>-5.1999999999999993</v>
      </c>
      <c r="W129">
        <f t="shared" si="31"/>
        <v>2.5</v>
      </c>
      <c r="Y129">
        <f t="shared" si="32"/>
        <v>18</v>
      </c>
      <c r="Z129">
        <f t="shared" si="33"/>
        <v>-18</v>
      </c>
    </row>
    <row r="130" spans="1:26" x14ac:dyDescent="0.3">
      <c r="A130">
        <f t="shared" si="34"/>
        <v>0</v>
      </c>
      <c r="B130">
        <f t="shared" si="40"/>
        <v>9.0999999999999091</v>
      </c>
      <c r="C130">
        <f t="shared" ref="C130:C193" si="47">IF((B130-0.75)&lt;$AD$6,(AD$6-B130)/FE_GAIN_plot*2,0)</f>
        <v>13.800000000000182</v>
      </c>
      <c r="D130">
        <f t="shared" ref="D130:D193" si="48" xml:space="preserve"> IF((B130)&gt;$AD$7, (AD$7-B130)/FE_GAIN_plot*2,0)</f>
        <v>-50.199999999999818</v>
      </c>
      <c r="E130">
        <f t="shared" si="41"/>
        <v>13.800000000000182</v>
      </c>
      <c r="F130">
        <f t="shared" si="42"/>
        <v>12.800000000000182</v>
      </c>
      <c r="G130">
        <f t="shared" si="43"/>
        <v>-49.199999999999818</v>
      </c>
      <c r="H130">
        <f t="shared" si="44"/>
        <v>12.800000000000182</v>
      </c>
      <c r="I130">
        <f t="shared" si="35"/>
        <v>12.800000000000182</v>
      </c>
      <c r="J130">
        <f t="shared" si="36"/>
        <v>-12.800000000000182</v>
      </c>
      <c r="K130">
        <f>+FDA_BE_Calculations!$F$41/FE_GAIN_plot</f>
        <v>5.1999999999999993</v>
      </c>
      <c r="L130">
        <f>+FDA_BE_Calculations!$G$41/FE_GAIN_plot</f>
        <v>-5.1999999999999993</v>
      </c>
      <c r="N130">
        <f t="shared" si="37"/>
        <v>5.1999999999999993</v>
      </c>
      <c r="O130">
        <f t="shared" si="38"/>
        <v>-5.1999999999999993</v>
      </c>
      <c r="Q130">
        <f t="shared" ref="Q130:Q193" si="49">+vocm_calc_plot+BE_GAIN_plot*FE_GAIN_plot*0.5*N130</f>
        <v>5.0999999999999996</v>
      </c>
      <c r="R130">
        <f t="shared" ref="R130:R193" si="50">+vocm_calc_plot+BE_GAIN_plot*FE_GAIN_plot*0.5*O130</f>
        <v>-9.9999999999999645E-2</v>
      </c>
      <c r="T130">
        <f t="shared" si="45"/>
        <v>5.1999999999999993</v>
      </c>
      <c r="U130">
        <f t="shared" si="46"/>
        <v>-5.1999999999999993</v>
      </c>
      <c r="W130">
        <f t="shared" ref="W130:W193" si="51">+vocm_calc_plot</f>
        <v>2.5</v>
      </c>
      <c r="Y130">
        <f t="shared" ref="Y130:Y193" si="52">VCC_plot</f>
        <v>18</v>
      </c>
      <c r="Z130">
        <f t="shared" ref="Z130:Z193" si="53">VEE_plot</f>
        <v>-18</v>
      </c>
    </row>
    <row r="131" spans="1:26" x14ac:dyDescent="0.3">
      <c r="A131">
        <f t="shared" ref="A131:A194" si="54">IF(($B131-$B132)&lt;0.000001,1,0)</f>
        <v>0</v>
      </c>
      <c r="B131">
        <f t="shared" si="40"/>
        <v>9.0499999999999083</v>
      </c>
      <c r="C131">
        <f t="shared" si="47"/>
        <v>13.900000000000183</v>
      </c>
      <c r="D131">
        <f t="shared" si="48"/>
        <v>-50.099999999999817</v>
      </c>
      <c r="E131">
        <f t="shared" si="41"/>
        <v>13.900000000000183</v>
      </c>
      <c r="F131">
        <f t="shared" si="42"/>
        <v>12.900000000000183</v>
      </c>
      <c r="G131">
        <f t="shared" si="43"/>
        <v>-49.099999999999817</v>
      </c>
      <c r="H131">
        <f t="shared" si="44"/>
        <v>12.900000000000183</v>
      </c>
      <c r="I131">
        <f t="shared" ref="I131:I194" si="55">IF(ABS($E131)&lt;ABS($H131), $E131, $H131)</f>
        <v>12.900000000000183</v>
      </c>
      <c r="J131">
        <f t="shared" ref="J131:J194" si="56">-I131</f>
        <v>-12.900000000000183</v>
      </c>
      <c r="K131">
        <f>+FDA_BE_Calculations!$F$41/FE_GAIN_plot</f>
        <v>5.1999999999999993</v>
      </c>
      <c r="L131">
        <f>+FDA_BE_Calculations!$G$41/FE_GAIN_plot</f>
        <v>-5.1999999999999993</v>
      </c>
      <c r="N131">
        <f t="shared" ref="N131:N194" si="57">IF(ABS($I131)&lt;ABS($K131), $I131, $K131)</f>
        <v>5.1999999999999993</v>
      </c>
      <c r="O131">
        <f t="shared" ref="O131:O194" si="58">IF(ABS($J131)&lt;ABS($L131), $J131, $L131)</f>
        <v>-5.1999999999999993</v>
      </c>
      <c r="Q131">
        <f t="shared" si="49"/>
        <v>5.0999999999999996</v>
      </c>
      <c r="R131">
        <f t="shared" si="50"/>
        <v>-9.9999999999999645E-2</v>
      </c>
      <c r="T131">
        <f t="shared" si="45"/>
        <v>5.1999999999999993</v>
      </c>
      <c r="U131">
        <f t="shared" si="46"/>
        <v>-5.1999999999999993</v>
      </c>
      <c r="W131">
        <f t="shared" si="51"/>
        <v>2.5</v>
      </c>
      <c r="Y131">
        <f t="shared" si="52"/>
        <v>18</v>
      </c>
      <c r="Z131">
        <f t="shared" si="53"/>
        <v>-18</v>
      </c>
    </row>
    <row r="132" spans="1:26" x14ac:dyDescent="0.3">
      <c r="A132">
        <f t="shared" si="54"/>
        <v>0</v>
      </c>
      <c r="B132">
        <f t="shared" ref="B132:B195" si="59">IF(($B131-0.05)&gt;=$AD$11,$B131-0.05,$AD$11)</f>
        <v>8.9999999999999076</v>
      </c>
      <c r="C132">
        <f t="shared" si="47"/>
        <v>14.000000000000185</v>
      </c>
      <c r="D132">
        <f t="shared" si="48"/>
        <v>-49.999999999999815</v>
      </c>
      <c r="E132">
        <f t="shared" ref="E132:E195" si="60">IF(ABS(D132)&lt;ABS(C132), ABS(D132), ABS(C132))</f>
        <v>14.000000000000185</v>
      </c>
      <c r="F132">
        <f t="shared" ref="F132:F195" si="61">IF(B132&lt;$AD$10,($AD$10-B132)*2,0)</f>
        <v>13.000000000000185</v>
      </c>
      <c r="G132">
        <f t="shared" ref="G132:G195" si="62">IF(B132&gt;$AD$11, ($AD$11-B132)*2,0)</f>
        <v>-48.999999999999815</v>
      </c>
      <c r="H132">
        <f t="shared" ref="H132:H195" si="63">IF(ABS(G132)&lt;ABS(F132), ABS(G132),ABS(F132))</f>
        <v>13.000000000000185</v>
      </c>
      <c r="I132">
        <f t="shared" si="55"/>
        <v>13.000000000000185</v>
      </c>
      <c r="J132">
        <f t="shared" si="56"/>
        <v>-13.000000000000185</v>
      </c>
      <c r="K132">
        <f>+FDA_BE_Calculations!$F$41/FE_GAIN_plot</f>
        <v>5.1999999999999993</v>
      </c>
      <c r="L132">
        <f>+FDA_BE_Calculations!$G$41/FE_GAIN_plot</f>
        <v>-5.1999999999999993</v>
      </c>
      <c r="N132">
        <f t="shared" si="57"/>
        <v>5.1999999999999993</v>
      </c>
      <c r="O132">
        <f t="shared" si="58"/>
        <v>-5.1999999999999993</v>
      </c>
      <c r="Q132">
        <f t="shared" si="49"/>
        <v>5.0999999999999996</v>
      </c>
      <c r="R132">
        <f t="shared" si="50"/>
        <v>-9.9999999999999645E-2</v>
      </c>
      <c r="T132">
        <f t="shared" ref="T132:T195" si="64">+Q132-R132</f>
        <v>5.1999999999999993</v>
      </c>
      <c r="U132">
        <f t="shared" ref="U132:U195" si="65">+R132-Q132</f>
        <v>-5.1999999999999993</v>
      </c>
      <c r="W132">
        <f t="shared" si="51"/>
        <v>2.5</v>
      </c>
      <c r="Y132">
        <f t="shared" si="52"/>
        <v>18</v>
      </c>
      <c r="Z132">
        <f t="shared" si="53"/>
        <v>-18</v>
      </c>
    </row>
    <row r="133" spans="1:26" x14ac:dyDescent="0.3">
      <c r="A133">
        <f t="shared" si="54"/>
        <v>0</v>
      </c>
      <c r="B133">
        <f t="shared" si="59"/>
        <v>8.9499999999999069</v>
      </c>
      <c r="C133">
        <f t="shared" si="47"/>
        <v>14.100000000000186</v>
      </c>
      <c r="D133">
        <f t="shared" si="48"/>
        <v>-49.899999999999814</v>
      </c>
      <c r="E133">
        <f t="shared" si="60"/>
        <v>14.100000000000186</v>
      </c>
      <c r="F133">
        <f t="shared" si="61"/>
        <v>13.100000000000186</v>
      </c>
      <c r="G133">
        <f t="shared" si="62"/>
        <v>-48.899999999999814</v>
      </c>
      <c r="H133">
        <f t="shared" si="63"/>
        <v>13.100000000000186</v>
      </c>
      <c r="I133">
        <f t="shared" si="55"/>
        <v>13.100000000000186</v>
      </c>
      <c r="J133">
        <f t="shared" si="56"/>
        <v>-13.100000000000186</v>
      </c>
      <c r="K133">
        <f>+FDA_BE_Calculations!$F$41/FE_GAIN_plot</f>
        <v>5.1999999999999993</v>
      </c>
      <c r="L133">
        <f>+FDA_BE_Calculations!$G$41/FE_GAIN_plot</f>
        <v>-5.1999999999999993</v>
      </c>
      <c r="N133">
        <f t="shared" si="57"/>
        <v>5.1999999999999993</v>
      </c>
      <c r="O133">
        <f t="shared" si="58"/>
        <v>-5.1999999999999993</v>
      </c>
      <c r="Q133">
        <f t="shared" si="49"/>
        <v>5.0999999999999996</v>
      </c>
      <c r="R133">
        <f t="shared" si="50"/>
        <v>-9.9999999999999645E-2</v>
      </c>
      <c r="T133">
        <f t="shared" si="64"/>
        <v>5.1999999999999993</v>
      </c>
      <c r="U133">
        <f t="shared" si="65"/>
        <v>-5.1999999999999993</v>
      </c>
      <c r="W133">
        <f t="shared" si="51"/>
        <v>2.5</v>
      </c>
      <c r="Y133">
        <f t="shared" si="52"/>
        <v>18</v>
      </c>
      <c r="Z133">
        <f t="shared" si="53"/>
        <v>-18</v>
      </c>
    </row>
    <row r="134" spans="1:26" x14ac:dyDescent="0.3">
      <c r="A134">
        <f t="shared" si="54"/>
        <v>0</v>
      </c>
      <c r="B134">
        <f t="shared" si="59"/>
        <v>8.8999999999999062</v>
      </c>
      <c r="C134">
        <f t="shared" si="47"/>
        <v>14.200000000000188</v>
      </c>
      <c r="D134">
        <f t="shared" si="48"/>
        <v>-49.799999999999812</v>
      </c>
      <c r="E134">
        <f t="shared" si="60"/>
        <v>14.200000000000188</v>
      </c>
      <c r="F134">
        <f t="shared" si="61"/>
        <v>13.200000000000188</v>
      </c>
      <c r="G134">
        <f t="shared" si="62"/>
        <v>-48.799999999999812</v>
      </c>
      <c r="H134">
        <f t="shared" si="63"/>
        <v>13.200000000000188</v>
      </c>
      <c r="I134">
        <f t="shared" si="55"/>
        <v>13.200000000000188</v>
      </c>
      <c r="J134">
        <f t="shared" si="56"/>
        <v>-13.200000000000188</v>
      </c>
      <c r="K134">
        <f>+FDA_BE_Calculations!$F$41/FE_GAIN_plot</f>
        <v>5.1999999999999993</v>
      </c>
      <c r="L134">
        <f>+FDA_BE_Calculations!$G$41/FE_GAIN_plot</f>
        <v>-5.1999999999999993</v>
      </c>
      <c r="N134">
        <f t="shared" si="57"/>
        <v>5.1999999999999993</v>
      </c>
      <c r="O134">
        <f t="shared" si="58"/>
        <v>-5.1999999999999993</v>
      </c>
      <c r="Q134">
        <f t="shared" si="49"/>
        <v>5.0999999999999996</v>
      </c>
      <c r="R134">
        <f t="shared" si="50"/>
        <v>-9.9999999999999645E-2</v>
      </c>
      <c r="T134">
        <f t="shared" si="64"/>
        <v>5.1999999999999993</v>
      </c>
      <c r="U134">
        <f t="shared" si="65"/>
        <v>-5.1999999999999993</v>
      </c>
      <c r="W134">
        <f t="shared" si="51"/>
        <v>2.5</v>
      </c>
      <c r="Y134">
        <f t="shared" si="52"/>
        <v>18</v>
      </c>
      <c r="Z134">
        <f t="shared" si="53"/>
        <v>-18</v>
      </c>
    </row>
    <row r="135" spans="1:26" x14ac:dyDescent="0.3">
      <c r="A135">
        <f t="shared" si="54"/>
        <v>0</v>
      </c>
      <c r="B135">
        <f t="shared" si="59"/>
        <v>8.8499999999999055</v>
      </c>
      <c r="C135">
        <f t="shared" si="47"/>
        <v>14.300000000000189</v>
      </c>
      <c r="D135">
        <f t="shared" si="48"/>
        <v>-49.699999999999811</v>
      </c>
      <c r="E135">
        <f t="shared" si="60"/>
        <v>14.300000000000189</v>
      </c>
      <c r="F135">
        <f t="shared" si="61"/>
        <v>13.300000000000189</v>
      </c>
      <c r="G135">
        <f t="shared" si="62"/>
        <v>-48.699999999999811</v>
      </c>
      <c r="H135">
        <f t="shared" si="63"/>
        <v>13.300000000000189</v>
      </c>
      <c r="I135">
        <f t="shared" si="55"/>
        <v>13.300000000000189</v>
      </c>
      <c r="J135">
        <f t="shared" si="56"/>
        <v>-13.300000000000189</v>
      </c>
      <c r="K135">
        <f>+FDA_BE_Calculations!$F$41/FE_GAIN_plot</f>
        <v>5.1999999999999993</v>
      </c>
      <c r="L135">
        <f>+FDA_BE_Calculations!$G$41/FE_GAIN_plot</f>
        <v>-5.1999999999999993</v>
      </c>
      <c r="N135">
        <f t="shared" si="57"/>
        <v>5.1999999999999993</v>
      </c>
      <c r="O135">
        <f t="shared" si="58"/>
        <v>-5.1999999999999993</v>
      </c>
      <c r="Q135">
        <f t="shared" si="49"/>
        <v>5.0999999999999996</v>
      </c>
      <c r="R135">
        <f t="shared" si="50"/>
        <v>-9.9999999999999645E-2</v>
      </c>
      <c r="T135">
        <f t="shared" si="64"/>
        <v>5.1999999999999993</v>
      </c>
      <c r="U135">
        <f t="shared" si="65"/>
        <v>-5.1999999999999993</v>
      </c>
      <c r="W135">
        <f t="shared" si="51"/>
        <v>2.5</v>
      </c>
      <c r="Y135">
        <f t="shared" si="52"/>
        <v>18</v>
      </c>
      <c r="Z135">
        <f t="shared" si="53"/>
        <v>-18</v>
      </c>
    </row>
    <row r="136" spans="1:26" x14ac:dyDescent="0.3">
      <c r="A136">
        <f t="shared" si="54"/>
        <v>0</v>
      </c>
      <c r="B136">
        <f t="shared" si="59"/>
        <v>8.7999999999999048</v>
      </c>
      <c r="C136">
        <f t="shared" si="47"/>
        <v>14.40000000000019</v>
      </c>
      <c r="D136">
        <f t="shared" si="48"/>
        <v>-49.59999999999981</v>
      </c>
      <c r="E136">
        <f t="shared" si="60"/>
        <v>14.40000000000019</v>
      </c>
      <c r="F136">
        <f t="shared" si="61"/>
        <v>13.40000000000019</v>
      </c>
      <c r="G136">
        <f t="shared" si="62"/>
        <v>-48.59999999999981</v>
      </c>
      <c r="H136">
        <f t="shared" si="63"/>
        <v>13.40000000000019</v>
      </c>
      <c r="I136">
        <f t="shared" si="55"/>
        <v>13.40000000000019</v>
      </c>
      <c r="J136">
        <f t="shared" si="56"/>
        <v>-13.40000000000019</v>
      </c>
      <c r="K136">
        <f>+FDA_BE_Calculations!$F$41/FE_GAIN_plot</f>
        <v>5.1999999999999993</v>
      </c>
      <c r="L136">
        <f>+FDA_BE_Calculations!$G$41/FE_GAIN_plot</f>
        <v>-5.1999999999999993</v>
      </c>
      <c r="N136">
        <f t="shared" si="57"/>
        <v>5.1999999999999993</v>
      </c>
      <c r="O136">
        <f t="shared" si="58"/>
        <v>-5.1999999999999993</v>
      </c>
      <c r="Q136">
        <f t="shared" si="49"/>
        <v>5.0999999999999996</v>
      </c>
      <c r="R136">
        <f t="shared" si="50"/>
        <v>-9.9999999999999645E-2</v>
      </c>
      <c r="T136">
        <f t="shared" si="64"/>
        <v>5.1999999999999993</v>
      </c>
      <c r="U136">
        <f t="shared" si="65"/>
        <v>-5.1999999999999993</v>
      </c>
      <c r="W136">
        <f t="shared" si="51"/>
        <v>2.5</v>
      </c>
      <c r="Y136">
        <f t="shared" si="52"/>
        <v>18</v>
      </c>
      <c r="Z136">
        <f t="shared" si="53"/>
        <v>-18</v>
      </c>
    </row>
    <row r="137" spans="1:26" x14ac:dyDescent="0.3">
      <c r="A137">
        <f t="shared" si="54"/>
        <v>0</v>
      </c>
      <c r="B137">
        <f t="shared" si="59"/>
        <v>8.7499999999999041</v>
      </c>
      <c r="C137">
        <f t="shared" si="47"/>
        <v>14.500000000000192</v>
      </c>
      <c r="D137">
        <f t="shared" si="48"/>
        <v>-49.499999999999808</v>
      </c>
      <c r="E137">
        <f t="shared" si="60"/>
        <v>14.500000000000192</v>
      </c>
      <c r="F137">
        <f t="shared" si="61"/>
        <v>13.500000000000192</v>
      </c>
      <c r="G137">
        <f t="shared" si="62"/>
        <v>-48.499999999999808</v>
      </c>
      <c r="H137">
        <f t="shared" si="63"/>
        <v>13.500000000000192</v>
      </c>
      <c r="I137">
        <f t="shared" si="55"/>
        <v>13.500000000000192</v>
      </c>
      <c r="J137">
        <f t="shared" si="56"/>
        <v>-13.500000000000192</v>
      </c>
      <c r="K137">
        <f>+FDA_BE_Calculations!$F$41/FE_GAIN_plot</f>
        <v>5.1999999999999993</v>
      </c>
      <c r="L137">
        <f>+FDA_BE_Calculations!$G$41/FE_GAIN_plot</f>
        <v>-5.1999999999999993</v>
      </c>
      <c r="N137">
        <f t="shared" si="57"/>
        <v>5.1999999999999993</v>
      </c>
      <c r="O137">
        <f t="shared" si="58"/>
        <v>-5.1999999999999993</v>
      </c>
      <c r="Q137">
        <f t="shared" si="49"/>
        <v>5.0999999999999996</v>
      </c>
      <c r="R137">
        <f t="shared" si="50"/>
        <v>-9.9999999999999645E-2</v>
      </c>
      <c r="T137">
        <f t="shared" si="64"/>
        <v>5.1999999999999993</v>
      </c>
      <c r="U137">
        <f t="shared" si="65"/>
        <v>-5.1999999999999993</v>
      </c>
      <c r="W137">
        <f t="shared" si="51"/>
        <v>2.5</v>
      </c>
      <c r="Y137">
        <f t="shared" si="52"/>
        <v>18</v>
      </c>
      <c r="Z137">
        <f t="shared" si="53"/>
        <v>-18</v>
      </c>
    </row>
    <row r="138" spans="1:26" x14ac:dyDescent="0.3">
      <c r="A138">
        <f t="shared" si="54"/>
        <v>0</v>
      </c>
      <c r="B138">
        <f t="shared" si="59"/>
        <v>8.6999999999999034</v>
      </c>
      <c r="C138">
        <f t="shared" si="47"/>
        <v>14.600000000000193</v>
      </c>
      <c r="D138">
        <f t="shared" si="48"/>
        <v>-49.399999999999807</v>
      </c>
      <c r="E138">
        <f t="shared" si="60"/>
        <v>14.600000000000193</v>
      </c>
      <c r="F138">
        <f t="shared" si="61"/>
        <v>13.600000000000193</v>
      </c>
      <c r="G138">
        <f t="shared" si="62"/>
        <v>-48.399999999999807</v>
      </c>
      <c r="H138">
        <f t="shared" si="63"/>
        <v>13.600000000000193</v>
      </c>
      <c r="I138">
        <f t="shared" si="55"/>
        <v>13.600000000000193</v>
      </c>
      <c r="J138">
        <f t="shared" si="56"/>
        <v>-13.600000000000193</v>
      </c>
      <c r="K138">
        <f>+FDA_BE_Calculations!$F$41/FE_GAIN_plot</f>
        <v>5.1999999999999993</v>
      </c>
      <c r="L138">
        <f>+FDA_BE_Calculations!$G$41/FE_GAIN_plot</f>
        <v>-5.1999999999999993</v>
      </c>
      <c r="N138">
        <f t="shared" si="57"/>
        <v>5.1999999999999993</v>
      </c>
      <c r="O138">
        <f t="shared" si="58"/>
        <v>-5.1999999999999993</v>
      </c>
      <c r="Q138">
        <f t="shared" si="49"/>
        <v>5.0999999999999996</v>
      </c>
      <c r="R138">
        <f t="shared" si="50"/>
        <v>-9.9999999999999645E-2</v>
      </c>
      <c r="T138">
        <f t="shared" si="64"/>
        <v>5.1999999999999993</v>
      </c>
      <c r="U138">
        <f t="shared" si="65"/>
        <v>-5.1999999999999993</v>
      </c>
      <c r="W138">
        <f t="shared" si="51"/>
        <v>2.5</v>
      </c>
      <c r="Y138">
        <f t="shared" si="52"/>
        <v>18</v>
      </c>
      <c r="Z138">
        <f t="shared" si="53"/>
        <v>-18</v>
      </c>
    </row>
    <row r="139" spans="1:26" x14ac:dyDescent="0.3">
      <c r="A139">
        <f t="shared" si="54"/>
        <v>0</v>
      </c>
      <c r="B139">
        <f t="shared" si="59"/>
        <v>8.6499999999999027</v>
      </c>
      <c r="C139">
        <f t="shared" si="47"/>
        <v>14.700000000000195</v>
      </c>
      <c r="D139">
        <f t="shared" si="48"/>
        <v>-49.299999999999805</v>
      </c>
      <c r="E139">
        <f t="shared" si="60"/>
        <v>14.700000000000195</v>
      </c>
      <c r="F139">
        <f t="shared" si="61"/>
        <v>13.700000000000195</v>
      </c>
      <c r="G139">
        <f t="shared" si="62"/>
        <v>-48.299999999999805</v>
      </c>
      <c r="H139">
        <f t="shared" si="63"/>
        <v>13.700000000000195</v>
      </c>
      <c r="I139">
        <f t="shared" si="55"/>
        <v>13.700000000000195</v>
      </c>
      <c r="J139">
        <f t="shared" si="56"/>
        <v>-13.700000000000195</v>
      </c>
      <c r="K139">
        <f>+FDA_BE_Calculations!$F$41/FE_GAIN_plot</f>
        <v>5.1999999999999993</v>
      </c>
      <c r="L139">
        <f>+FDA_BE_Calculations!$G$41/FE_GAIN_plot</f>
        <v>-5.1999999999999993</v>
      </c>
      <c r="N139">
        <f t="shared" si="57"/>
        <v>5.1999999999999993</v>
      </c>
      <c r="O139">
        <f t="shared" si="58"/>
        <v>-5.1999999999999993</v>
      </c>
      <c r="Q139">
        <f t="shared" si="49"/>
        <v>5.0999999999999996</v>
      </c>
      <c r="R139">
        <f t="shared" si="50"/>
        <v>-9.9999999999999645E-2</v>
      </c>
      <c r="T139">
        <f t="shared" si="64"/>
        <v>5.1999999999999993</v>
      </c>
      <c r="U139">
        <f t="shared" si="65"/>
        <v>-5.1999999999999993</v>
      </c>
      <c r="W139">
        <f t="shared" si="51"/>
        <v>2.5</v>
      </c>
      <c r="Y139">
        <f t="shared" si="52"/>
        <v>18</v>
      </c>
      <c r="Z139">
        <f t="shared" si="53"/>
        <v>-18</v>
      </c>
    </row>
    <row r="140" spans="1:26" x14ac:dyDescent="0.3">
      <c r="A140">
        <f t="shared" si="54"/>
        <v>0</v>
      </c>
      <c r="B140">
        <f t="shared" si="59"/>
        <v>8.5999999999999019</v>
      </c>
      <c r="C140">
        <f t="shared" si="47"/>
        <v>14.800000000000196</v>
      </c>
      <c r="D140">
        <f t="shared" si="48"/>
        <v>-49.199999999999804</v>
      </c>
      <c r="E140">
        <f t="shared" si="60"/>
        <v>14.800000000000196</v>
      </c>
      <c r="F140">
        <f t="shared" si="61"/>
        <v>13.800000000000196</v>
      </c>
      <c r="G140">
        <f t="shared" si="62"/>
        <v>-48.199999999999804</v>
      </c>
      <c r="H140">
        <f t="shared" si="63"/>
        <v>13.800000000000196</v>
      </c>
      <c r="I140">
        <f t="shared" si="55"/>
        <v>13.800000000000196</v>
      </c>
      <c r="J140">
        <f t="shared" si="56"/>
        <v>-13.800000000000196</v>
      </c>
      <c r="K140">
        <f>+FDA_BE_Calculations!$F$41/FE_GAIN_plot</f>
        <v>5.1999999999999993</v>
      </c>
      <c r="L140">
        <f>+FDA_BE_Calculations!$G$41/FE_GAIN_plot</f>
        <v>-5.1999999999999993</v>
      </c>
      <c r="N140">
        <f t="shared" si="57"/>
        <v>5.1999999999999993</v>
      </c>
      <c r="O140">
        <f t="shared" si="58"/>
        <v>-5.1999999999999993</v>
      </c>
      <c r="Q140">
        <f t="shared" si="49"/>
        <v>5.0999999999999996</v>
      </c>
      <c r="R140">
        <f t="shared" si="50"/>
        <v>-9.9999999999999645E-2</v>
      </c>
      <c r="T140">
        <f t="shared" si="64"/>
        <v>5.1999999999999993</v>
      </c>
      <c r="U140">
        <f t="shared" si="65"/>
        <v>-5.1999999999999993</v>
      </c>
      <c r="W140">
        <f t="shared" si="51"/>
        <v>2.5</v>
      </c>
      <c r="Y140">
        <f t="shared" si="52"/>
        <v>18</v>
      </c>
      <c r="Z140">
        <f t="shared" si="53"/>
        <v>-18</v>
      </c>
    </row>
    <row r="141" spans="1:26" x14ac:dyDescent="0.3">
      <c r="A141">
        <f t="shared" si="54"/>
        <v>0</v>
      </c>
      <c r="B141">
        <f t="shared" si="59"/>
        <v>8.5499999999999012</v>
      </c>
      <c r="C141">
        <f t="shared" si="47"/>
        <v>14.900000000000198</v>
      </c>
      <c r="D141">
        <f t="shared" si="48"/>
        <v>-49.099999999999802</v>
      </c>
      <c r="E141">
        <f t="shared" si="60"/>
        <v>14.900000000000198</v>
      </c>
      <c r="F141">
        <f t="shared" si="61"/>
        <v>13.900000000000198</v>
      </c>
      <c r="G141">
        <f t="shared" si="62"/>
        <v>-48.099999999999802</v>
      </c>
      <c r="H141">
        <f t="shared" si="63"/>
        <v>13.900000000000198</v>
      </c>
      <c r="I141">
        <f t="shared" si="55"/>
        <v>13.900000000000198</v>
      </c>
      <c r="J141">
        <f t="shared" si="56"/>
        <v>-13.900000000000198</v>
      </c>
      <c r="K141">
        <f>+FDA_BE_Calculations!$F$41/FE_GAIN_plot</f>
        <v>5.1999999999999993</v>
      </c>
      <c r="L141">
        <f>+FDA_BE_Calculations!$G$41/FE_GAIN_plot</f>
        <v>-5.1999999999999993</v>
      </c>
      <c r="N141">
        <f t="shared" si="57"/>
        <v>5.1999999999999993</v>
      </c>
      <c r="O141">
        <f t="shared" si="58"/>
        <v>-5.1999999999999993</v>
      </c>
      <c r="Q141">
        <f t="shared" si="49"/>
        <v>5.0999999999999996</v>
      </c>
      <c r="R141">
        <f t="shared" si="50"/>
        <v>-9.9999999999999645E-2</v>
      </c>
      <c r="T141">
        <f t="shared" si="64"/>
        <v>5.1999999999999993</v>
      </c>
      <c r="U141">
        <f t="shared" si="65"/>
        <v>-5.1999999999999993</v>
      </c>
      <c r="W141">
        <f t="shared" si="51"/>
        <v>2.5</v>
      </c>
      <c r="Y141">
        <f t="shared" si="52"/>
        <v>18</v>
      </c>
      <c r="Z141">
        <f t="shared" si="53"/>
        <v>-18</v>
      </c>
    </row>
    <row r="142" spans="1:26" x14ac:dyDescent="0.3">
      <c r="A142">
        <f t="shared" si="54"/>
        <v>0</v>
      </c>
      <c r="B142">
        <f t="shared" si="59"/>
        <v>8.4999999999999005</v>
      </c>
      <c r="C142">
        <f t="shared" si="47"/>
        <v>15.000000000000199</v>
      </c>
      <c r="D142">
        <f t="shared" si="48"/>
        <v>-48.999999999999801</v>
      </c>
      <c r="E142">
        <f t="shared" si="60"/>
        <v>15.000000000000199</v>
      </c>
      <c r="F142">
        <f t="shared" si="61"/>
        <v>14.000000000000199</v>
      </c>
      <c r="G142">
        <f t="shared" si="62"/>
        <v>-47.999999999999801</v>
      </c>
      <c r="H142">
        <f t="shared" si="63"/>
        <v>14.000000000000199</v>
      </c>
      <c r="I142">
        <f t="shared" si="55"/>
        <v>14.000000000000199</v>
      </c>
      <c r="J142">
        <f t="shared" si="56"/>
        <v>-14.000000000000199</v>
      </c>
      <c r="K142">
        <f>+FDA_BE_Calculations!$F$41/FE_GAIN_plot</f>
        <v>5.1999999999999993</v>
      </c>
      <c r="L142">
        <f>+FDA_BE_Calculations!$G$41/FE_GAIN_plot</f>
        <v>-5.1999999999999993</v>
      </c>
      <c r="N142">
        <f t="shared" si="57"/>
        <v>5.1999999999999993</v>
      </c>
      <c r="O142">
        <f t="shared" si="58"/>
        <v>-5.1999999999999993</v>
      </c>
      <c r="Q142">
        <f t="shared" si="49"/>
        <v>5.0999999999999996</v>
      </c>
      <c r="R142">
        <f t="shared" si="50"/>
        <v>-9.9999999999999645E-2</v>
      </c>
      <c r="T142">
        <f t="shared" si="64"/>
        <v>5.1999999999999993</v>
      </c>
      <c r="U142">
        <f t="shared" si="65"/>
        <v>-5.1999999999999993</v>
      </c>
      <c r="W142">
        <f t="shared" si="51"/>
        <v>2.5</v>
      </c>
      <c r="Y142">
        <f t="shared" si="52"/>
        <v>18</v>
      </c>
      <c r="Z142">
        <f t="shared" si="53"/>
        <v>-18</v>
      </c>
    </row>
    <row r="143" spans="1:26" x14ac:dyDescent="0.3">
      <c r="A143">
        <f t="shared" si="54"/>
        <v>0</v>
      </c>
      <c r="B143">
        <f t="shared" si="59"/>
        <v>8.4499999999998998</v>
      </c>
      <c r="C143">
        <f t="shared" si="47"/>
        <v>15.1000000000002</v>
      </c>
      <c r="D143">
        <f t="shared" si="48"/>
        <v>-48.8999999999998</v>
      </c>
      <c r="E143">
        <f t="shared" si="60"/>
        <v>15.1000000000002</v>
      </c>
      <c r="F143">
        <f t="shared" si="61"/>
        <v>14.1000000000002</v>
      </c>
      <c r="G143">
        <f t="shared" si="62"/>
        <v>-47.8999999999998</v>
      </c>
      <c r="H143">
        <f t="shared" si="63"/>
        <v>14.1000000000002</v>
      </c>
      <c r="I143">
        <f t="shared" si="55"/>
        <v>14.1000000000002</v>
      </c>
      <c r="J143">
        <f t="shared" si="56"/>
        <v>-14.1000000000002</v>
      </c>
      <c r="K143">
        <f>+FDA_BE_Calculations!$F$41/FE_GAIN_plot</f>
        <v>5.1999999999999993</v>
      </c>
      <c r="L143">
        <f>+FDA_BE_Calculations!$G$41/FE_GAIN_plot</f>
        <v>-5.1999999999999993</v>
      </c>
      <c r="N143">
        <f t="shared" si="57"/>
        <v>5.1999999999999993</v>
      </c>
      <c r="O143">
        <f t="shared" si="58"/>
        <v>-5.1999999999999993</v>
      </c>
      <c r="Q143">
        <f t="shared" si="49"/>
        <v>5.0999999999999996</v>
      </c>
      <c r="R143">
        <f t="shared" si="50"/>
        <v>-9.9999999999999645E-2</v>
      </c>
      <c r="T143">
        <f t="shared" si="64"/>
        <v>5.1999999999999993</v>
      </c>
      <c r="U143">
        <f t="shared" si="65"/>
        <v>-5.1999999999999993</v>
      </c>
      <c r="W143">
        <f t="shared" si="51"/>
        <v>2.5</v>
      </c>
      <c r="Y143">
        <f t="shared" si="52"/>
        <v>18</v>
      </c>
      <c r="Z143">
        <f t="shared" si="53"/>
        <v>-18</v>
      </c>
    </row>
    <row r="144" spans="1:26" x14ac:dyDescent="0.3">
      <c r="A144">
        <f t="shared" si="54"/>
        <v>0</v>
      </c>
      <c r="B144">
        <f t="shared" si="59"/>
        <v>8.3999999999998991</v>
      </c>
      <c r="C144">
        <f t="shared" si="47"/>
        <v>15.200000000000202</v>
      </c>
      <c r="D144">
        <f t="shared" si="48"/>
        <v>-48.799999999999798</v>
      </c>
      <c r="E144">
        <f t="shared" si="60"/>
        <v>15.200000000000202</v>
      </c>
      <c r="F144">
        <f t="shared" si="61"/>
        <v>14.200000000000202</v>
      </c>
      <c r="G144">
        <f t="shared" si="62"/>
        <v>-47.799999999999798</v>
      </c>
      <c r="H144">
        <f t="shared" si="63"/>
        <v>14.200000000000202</v>
      </c>
      <c r="I144">
        <f t="shared" si="55"/>
        <v>14.200000000000202</v>
      </c>
      <c r="J144">
        <f t="shared" si="56"/>
        <v>-14.200000000000202</v>
      </c>
      <c r="K144">
        <f>+FDA_BE_Calculations!$F$41/FE_GAIN_plot</f>
        <v>5.1999999999999993</v>
      </c>
      <c r="L144">
        <f>+FDA_BE_Calculations!$G$41/FE_GAIN_plot</f>
        <v>-5.1999999999999993</v>
      </c>
      <c r="N144">
        <f t="shared" si="57"/>
        <v>5.1999999999999993</v>
      </c>
      <c r="O144">
        <f t="shared" si="58"/>
        <v>-5.1999999999999993</v>
      </c>
      <c r="Q144">
        <f t="shared" si="49"/>
        <v>5.0999999999999996</v>
      </c>
      <c r="R144">
        <f t="shared" si="50"/>
        <v>-9.9999999999999645E-2</v>
      </c>
      <c r="T144">
        <f t="shared" si="64"/>
        <v>5.1999999999999993</v>
      </c>
      <c r="U144">
        <f t="shared" si="65"/>
        <v>-5.1999999999999993</v>
      </c>
      <c r="W144">
        <f t="shared" si="51"/>
        <v>2.5</v>
      </c>
      <c r="Y144">
        <f t="shared" si="52"/>
        <v>18</v>
      </c>
      <c r="Z144">
        <f t="shared" si="53"/>
        <v>-18</v>
      </c>
    </row>
    <row r="145" spans="1:26" x14ac:dyDescent="0.3">
      <c r="A145">
        <f t="shared" si="54"/>
        <v>0</v>
      </c>
      <c r="B145">
        <f t="shared" si="59"/>
        <v>8.3499999999998984</v>
      </c>
      <c r="C145">
        <f t="shared" si="47"/>
        <v>15.300000000000203</v>
      </c>
      <c r="D145">
        <f t="shared" si="48"/>
        <v>-48.699999999999797</v>
      </c>
      <c r="E145">
        <f t="shared" si="60"/>
        <v>15.300000000000203</v>
      </c>
      <c r="F145">
        <f t="shared" si="61"/>
        <v>14.300000000000203</v>
      </c>
      <c r="G145">
        <f t="shared" si="62"/>
        <v>-47.699999999999797</v>
      </c>
      <c r="H145">
        <f t="shared" si="63"/>
        <v>14.300000000000203</v>
      </c>
      <c r="I145">
        <f t="shared" si="55"/>
        <v>14.300000000000203</v>
      </c>
      <c r="J145">
        <f t="shared" si="56"/>
        <v>-14.300000000000203</v>
      </c>
      <c r="K145">
        <f>+FDA_BE_Calculations!$F$41/FE_GAIN_plot</f>
        <v>5.1999999999999993</v>
      </c>
      <c r="L145">
        <f>+FDA_BE_Calculations!$G$41/FE_GAIN_plot</f>
        <v>-5.1999999999999993</v>
      </c>
      <c r="N145">
        <f t="shared" si="57"/>
        <v>5.1999999999999993</v>
      </c>
      <c r="O145">
        <f t="shared" si="58"/>
        <v>-5.1999999999999993</v>
      </c>
      <c r="Q145">
        <f t="shared" si="49"/>
        <v>5.0999999999999996</v>
      </c>
      <c r="R145">
        <f t="shared" si="50"/>
        <v>-9.9999999999999645E-2</v>
      </c>
      <c r="T145">
        <f t="shared" si="64"/>
        <v>5.1999999999999993</v>
      </c>
      <c r="U145">
        <f t="shared" si="65"/>
        <v>-5.1999999999999993</v>
      </c>
      <c r="W145">
        <f t="shared" si="51"/>
        <v>2.5</v>
      </c>
      <c r="Y145">
        <f t="shared" si="52"/>
        <v>18</v>
      </c>
      <c r="Z145">
        <f t="shared" si="53"/>
        <v>-18</v>
      </c>
    </row>
    <row r="146" spans="1:26" x14ac:dyDescent="0.3">
      <c r="A146">
        <f t="shared" si="54"/>
        <v>0</v>
      </c>
      <c r="B146">
        <f t="shared" si="59"/>
        <v>8.2999999999998977</v>
      </c>
      <c r="C146">
        <f t="shared" si="47"/>
        <v>15.400000000000205</v>
      </c>
      <c r="D146">
        <f t="shared" si="48"/>
        <v>-48.599999999999795</v>
      </c>
      <c r="E146">
        <f t="shared" si="60"/>
        <v>15.400000000000205</v>
      </c>
      <c r="F146">
        <f t="shared" si="61"/>
        <v>14.400000000000205</v>
      </c>
      <c r="G146">
        <f t="shared" si="62"/>
        <v>-47.599999999999795</v>
      </c>
      <c r="H146">
        <f t="shared" si="63"/>
        <v>14.400000000000205</v>
      </c>
      <c r="I146">
        <f t="shared" si="55"/>
        <v>14.400000000000205</v>
      </c>
      <c r="J146">
        <f t="shared" si="56"/>
        <v>-14.400000000000205</v>
      </c>
      <c r="K146">
        <f>+FDA_BE_Calculations!$F$41/FE_GAIN_plot</f>
        <v>5.1999999999999993</v>
      </c>
      <c r="L146">
        <f>+FDA_BE_Calculations!$G$41/FE_GAIN_plot</f>
        <v>-5.1999999999999993</v>
      </c>
      <c r="N146">
        <f t="shared" si="57"/>
        <v>5.1999999999999993</v>
      </c>
      <c r="O146">
        <f t="shared" si="58"/>
        <v>-5.1999999999999993</v>
      </c>
      <c r="Q146">
        <f t="shared" si="49"/>
        <v>5.0999999999999996</v>
      </c>
      <c r="R146">
        <f t="shared" si="50"/>
        <v>-9.9999999999999645E-2</v>
      </c>
      <c r="T146">
        <f t="shared" si="64"/>
        <v>5.1999999999999993</v>
      </c>
      <c r="U146">
        <f t="shared" si="65"/>
        <v>-5.1999999999999993</v>
      </c>
      <c r="W146">
        <f t="shared" si="51"/>
        <v>2.5</v>
      </c>
      <c r="Y146">
        <f t="shared" si="52"/>
        <v>18</v>
      </c>
      <c r="Z146">
        <f t="shared" si="53"/>
        <v>-18</v>
      </c>
    </row>
    <row r="147" spans="1:26" x14ac:dyDescent="0.3">
      <c r="A147">
        <f t="shared" si="54"/>
        <v>0</v>
      </c>
      <c r="B147">
        <f t="shared" si="59"/>
        <v>8.249999999999897</v>
      </c>
      <c r="C147">
        <f t="shared" si="47"/>
        <v>15.500000000000206</v>
      </c>
      <c r="D147">
        <f t="shared" si="48"/>
        <v>-48.499999999999794</v>
      </c>
      <c r="E147">
        <f t="shared" si="60"/>
        <v>15.500000000000206</v>
      </c>
      <c r="F147">
        <f t="shared" si="61"/>
        <v>14.500000000000206</v>
      </c>
      <c r="G147">
        <f t="shared" si="62"/>
        <v>-47.499999999999794</v>
      </c>
      <c r="H147">
        <f t="shared" si="63"/>
        <v>14.500000000000206</v>
      </c>
      <c r="I147">
        <f t="shared" si="55"/>
        <v>14.500000000000206</v>
      </c>
      <c r="J147">
        <f t="shared" si="56"/>
        <v>-14.500000000000206</v>
      </c>
      <c r="K147">
        <f>+FDA_BE_Calculations!$F$41/FE_GAIN_plot</f>
        <v>5.1999999999999993</v>
      </c>
      <c r="L147">
        <f>+FDA_BE_Calculations!$G$41/FE_GAIN_plot</f>
        <v>-5.1999999999999993</v>
      </c>
      <c r="N147">
        <f t="shared" si="57"/>
        <v>5.1999999999999993</v>
      </c>
      <c r="O147">
        <f t="shared" si="58"/>
        <v>-5.1999999999999993</v>
      </c>
      <c r="Q147">
        <f t="shared" si="49"/>
        <v>5.0999999999999996</v>
      </c>
      <c r="R147">
        <f t="shared" si="50"/>
        <v>-9.9999999999999645E-2</v>
      </c>
      <c r="T147">
        <f t="shared" si="64"/>
        <v>5.1999999999999993</v>
      </c>
      <c r="U147">
        <f t="shared" si="65"/>
        <v>-5.1999999999999993</v>
      </c>
      <c r="W147">
        <f t="shared" si="51"/>
        <v>2.5</v>
      </c>
      <c r="Y147">
        <f t="shared" si="52"/>
        <v>18</v>
      </c>
      <c r="Z147">
        <f t="shared" si="53"/>
        <v>-18</v>
      </c>
    </row>
    <row r="148" spans="1:26" x14ac:dyDescent="0.3">
      <c r="A148">
        <f t="shared" si="54"/>
        <v>0</v>
      </c>
      <c r="B148">
        <f t="shared" si="59"/>
        <v>8.1999999999998963</v>
      </c>
      <c r="C148">
        <f t="shared" si="47"/>
        <v>15.600000000000207</v>
      </c>
      <c r="D148">
        <f t="shared" si="48"/>
        <v>-48.399999999999793</v>
      </c>
      <c r="E148">
        <f t="shared" si="60"/>
        <v>15.600000000000207</v>
      </c>
      <c r="F148">
        <f t="shared" si="61"/>
        <v>14.600000000000207</v>
      </c>
      <c r="G148">
        <f t="shared" si="62"/>
        <v>-47.399999999999793</v>
      </c>
      <c r="H148">
        <f t="shared" si="63"/>
        <v>14.600000000000207</v>
      </c>
      <c r="I148">
        <f t="shared" si="55"/>
        <v>14.600000000000207</v>
      </c>
      <c r="J148">
        <f t="shared" si="56"/>
        <v>-14.600000000000207</v>
      </c>
      <c r="K148">
        <f>+FDA_BE_Calculations!$F$41/FE_GAIN_plot</f>
        <v>5.1999999999999993</v>
      </c>
      <c r="L148">
        <f>+FDA_BE_Calculations!$G$41/FE_GAIN_plot</f>
        <v>-5.1999999999999993</v>
      </c>
      <c r="N148">
        <f t="shared" si="57"/>
        <v>5.1999999999999993</v>
      </c>
      <c r="O148">
        <f t="shared" si="58"/>
        <v>-5.1999999999999993</v>
      </c>
      <c r="Q148">
        <f t="shared" si="49"/>
        <v>5.0999999999999996</v>
      </c>
      <c r="R148">
        <f t="shared" si="50"/>
        <v>-9.9999999999999645E-2</v>
      </c>
      <c r="T148">
        <f t="shared" si="64"/>
        <v>5.1999999999999993</v>
      </c>
      <c r="U148">
        <f t="shared" si="65"/>
        <v>-5.1999999999999993</v>
      </c>
      <c r="W148">
        <f t="shared" si="51"/>
        <v>2.5</v>
      </c>
      <c r="Y148">
        <f t="shared" si="52"/>
        <v>18</v>
      </c>
      <c r="Z148">
        <f t="shared" si="53"/>
        <v>-18</v>
      </c>
    </row>
    <row r="149" spans="1:26" x14ac:dyDescent="0.3">
      <c r="A149">
        <f t="shared" si="54"/>
        <v>0</v>
      </c>
      <c r="B149">
        <f t="shared" si="59"/>
        <v>8.1499999999998956</v>
      </c>
      <c r="C149">
        <f t="shared" si="47"/>
        <v>15.700000000000209</v>
      </c>
      <c r="D149">
        <f t="shared" si="48"/>
        <v>-48.299999999999791</v>
      </c>
      <c r="E149">
        <f t="shared" si="60"/>
        <v>15.700000000000209</v>
      </c>
      <c r="F149">
        <f t="shared" si="61"/>
        <v>14.700000000000209</v>
      </c>
      <c r="G149">
        <f t="shared" si="62"/>
        <v>-47.299999999999791</v>
      </c>
      <c r="H149">
        <f t="shared" si="63"/>
        <v>14.700000000000209</v>
      </c>
      <c r="I149">
        <f t="shared" si="55"/>
        <v>14.700000000000209</v>
      </c>
      <c r="J149">
        <f t="shared" si="56"/>
        <v>-14.700000000000209</v>
      </c>
      <c r="K149">
        <f>+FDA_BE_Calculations!$F$41/FE_GAIN_plot</f>
        <v>5.1999999999999993</v>
      </c>
      <c r="L149">
        <f>+FDA_BE_Calculations!$G$41/FE_GAIN_plot</f>
        <v>-5.1999999999999993</v>
      </c>
      <c r="N149">
        <f t="shared" si="57"/>
        <v>5.1999999999999993</v>
      </c>
      <c r="O149">
        <f t="shared" si="58"/>
        <v>-5.1999999999999993</v>
      </c>
      <c r="Q149">
        <f t="shared" si="49"/>
        <v>5.0999999999999996</v>
      </c>
      <c r="R149">
        <f t="shared" si="50"/>
        <v>-9.9999999999999645E-2</v>
      </c>
      <c r="T149">
        <f t="shared" si="64"/>
        <v>5.1999999999999993</v>
      </c>
      <c r="U149">
        <f t="shared" si="65"/>
        <v>-5.1999999999999993</v>
      </c>
      <c r="W149">
        <f t="shared" si="51"/>
        <v>2.5</v>
      </c>
      <c r="Y149">
        <f t="shared" si="52"/>
        <v>18</v>
      </c>
      <c r="Z149">
        <f t="shared" si="53"/>
        <v>-18</v>
      </c>
    </row>
    <row r="150" spans="1:26" x14ac:dyDescent="0.3">
      <c r="A150">
        <f t="shared" si="54"/>
        <v>0</v>
      </c>
      <c r="B150">
        <f t="shared" si="59"/>
        <v>8.0999999999998948</v>
      </c>
      <c r="C150">
        <f t="shared" si="47"/>
        <v>15.80000000000021</v>
      </c>
      <c r="D150">
        <f t="shared" si="48"/>
        <v>-48.19999999999979</v>
      </c>
      <c r="E150">
        <f t="shared" si="60"/>
        <v>15.80000000000021</v>
      </c>
      <c r="F150">
        <f t="shared" si="61"/>
        <v>14.80000000000021</v>
      </c>
      <c r="G150">
        <f t="shared" si="62"/>
        <v>-47.19999999999979</v>
      </c>
      <c r="H150">
        <f t="shared" si="63"/>
        <v>14.80000000000021</v>
      </c>
      <c r="I150">
        <f t="shared" si="55"/>
        <v>14.80000000000021</v>
      </c>
      <c r="J150">
        <f t="shared" si="56"/>
        <v>-14.80000000000021</v>
      </c>
      <c r="K150">
        <f>+FDA_BE_Calculations!$F$41/FE_GAIN_plot</f>
        <v>5.1999999999999993</v>
      </c>
      <c r="L150">
        <f>+FDA_BE_Calculations!$G$41/FE_GAIN_plot</f>
        <v>-5.1999999999999993</v>
      </c>
      <c r="N150">
        <f t="shared" si="57"/>
        <v>5.1999999999999993</v>
      </c>
      <c r="O150">
        <f t="shared" si="58"/>
        <v>-5.1999999999999993</v>
      </c>
      <c r="Q150">
        <f t="shared" si="49"/>
        <v>5.0999999999999996</v>
      </c>
      <c r="R150">
        <f t="shared" si="50"/>
        <v>-9.9999999999999645E-2</v>
      </c>
      <c r="T150">
        <f t="shared" si="64"/>
        <v>5.1999999999999993</v>
      </c>
      <c r="U150">
        <f t="shared" si="65"/>
        <v>-5.1999999999999993</v>
      </c>
      <c r="W150">
        <f t="shared" si="51"/>
        <v>2.5</v>
      </c>
      <c r="Y150">
        <f t="shared" si="52"/>
        <v>18</v>
      </c>
      <c r="Z150">
        <f t="shared" si="53"/>
        <v>-18</v>
      </c>
    </row>
    <row r="151" spans="1:26" x14ac:dyDescent="0.3">
      <c r="A151">
        <f t="shared" si="54"/>
        <v>0</v>
      </c>
      <c r="B151">
        <f t="shared" si="59"/>
        <v>8.0499999999998941</v>
      </c>
      <c r="C151">
        <f t="shared" si="47"/>
        <v>15.900000000000212</v>
      </c>
      <c r="D151">
        <f t="shared" si="48"/>
        <v>-48.099999999999788</v>
      </c>
      <c r="E151">
        <f t="shared" si="60"/>
        <v>15.900000000000212</v>
      </c>
      <c r="F151">
        <f t="shared" si="61"/>
        <v>14.900000000000212</v>
      </c>
      <c r="G151">
        <f t="shared" si="62"/>
        <v>-47.099999999999788</v>
      </c>
      <c r="H151">
        <f t="shared" si="63"/>
        <v>14.900000000000212</v>
      </c>
      <c r="I151">
        <f t="shared" si="55"/>
        <v>14.900000000000212</v>
      </c>
      <c r="J151">
        <f t="shared" si="56"/>
        <v>-14.900000000000212</v>
      </c>
      <c r="K151">
        <f>+FDA_BE_Calculations!$F$41/FE_GAIN_plot</f>
        <v>5.1999999999999993</v>
      </c>
      <c r="L151">
        <f>+FDA_BE_Calculations!$G$41/FE_GAIN_plot</f>
        <v>-5.1999999999999993</v>
      </c>
      <c r="N151">
        <f t="shared" si="57"/>
        <v>5.1999999999999993</v>
      </c>
      <c r="O151">
        <f t="shared" si="58"/>
        <v>-5.1999999999999993</v>
      </c>
      <c r="Q151">
        <f t="shared" si="49"/>
        <v>5.0999999999999996</v>
      </c>
      <c r="R151">
        <f t="shared" si="50"/>
        <v>-9.9999999999999645E-2</v>
      </c>
      <c r="T151">
        <f t="shared" si="64"/>
        <v>5.1999999999999993</v>
      </c>
      <c r="U151">
        <f t="shared" si="65"/>
        <v>-5.1999999999999993</v>
      </c>
      <c r="W151">
        <f t="shared" si="51"/>
        <v>2.5</v>
      </c>
      <c r="Y151">
        <f t="shared" si="52"/>
        <v>18</v>
      </c>
      <c r="Z151">
        <f t="shared" si="53"/>
        <v>-18</v>
      </c>
    </row>
    <row r="152" spans="1:26" x14ac:dyDescent="0.3">
      <c r="A152">
        <f t="shared" si="54"/>
        <v>0</v>
      </c>
      <c r="B152">
        <f t="shared" si="59"/>
        <v>7.9999999999998943</v>
      </c>
      <c r="C152">
        <f t="shared" si="47"/>
        <v>16.000000000000213</v>
      </c>
      <c r="D152">
        <f t="shared" si="48"/>
        <v>-47.999999999999787</v>
      </c>
      <c r="E152">
        <f t="shared" si="60"/>
        <v>16.000000000000213</v>
      </c>
      <c r="F152">
        <f t="shared" si="61"/>
        <v>15.000000000000211</v>
      </c>
      <c r="G152">
        <f t="shared" si="62"/>
        <v>-46.999999999999787</v>
      </c>
      <c r="H152">
        <f t="shared" si="63"/>
        <v>15.000000000000211</v>
      </c>
      <c r="I152">
        <f t="shared" si="55"/>
        <v>15.000000000000211</v>
      </c>
      <c r="J152">
        <f t="shared" si="56"/>
        <v>-15.000000000000211</v>
      </c>
      <c r="K152">
        <f>+FDA_BE_Calculations!$F$41/FE_GAIN_plot</f>
        <v>5.1999999999999993</v>
      </c>
      <c r="L152">
        <f>+FDA_BE_Calculations!$G$41/FE_GAIN_plot</f>
        <v>-5.1999999999999993</v>
      </c>
      <c r="N152">
        <f t="shared" si="57"/>
        <v>5.1999999999999993</v>
      </c>
      <c r="O152">
        <f t="shared" si="58"/>
        <v>-5.1999999999999993</v>
      </c>
      <c r="Q152">
        <f t="shared" si="49"/>
        <v>5.0999999999999996</v>
      </c>
      <c r="R152">
        <f t="shared" si="50"/>
        <v>-9.9999999999999645E-2</v>
      </c>
      <c r="T152">
        <f t="shared" si="64"/>
        <v>5.1999999999999993</v>
      </c>
      <c r="U152">
        <f t="shared" si="65"/>
        <v>-5.1999999999999993</v>
      </c>
      <c r="W152">
        <f t="shared" si="51"/>
        <v>2.5</v>
      </c>
      <c r="Y152">
        <f t="shared" si="52"/>
        <v>18</v>
      </c>
      <c r="Z152">
        <f t="shared" si="53"/>
        <v>-18</v>
      </c>
    </row>
    <row r="153" spans="1:26" x14ac:dyDescent="0.3">
      <c r="A153">
        <f t="shared" si="54"/>
        <v>0</v>
      </c>
      <c r="B153">
        <f t="shared" si="59"/>
        <v>7.9499999999998945</v>
      </c>
      <c r="C153">
        <f t="shared" si="47"/>
        <v>16.100000000000211</v>
      </c>
      <c r="D153">
        <f t="shared" si="48"/>
        <v>-47.899999999999793</v>
      </c>
      <c r="E153">
        <f t="shared" si="60"/>
        <v>16.100000000000211</v>
      </c>
      <c r="F153">
        <f t="shared" si="61"/>
        <v>15.100000000000211</v>
      </c>
      <c r="G153">
        <f t="shared" si="62"/>
        <v>-46.899999999999793</v>
      </c>
      <c r="H153">
        <f t="shared" si="63"/>
        <v>15.100000000000211</v>
      </c>
      <c r="I153">
        <f t="shared" si="55"/>
        <v>15.100000000000211</v>
      </c>
      <c r="J153">
        <f t="shared" si="56"/>
        <v>-15.100000000000211</v>
      </c>
      <c r="K153">
        <f>+FDA_BE_Calculations!$F$41/FE_GAIN_plot</f>
        <v>5.1999999999999993</v>
      </c>
      <c r="L153">
        <f>+FDA_BE_Calculations!$G$41/FE_GAIN_plot</f>
        <v>-5.1999999999999993</v>
      </c>
      <c r="N153">
        <f t="shared" si="57"/>
        <v>5.1999999999999993</v>
      </c>
      <c r="O153">
        <f t="shared" si="58"/>
        <v>-5.1999999999999993</v>
      </c>
      <c r="Q153">
        <f t="shared" si="49"/>
        <v>5.0999999999999996</v>
      </c>
      <c r="R153">
        <f t="shared" si="50"/>
        <v>-9.9999999999999645E-2</v>
      </c>
      <c r="T153">
        <f t="shared" si="64"/>
        <v>5.1999999999999993</v>
      </c>
      <c r="U153">
        <f t="shared" si="65"/>
        <v>-5.1999999999999993</v>
      </c>
      <c r="W153">
        <f t="shared" si="51"/>
        <v>2.5</v>
      </c>
      <c r="Y153">
        <f t="shared" si="52"/>
        <v>18</v>
      </c>
      <c r="Z153">
        <f t="shared" si="53"/>
        <v>-18</v>
      </c>
    </row>
    <row r="154" spans="1:26" x14ac:dyDescent="0.3">
      <c r="A154">
        <f t="shared" si="54"/>
        <v>0</v>
      </c>
      <c r="B154">
        <f t="shared" si="59"/>
        <v>7.8999999999998947</v>
      </c>
      <c r="C154">
        <f t="shared" si="47"/>
        <v>16.200000000000209</v>
      </c>
      <c r="D154">
        <f t="shared" si="48"/>
        <v>-47.799999999999791</v>
      </c>
      <c r="E154">
        <f t="shared" si="60"/>
        <v>16.200000000000209</v>
      </c>
      <c r="F154">
        <f t="shared" si="61"/>
        <v>15.200000000000211</v>
      </c>
      <c r="G154">
        <f t="shared" si="62"/>
        <v>-46.799999999999791</v>
      </c>
      <c r="H154">
        <f t="shared" si="63"/>
        <v>15.200000000000211</v>
      </c>
      <c r="I154">
        <f t="shared" si="55"/>
        <v>15.200000000000211</v>
      </c>
      <c r="J154">
        <f t="shared" si="56"/>
        <v>-15.200000000000211</v>
      </c>
      <c r="K154">
        <f>+FDA_BE_Calculations!$F$41/FE_GAIN_plot</f>
        <v>5.1999999999999993</v>
      </c>
      <c r="L154">
        <f>+FDA_BE_Calculations!$G$41/FE_GAIN_plot</f>
        <v>-5.1999999999999993</v>
      </c>
      <c r="N154">
        <f t="shared" si="57"/>
        <v>5.1999999999999993</v>
      </c>
      <c r="O154">
        <f t="shared" si="58"/>
        <v>-5.1999999999999993</v>
      </c>
      <c r="Q154">
        <f t="shared" si="49"/>
        <v>5.0999999999999996</v>
      </c>
      <c r="R154">
        <f t="shared" si="50"/>
        <v>-9.9999999999999645E-2</v>
      </c>
      <c r="T154">
        <f t="shared" si="64"/>
        <v>5.1999999999999993</v>
      </c>
      <c r="U154">
        <f t="shared" si="65"/>
        <v>-5.1999999999999993</v>
      </c>
      <c r="W154">
        <f t="shared" si="51"/>
        <v>2.5</v>
      </c>
      <c r="Y154">
        <f t="shared" si="52"/>
        <v>18</v>
      </c>
      <c r="Z154">
        <f t="shared" si="53"/>
        <v>-18</v>
      </c>
    </row>
    <row r="155" spans="1:26" x14ac:dyDescent="0.3">
      <c r="A155">
        <f t="shared" si="54"/>
        <v>0</v>
      </c>
      <c r="B155">
        <f t="shared" si="59"/>
        <v>7.8499999999998948</v>
      </c>
      <c r="C155">
        <f t="shared" si="47"/>
        <v>16.30000000000021</v>
      </c>
      <c r="D155">
        <f t="shared" si="48"/>
        <v>-47.69999999999979</v>
      </c>
      <c r="E155">
        <f t="shared" si="60"/>
        <v>16.30000000000021</v>
      </c>
      <c r="F155">
        <f t="shared" si="61"/>
        <v>15.30000000000021</v>
      </c>
      <c r="G155">
        <f t="shared" si="62"/>
        <v>-46.69999999999979</v>
      </c>
      <c r="H155">
        <f t="shared" si="63"/>
        <v>15.30000000000021</v>
      </c>
      <c r="I155">
        <f t="shared" si="55"/>
        <v>15.30000000000021</v>
      </c>
      <c r="J155">
        <f t="shared" si="56"/>
        <v>-15.30000000000021</v>
      </c>
      <c r="K155">
        <f>+FDA_BE_Calculations!$F$41/FE_GAIN_plot</f>
        <v>5.1999999999999993</v>
      </c>
      <c r="L155">
        <f>+FDA_BE_Calculations!$G$41/FE_GAIN_plot</f>
        <v>-5.1999999999999993</v>
      </c>
      <c r="N155">
        <f t="shared" si="57"/>
        <v>5.1999999999999993</v>
      </c>
      <c r="O155">
        <f t="shared" si="58"/>
        <v>-5.1999999999999993</v>
      </c>
      <c r="Q155">
        <f t="shared" si="49"/>
        <v>5.0999999999999996</v>
      </c>
      <c r="R155">
        <f t="shared" si="50"/>
        <v>-9.9999999999999645E-2</v>
      </c>
      <c r="T155">
        <f t="shared" si="64"/>
        <v>5.1999999999999993</v>
      </c>
      <c r="U155">
        <f t="shared" si="65"/>
        <v>-5.1999999999999993</v>
      </c>
      <c r="W155">
        <f t="shared" si="51"/>
        <v>2.5</v>
      </c>
      <c r="Y155">
        <f t="shared" si="52"/>
        <v>18</v>
      </c>
      <c r="Z155">
        <f t="shared" si="53"/>
        <v>-18</v>
      </c>
    </row>
    <row r="156" spans="1:26" x14ac:dyDescent="0.3">
      <c r="A156">
        <f t="shared" si="54"/>
        <v>0</v>
      </c>
      <c r="B156">
        <f t="shared" si="59"/>
        <v>7.799999999999895</v>
      </c>
      <c r="C156">
        <f t="shared" si="47"/>
        <v>16.400000000000212</v>
      </c>
      <c r="D156">
        <f t="shared" si="48"/>
        <v>-47.599999999999788</v>
      </c>
      <c r="E156">
        <f t="shared" si="60"/>
        <v>16.400000000000212</v>
      </c>
      <c r="F156">
        <f t="shared" si="61"/>
        <v>15.40000000000021</v>
      </c>
      <c r="G156">
        <f t="shared" si="62"/>
        <v>-46.599999999999788</v>
      </c>
      <c r="H156">
        <f t="shared" si="63"/>
        <v>15.40000000000021</v>
      </c>
      <c r="I156">
        <f t="shared" si="55"/>
        <v>15.40000000000021</v>
      </c>
      <c r="J156">
        <f t="shared" si="56"/>
        <v>-15.40000000000021</v>
      </c>
      <c r="K156">
        <f>+FDA_BE_Calculations!$F$41/FE_GAIN_plot</f>
        <v>5.1999999999999993</v>
      </c>
      <c r="L156">
        <f>+FDA_BE_Calculations!$G$41/FE_GAIN_plot</f>
        <v>-5.1999999999999993</v>
      </c>
      <c r="N156">
        <f t="shared" si="57"/>
        <v>5.1999999999999993</v>
      </c>
      <c r="O156">
        <f t="shared" si="58"/>
        <v>-5.1999999999999993</v>
      </c>
      <c r="Q156">
        <f t="shared" si="49"/>
        <v>5.0999999999999996</v>
      </c>
      <c r="R156">
        <f t="shared" si="50"/>
        <v>-9.9999999999999645E-2</v>
      </c>
      <c r="T156">
        <f t="shared" si="64"/>
        <v>5.1999999999999993</v>
      </c>
      <c r="U156">
        <f t="shared" si="65"/>
        <v>-5.1999999999999993</v>
      </c>
      <c r="W156">
        <f t="shared" si="51"/>
        <v>2.5</v>
      </c>
      <c r="Y156">
        <f t="shared" si="52"/>
        <v>18</v>
      </c>
      <c r="Z156">
        <f t="shared" si="53"/>
        <v>-18</v>
      </c>
    </row>
    <row r="157" spans="1:26" x14ac:dyDescent="0.3">
      <c r="A157">
        <f t="shared" si="54"/>
        <v>0</v>
      </c>
      <c r="B157">
        <f t="shared" si="59"/>
        <v>7.7499999999998952</v>
      </c>
      <c r="C157">
        <f t="shared" si="47"/>
        <v>16.50000000000021</v>
      </c>
      <c r="D157">
        <f t="shared" si="48"/>
        <v>-47.499999999999787</v>
      </c>
      <c r="E157">
        <f t="shared" si="60"/>
        <v>16.50000000000021</v>
      </c>
      <c r="F157">
        <f t="shared" si="61"/>
        <v>15.50000000000021</v>
      </c>
      <c r="G157">
        <f t="shared" si="62"/>
        <v>-46.499999999999787</v>
      </c>
      <c r="H157">
        <f t="shared" si="63"/>
        <v>15.50000000000021</v>
      </c>
      <c r="I157">
        <f t="shared" si="55"/>
        <v>15.50000000000021</v>
      </c>
      <c r="J157">
        <f t="shared" si="56"/>
        <v>-15.50000000000021</v>
      </c>
      <c r="K157">
        <f>+FDA_BE_Calculations!$F$41/FE_GAIN_plot</f>
        <v>5.1999999999999993</v>
      </c>
      <c r="L157">
        <f>+FDA_BE_Calculations!$G$41/FE_GAIN_plot</f>
        <v>-5.1999999999999993</v>
      </c>
      <c r="N157">
        <f t="shared" si="57"/>
        <v>5.1999999999999993</v>
      </c>
      <c r="O157">
        <f t="shared" si="58"/>
        <v>-5.1999999999999993</v>
      </c>
      <c r="Q157">
        <f t="shared" si="49"/>
        <v>5.0999999999999996</v>
      </c>
      <c r="R157">
        <f t="shared" si="50"/>
        <v>-9.9999999999999645E-2</v>
      </c>
      <c r="T157">
        <f t="shared" si="64"/>
        <v>5.1999999999999993</v>
      </c>
      <c r="U157">
        <f t="shared" si="65"/>
        <v>-5.1999999999999993</v>
      </c>
      <c r="W157">
        <f t="shared" si="51"/>
        <v>2.5</v>
      </c>
      <c r="Y157">
        <f t="shared" si="52"/>
        <v>18</v>
      </c>
      <c r="Z157">
        <f t="shared" si="53"/>
        <v>-18</v>
      </c>
    </row>
    <row r="158" spans="1:26" x14ac:dyDescent="0.3">
      <c r="A158">
        <f t="shared" si="54"/>
        <v>0</v>
      </c>
      <c r="B158">
        <f t="shared" si="59"/>
        <v>7.6999999999998954</v>
      </c>
      <c r="C158">
        <f t="shared" si="47"/>
        <v>16.600000000000207</v>
      </c>
      <c r="D158">
        <f t="shared" si="48"/>
        <v>-47.399999999999793</v>
      </c>
      <c r="E158">
        <f t="shared" si="60"/>
        <v>16.600000000000207</v>
      </c>
      <c r="F158">
        <f t="shared" si="61"/>
        <v>15.600000000000209</v>
      </c>
      <c r="G158">
        <f t="shared" si="62"/>
        <v>-46.399999999999793</v>
      </c>
      <c r="H158">
        <f t="shared" si="63"/>
        <v>15.600000000000209</v>
      </c>
      <c r="I158">
        <f t="shared" si="55"/>
        <v>15.600000000000209</v>
      </c>
      <c r="J158">
        <f t="shared" si="56"/>
        <v>-15.600000000000209</v>
      </c>
      <c r="K158">
        <f>+FDA_BE_Calculations!$F$41/FE_GAIN_plot</f>
        <v>5.1999999999999993</v>
      </c>
      <c r="L158">
        <f>+FDA_BE_Calculations!$G$41/FE_GAIN_plot</f>
        <v>-5.1999999999999993</v>
      </c>
      <c r="N158">
        <f t="shared" si="57"/>
        <v>5.1999999999999993</v>
      </c>
      <c r="O158">
        <f t="shared" si="58"/>
        <v>-5.1999999999999993</v>
      </c>
      <c r="Q158">
        <f t="shared" si="49"/>
        <v>5.0999999999999996</v>
      </c>
      <c r="R158">
        <f t="shared" si="50"/>
        <v>-9.9999999999999645E-2</v>
      </c>
      <c r="T158">
        <f t="shared" si="64"/>
        <v>5.1999999999999993</v>
      </c>
      <c r="U158">
        <f t="shared" si="65"/>
        <v>-5.1999999999999993</v>
      </c>
      <c r="W158">
        <f t="shared" si="51"/>
        <v>2.5</v>
      </c>
      <c r="Y158">
        <f t="shared" si="52"/>
        <v>18</v>
      </c>
      <c r="Z158">
        <f t="shared" si="53"/>
        <v>-18</v>
      </c>
    </row>
    <row r="159" spans="1:26" x14ac:dyDescent="0.3">
      <c r="A159">
        <f t="shared" si="54"/>
        <v>0</v>
      </c>
      <c r="B159">
        <f t="shared" si="59"/>
        <v>7.6499999999998956</v>
      </c>
      <c r="C159">
        <f t="shared" si="47"/>
        <v>16.700000000000209</v>
      </c>
      <c r="D159">
        <f t="shared" si="48"/>
        <v>-47.299999999999791</v>
      </c>
      <c r="E159">
        <f t="shared" si="60"/>
        <v>16.700000000000209</v>
      </c>
      <c r="F159">
        <f t="shared" si="61"/>
        <v>15.700000000000209</v>
      </c>
      <c r="G159">
        <f t="shared" si="62"/>
        <v>-46.299999999999791</v>
      </c>
      <c r="H159">
        <f t="shared" si="63"/>
        <v>15.700000000000209</v>
      </c>
      <c r="I159">
        <f t="shared" si="55"/>
        <v>15.700000000000209</v>
      </c>
      <c r="J159">
        <f t="shared" si="56"/>
        <v>-15.700000000000209</v>
      </c>
      <c r="K159">
        <f>+FDA_BE_Calculations!$F$41/FE_GAIN_plot</f>
        <v>5.1999999999999993</v>
      </c>
      <c r="L159">
        <f>+FDA_BE_Calculations!$G$41/FE_GAIN_plot</f>
        <v>-5.1999999999999993</v>
      </c>
      <c r="N159">
        <f t="shared" si="57"/>
        <v>5.1999999999999993</v>
      </c>
      <c r="O159">
        <f t="shared" si="58"/>
        <v>-5.1999999999999993</v>
      </c>
      <c r="Q159">
        <f t="shared" si="49"/>
        <v>5.0999999999999996</v>
      </c>
      <c r="R159">
        <f t="shared" si="50"/>
        <v>-9.9999999999999645E-2</v>
      </c>
      <c r="T159">
        <f t="shared" si="64"/>
        <v>5.1999999999999993</v>
      </c>
      <c r="U159">
        <f t="shared" si="65"/>
        <v>-5.1999999999999993</v>
      </c>
      <c r="W159">
        <f t="shared" si="51"/>
        <v>2.5</v>
      </c>
      <c r="Y159">
        <f t="shared" si="52"/>
        <v>18</v>
      </c>
      <c r="Z159">
        <f t="shared" si="53"/>
        <v>-18</v>
      </c>
    </row>
    <row r="160" spans="1:26" x14ac:dyDescent="0.3">
      <c r="A160">
        <f t="shared" si="54"/>
        <v>0</v>
      </c>
      <c r="B160">
        <f t="shared" si="59"/>
        <v>7.5999999999998957</v>
      </c>
      <c r="C160">
        <f t="shared" si="47"/>
        <v>16.80000000000021</v>
      </c>
      <c r="D160">
        <f t="shared" si="48"/>
        <v>-47.19999999999979</v>
      </c>
      <c r="E160">
        <f t="shared" si="60"/>
        <v>16.80000000000021</v>
      </c>
      <c r="F160">
        <f t="shared" si="61"/>
        <v>15.800000000000209</v>
      </c>
      <c r="G160">
        <f t="shared" si="62"/>
        <v>-46.19999999999979</v>
      </c>
      <c r="H160">
        <f t="shared" si="63"/>
        <v>15.800000000000209</v>
      </c>
      <c r="I160">
        <f t="shared" si="55"/>
        <v>15.800000000000209</v>
      </c>
      <c r="J160">
        <f t="shared" si="56"/>
        <v>-15.800000000000209</v>
      </c>
      <c r="K160">
        <f>+FDA_BE_Calculations!$F$41/FE_GAIN_plot</f>
        <v>5.1999999999999993</v>
      </c>
      <c r="L160">
        <f>+FDA_BE_Calculations!$G$41/FE_GAIN_plot</f>
        <v>-5.1999999999999993</v>
      </c>
      <c r="N160">
        <f t="shared" si="57"/>
        <v>5.1999999999999993</v>
      </c>
      <c r="O160">
        <f t="shared" si="58"/>
        <v>-5.1999999999999993</v>
      </c>
      <c r="Q160">
        <f t="shared" si="49"/>
        <v>5.0999999999999996</v>
      </c>
      <c r="R160">
        <f t="shared" si="50"/>
        <v>-9.9999999999999645E-2</v>
      </c>
      <c r="T160">
        <f t="shared" si="64"/>
        <v>5.1999999999999993</v>
      </c>
      <c r="U160">
        <f t="shared" si="65"/>
        <v>-5.1999999999999993</v>
      </c>
      <c r="W160">
        <f t="shared" si="51"/>
        <v>2.5</v>
      </c>
      <c r="Y160">
        <f t="shared" si="52"/>
        <v>18</v>
      </c>
      <c r="Z160">
        <f t="shared" si="53"/>
        <v>-18</v>
      </c>
    </row>
    <row r="161" spans="1:26" x14ac:dyDescent="0.3">
      <c r="A161">
        <f t="shared" si="54"/>
        <v>0</v>
      </c>
      <c r="B161">
        <f t="shared" si="59"/>
        <v>7.5499999999998959</v>
      </c>
      <c r="C161">
        <f t="shared" si="47"/>
        <v>16.900000000000208</v>
      </c>
      <c r="D161">
        <f t="shared" si="48"/>
        <v>-47.099999999999795</v>
      </c>
      <c r="E161">
        <f t="shared" si="60"/>
        <v>16.900000000000208</v>
      </c>
      <c r="F161">
        <f t="shared" si="61"/>
        <v>15.900000000000208</v>
      </c>
      <c r="G161">
        <f t="shared" si="62"/>
        <v>-46.099999999999795</v>
      </c>
      <c r="H161">
        <f t="shared" si="63"/>
        <v>15.900000000000208</v>
      </c>
      <c r="I161">
        <f t="shared" si="55"/>
        <v>15.900000000000208</v>
      </c>
      <c r="J161">
        <f t="shared" si="56"/>
        <v>-15.900000000000208</v>
      </c>
      <c r="K161">
        <f>+FDA_BE_Calculations!$F$41/FE_GAIN_plot</f>
        <v>5.1999999999999993</v>
      </c>
      <c r="L161">
        <f>+FDA_BE_Calculations!$G$41/FE_GAIN_plot</f>
        <v>-5.1999999999999993</v>
      </c>
      <c r="N161">
        <f t="shared" si="57"/>
        <v>5.1999999999999993</v>
      </c>
      <c r="O161">
        <f t="shared" si="58"/>
        <v>-5.1999999999999993</v>
      </c>
      <c r="Q161">
        <f t="shared" si="49"/>
        <v>5.0999999999999996</v>
      </c>
      <c r="R161">
        <f t="shared" si="50"/>
        <v>-9.9999999999999645E-2</v>
      </c>
      <c r="T161">
        <f t="shared" si="64"/>
        <v>5.1999999999999993</v>
      </c>
      <c r="U161">
        <f t="shared" si="65"/>
        <v>-5.1999999999999993</v>
      </c>
      <c r="W161">
        <f t="shared" si="51"/>
        <v>2.5</v>
      </c>
      <c r="Y161">
        <f t="shared" si="52"/>
        <v>18</v>
      </c>
      <c r="Z161">
        <f t="shared" si="53"/>
        <v>-18</v>
      </c>
    </row>
    <row r="162" spans="1:26" x14ac:dyDescent="0.3">
      <c r="A162">
        <f t="shared" si="54"/>
        <v>0</v>
      </c>
      <c r="B162">
        <f t="shared" si="59"/>
        <v>7.4999999999998961</v>
      </c>
      <c r="C162">
        <f t="shared" si="47"/>
        <v>17.000000000000206</v>
      </c>
      <c r="D162">
        <f t="shared" si="48"/>
        <v>-46.999999999999794</v>
      </c>
      <c r="E162">
        <f t="shared" si="60"/>
        <v>17.000000000000206</v>
      </c>
      <c r="F162">
        <f t="shared" si="61"/>
        <v>16.000000000000206</v>
      </c>
      <c r="G162">
        <f t="shared" si="62"/>
        <v>-45.999999999999794</v>
      </c>
      <c r="H162">
        <f t="shared" si="63"/>
        <v>16.000000000000206</v>
      </c>
      <c r="I162">
        <f t="shared" si="55"/>
        <v>16.000000000000206</v>
      </c>
      <c r="J162">
        <f t="shared" si="56"/>
        <v>-16.000000000000206</v>
      </c>
      <c r="K162">
        <f>+FDA_BE_Calculations!$F$41/FE_GAIN_plot</f>
        <v>5.1999999999999993</v>
      </c>
      <c r="L162">
        <f>+FDA_BE_Calculations!$G$41/FE_GAIN_plot</f>
        <v>-5.1999999999999993</v>
      </c>
      <c r="N162">
        <f t="shared" si="57"/>
        <v>5.1999999999999993</v>
      </c>
      <c r="O162">
        <f t="shared" si="58"/>
        <v>-5.1999999999999993</v>
      </c>
      <c r="Q162">
        <f t="shared" si="49"/>
        <v>5.0999999999999996</v>
      </c>
      <c r="R162">
        <f t="shared" si="50"/>
        <v>-9.9999999999999645E-2</v>
      </c>
      <c r="T162">
        <f t="shared" si="64"/>
        <v>5.1999999999999993</v>
      </c>
      <c r="U162">
        <f t="shared" si="65"/>
        <v>-5.1999999999999993</v>
      </c>
      <c r="W162">
        <f t="shared" si="51"/>
        <v>2.5</v>
      </c>
      <c r="Y162">
        <f t="shared" si="52"/>
        <v>18</v>
      </c>
      <c r="Z162">
        <f t="shared" si="53"/>
        <v>-18</v>
      </c>
    </row>
    <row r="163" spans="1:26" x14ac:dyDescent="0.3">
      <c r="A163">
        <f t="shared" si="54"/>
        <v>0</v>
      </c>
      <c r="B163">
        <f t="shared" si="59"/>
        <v>7.4499999999998963</v>
      </c>
      <c r="C163">
        <f t="shared" si="47"/>
        <v>17.100000000000207</v>
      </c>
      <c r="D163">
        <f t="shared" si="48"/>
        <v>-46.899999999999793</v>
      </c>
      <c r="E163">
        <f t="shared" si="60"/>
        <v>17.100000000000207</v>
      </c>
      <c r="F163">
        <f t="shared" si="61"/>
        <v>16.100000000000207</v>
      </c>
      <c r="G163">
        <f t="shared" si="62"/>
        <v>-45.899999999999793</v>
      </c>
      <c r="H163">
        <f t="shared" si="63"/>
        <v>16.100000000000207</v>
      </c>
      <c r="I163">
        <f t="shared" si="55"/>
        <v>16.100000000000207</v>
      </c>
      <c r="J163">
        <f t="shared" si="56"/>
        <v>-16.100000000000207</v>
      </c>
      <c r="K163">
        <f>+FDA_BE_Calculations!$F$41/FE_GAIN_plot</f>
        <v>5.1999999999999993</v>
      </c>
      <c r="L163">
        <f>+FDA_BE_Calculations!$G$41/FE_GAIN_plot</f>
        <v>-5.1999999999999993</v>
      </c>
      <c r="N163">
        <f t="shared" si="57"/>
        <v>5.1999999999999993</v>
      </c>
      <c r="O163">
        <f t="shared" si="58"/>
        <v>-5.1999999999999993</v>
      </c>
      <c r="Q163">
        <f t="shared" si="49"/>
        <v>5.0999999999999996</v>
      </c>
      <c r="R163">
        <f t="shared" si="50"/>
        <v>-9.9999999999999645E-2</v>
      </c>
      <c r="T163">
        <f t="shared" si="64"/>
        <v>5.1999999999999993</v>
      </c>
      <c r="U163">
        <f t="shared" si="65"/>
        <v>-5.1999999999999993</v>
      </c>
      <c r="W163">
        <f t="shared" si="51"/>
        <v>2.5</v>
      </c>
      <c r="Y163">
        <f t="shared" si="52"/>
        <v>18</v>
      </c>
      <c r="Z163">
        <f t="shared" si="53"/>
        <v>-18</v>
      </c>
    </row>
    <row r="164" spans="1:26" x14ac:dyDescent="0.3">
      <c r="A164">
        <f t="shared" si="54"/>
        <v>0</v>
      </c>
      <c r="B164">
        <f t="shared" si="59"/>
        <v>7.3999999999998964</v>
      </c>
      <c r="C164">
        <f t="shared" si="47"/>
        <v>17.200000000000209</v>
      </c>
      <c r="D164">
        <f t="shared" si="48"/>
        <v>-46.799999999999791</v>
      </c>
      <c r="E164">
        <f t="shared" si="60"/>
        <v>17.200000000000209</v>
      </c>
      <c r="F164">
        <f t="shared" si="61"/>
        <v>16.200000000000209</v>
      </c>
      <c r="G164">
        <f t="shared" si="62"/>
        <v>-45.799999999999791</v>
      </c>
      <c r="H164">
        <f t="shared" si="63"/>
        <v>16.200000000000209</v>
      </c>
      <c r="I164">
        <f t="shared" si="55"/>
        <v>16.200000000000209</v>
      </c>
      <c r="J164">
        <f t="shared" si="56"/>
        <v>-16.200000000000209</v>
      </c>
      <c r="K164">
        <f>+FDA_BE_Calculations!$F$41/FE_GAIN_plot</f>
        <v>5.1999999999999993</v>
      </c>
      <c r="L164">
        <f>+FDA_BE_Calculations!$G$41/FE_GAIN_plot</f>
        <v>-5.1999999999999993</v>
      </c>
      <c r="N164">
        <f t="shared" si="57"/>
        <v>5.1999999999999993</v>
      </c>
      <c r="O164">
        <f t="shared" si="58"/>
        <v>-5.1999999999999993</v>
      </c>
      <c r="Q164">
        <f t="shared" si="49"/>
        <v>5.0999999999999996</v>
      </c>
      <c r="R164">
        <f t="shared" si="50"/>
        <v>-9.9999999999999645E-2</v>
      </c>
      <c r="T164">
        <f t="shared" si="64"/>
        <v>5.1999999999999993</v>
      </c>
      <c r="U164">
        <f t="shared" si="65"/>
        <v>-5.1999999999999993</v>
      </c>
      <c r="W164">
        <f t="shared" si="51"/>
        <v>2.5</v>
      </c>
      <c r="Y164">
        <f t="shared" si="52"/>
        <v>18</v>
      </c>
      <c r="Z164">
        <f t="shared" si="53"/>
        <v>-18</v>
      </c>
    </row>
    <row r="165" spans="1:26" x14ac:dyDescent="0.3">
      <c r="A165">
        <f t="shared" si="54"/>
        <v>0</v>
      </c>
      <c r="B165">
        <f t="shared" si="59"/>
        <v>7.3499999999998966</v>
      </c>
      <c r="C165">
        <f t="shared" si="47"/>
        <v>17.300000000000207</v>
      </c>
      <c r="D165">
        <f t="shared" si="48"/>
        <v>-46.69999999999979</v>
      </c>
      <c r="E165">
        <f t="shared" si="60"/>
        <v>17.300000000000207</v>
      </c>
      <c r="F165">
        <f t="shared" si="61"/>
        <v>16.300000000000207</v>
      </c>
      <c r="G165">
        <f t="shared" si="62"/>
        <v>-45.69999999999979</v>
      </c>
      <c r="H165">
        <f t="shared" si="63"/>
        <v>16.300000000000207</v>
      </c>
      <c r="I165">
        <f t="shared" si="55"/>
        <v>16.300000000000207</v>
      </c>
      <c r="J165">
        <f t="shared" si="56"/>
        <v>-16.300000000000207</v>
      </c>
      <c r="K165">
        <f>+FDA_BE_Calculations!$F$41/FE_GAIN_plot</f>
        <v>5.1999999999999993</v>
      </c>
      <c r="L165">
        <f>+FDA_BE_Calculations!$G$41/FE_GAIN_plot</f>
        <v>-5.1999999999999993</v>
      </c>
      <c r="N165">
        <f t="shared" si="57"/>
        <v>5.1999999999999993</v>
      </c>
      <c r="O165">
        <f t="shared" si="58"/>
        <v>-5.1999999999999993</v>
      </c>
      <c r="Q165">
        <f t="shared" si="49"/>
        <v>5.0999999999999996</v>
      </c>
      <c r="R165">
        <f t="shared" si="50"/>
        <v>-9.9999999999999645E-2</v>
      </c>
      <c r="T165">
        <f t="shared" si="64"/>
        <v>5.1999999999999993</v>
      </c>
      <c r="U165">
        <f t="shared" si="65"/>
        <v>-5.1999999999999993</v>
      </c>
      <c r="W165">
        <f t="shared" si="51"/>
        <v>2.5</v>
      </c>
      <c r="Y165">
        <f t="shared" si="52"/>
        <v>18</v>
      </c>
      <c r="Z165">
        <f t="shared" si="53"/>
        <v>-18</v>
      </c>
    </row>
    <row r="166" spans="1:26" x14ac:dyDescent="0.3">
      <c r="A166">
        <f t="shared" si="54"/>
        <v>0</v>
      </c>
      <c r="B166">
        <f t="shared" si="59"/>
        <v>7.2999999999998968</v>
      </c>
      <c r="C166">
        <f t="shared" si="47"/>
        <v>17.400000000000205</v>
      </c>
      <c r="D166">
        <f t="shared" si="48"/>
        <v>-46.599999999999795</v>
      </c>
      <c r="E166">
        <f t="shared" si="60"/>
        <v>17.400000000000205</v>
      </c>
      <c r="F166">
        <f t="shared" si="61"/>
        <v>16.400000000000205</v>
      </c>
      <c r="G166">
        <f t="shared" si="62"/>
        <v>-45.599999999999795</v>
      </c>
      <c r="H166">
        <f t="shared" si="63"/>
        <v>16.400000000000205</v>
      </c>
      <c r="I166">
        <f t="shared" si="55"/>
        <v>16.400000000000205</v>
      </c>
      <c r="J166">
        <f t="shared" si="56"/>
        <v>-16.400000000000205</v>
      </c>
      <c r="K166">
        <f>+FDA_BE_Calculations!$F$41/FE_GAIN_plot</f>
        <v>5.1999999999999993</v>
      </c>
      <c r="L166">
        <f>+FDA_BE_Calculations!$G$41/FE_GAIN_plot</f>
        <v>-5.1999999999999993</v>
      </c>
      <c r="N166">
        <f t="shared" si="57"/>
        <v>5.1999999999999993</v>
      </c>
      <c r="O166">
        <f t="shared" si="58"/>
        <v>-5.1999999999999993</v>
      </c>
      <c r="Q166">
        <f t="shared" si="49"/>
        <v>5.0999999999999996</v>
      </c>
      <c r="R166">
        <f t="shared" si="50"/>
        <v>-9.9999999999999645E-2</v>
      </c>
      <c r="T166">
        <f t="shared" si="64"/>
        <v>5.1999999999999993</v>
      </c>
      <c r="U166">
        <f t="shared" si="65"/>
        <v>-5.1999999999999993</v>
      </c>
      <c r="W166">
        <f t="shared" si="51"/>
        <v>2.5</v>
      </c>
      <c r="Y166">
        <f t="shared" si="52"/>
        <v>18</v>
      </c>
      <c r="Z166">
        <f t="shared" si="53"/>
        <v>-18</v>
      </c>
    </row>
    <row r="167" spans="1:26" x14ac:dyDescent="0.3">
      <c r="A167">
        <f t="shared" si="54"/>
        <v>0</v>
      </c>
      <c r="B167">
        <f t="shared" si="59"/>
        <v>7.249999999999897</v>
      </c>
      <c r="C167">
        <f t="shared" si="47"/>
        <v>17.500000000000206</v>
      </c>
      <c r="D167">
        <f t="shared" si="48"/>
        <v>-46.499999999999794</v>
      </c>
      <c r="E167">
        <f t="shared" si="60"/>
        <v>17.500000000000206</v>
      </c>
      <c r="F167">
        <f t="shared" si="61"/>
        <v>16.500000000000206</v>
      </c>
      <c r="G167">
        <f t="shared" si="62"/>
        <v>-45.499999999999794</v>
      </c>
      <c r="H167">
        <f t="shared" si="63"/>
        <v>16.500000000000206</v>
      </c>
      <c r="I167">
        <f t="shared" si="55"/>
        <v>16.500000000000206</v>
      </c>
      <c r="J167">
        <f t="shared" si="56"/>
        <v>-16.500000000000206</v>
      </c>
      <c r="K167">
        <f>+FDA_BE_Calculations!$F$41/FE_GAIN_plot</f>
        <v>5.1999999999999993</v>
      </c>
      <c r="L167">
        <f>+FDA_BE_Calculations!$G$41/FE_GAIN_plot</f>
        <v>-5.1999999999999993</v>
      </c>
      <c r="N167">
        <f t="shared" si="57"/>
        <v>5.1999999999999993</v>
      </c>
      <c r="O167">
        <f t="shared" si="58"/>
        <v>-5.1999999999999993</v>
      </c>
      <c r="Q167">
        <f t="shared" si="49"/>
        <v>5.0999999999999996</v>
      </c>
      <c r="R167">
        <f t="shared" si="50"/>
        <v>-9.9999999999999645E-2</v>
      </c>
      <c r="T167">
        <f t="shared" si="64"/>
        <v>5.1999999999999993</v>
      </c>
      <c r="U167">
        <f t="shared" si="65"/>
        <v>-5.1999999999999993</v>
      </c>
      <c r="W167">
        <f t="shared" si="51"/>
        <v>2.5</v>
      </c>
      <c r="Y167">
        <f t="shared" si="52"/>
        <v>18</v>
      </c>
      <c r="Z167">
        <f t="shared" si="53"/>
        <v>-18</v>
      </c>
    </row>
    <row r="168" spans="1:26" x14ac:dyDescent="0.3">
      <c r="A168">
        <f t="shared" si="54"/>
        <v>0</v>
      </c>
      <c r="B168">
        <f t="shared" si="59"/>
        <v>7.1999999999998971</v>
      </c>
      <c r="C168">
        <f t="shared" si="47"/>
        <v>17.600000000000207</v>
      </c>
      <c r="D168">
        <f t="shared" si="48"/>
        <v>-46.399999999999793</v>
      </c>
      <c r="E168">
        <f t="shared" si="60"/>
        <v>17.600000000000207</v>
      </c>
      <c r="F168">
        <f t="shared" si="61"/>
        <v>16.600000000000207</v>
      </c>
      <c r="G168">
        <f t="shared" si="62"/>
        <v>-45.399999999999793</v>
      </c>
      <c r="H168">
        <f t="shared" si="63"/>
        <v>16.600000000000207</v>
      </c>
      <c r="I168">
        <f t="shared" si="55"/>
        <v>16.600000000000207</v>
      </c>
      <c r="J168">
        <f t="shared" si="56"/>
        <v>-16.600000000000207</v>
      </c>
      <c r="K168">
        <f>+FDA_BE_Calculations!$F$41/FE_GAIN_plot</f>
        <v>5.1999999999999993</v>
      </c>
      <c r="L168">
        <f>+FDA_BE_Calculations!$G$41/FE_GAIN_plot</f>
        <v>-5.1999999999999993</v>
      </c>
      <c r="N168">
        <f t="shared" si="57"/>
        <v>5.1999999999999993</v>
      </c>
      <c r="O168">
        <f t="shared" si="58"/>
        <v>-5.1999999999999993</v>
      </c>
      <c r="Q168">
        <f t="shared" si="49"/>
        <v>5.0999999999999996</v>
      </c>
      <c r="R168">
        <f t="shared" si="50"/>
        <v>-9.9999999999999645E-2</v>
      </c>
      <c r="T168">
        <f t="shared" si="64"/>
        <v>5.1999999999999993</v>
      </c>
      <c r="U168">
        <f t="shared" si="65"/>
        <v>-5.1999999999999993</v>
      </c>
      <c r="W168">
        <f t="shared" si="51"/>
        <v>2.5</v>
      </c>
      <c r="Y168">
        <f t="shared" si="52"/>
        <v>18</v>
      </c>
      <c r="Z168">
        <f t="shared" si="53"/>
        <v>-18</v>
      </c>
    </row>
    <row r="169" spans="1:26" x14ac:dyDescent="0.3">
      <c r="A169">
        <f t="shared" si="54"/>
        <v>0</v>
      </c>
      <c r="B169">
        <f t="shared" si="59"/>
        <v>7.1499999999998973</v>
      </c>
      <c r="C169">
        <f t="shared" si="47"/>
        <v>17.700000000000205</v>
      </c>
      <c r="D169">
        <f t="shared" si="48"/>
        <v>-46.299999999999798</v>
      </c>
      <c r="E169">
        <f t="shared" si="60"/>
        <v>17.700000000000205</v>
      </c>
      <c r="F169">
        <f t="shared" si="61"/>
        <v>16.700000000000205</v>
      </c>
      <c r="G169">
        <f t="shared" si="62"/>
        <v>-45.299999999999798</v>
      </c>
      <c r="H169">
        <f t="shared" si="63"/>
        <v>16.700000000000205</v>
      </c>
      <c r="I169">
        <f t="shared" si="55"/>
        <v>16.700000000000205</v>
      </c>
      <c r="J169">
        <f t="shared" si="56"/>
        <v>-16.700000000000205</v>
      </c>
      <c r="K169">
        <f>+FDA_BE_Calculations!$F$41/FE_GAIN_plot</f>
        <v>5.1999999999999993</v>
      </c>
      <c r="L169">
        <f>+FDA_BE_Calculations!$G$41/FE_GAIN_plot</f>
        <v>-5.1999999999999993</v>
      </c>
      <c r="N169">
        <f t="shared" si="57"/>
        <v>5.1999999999999993</v>
      </c>
      <c r="O169">
        <f t="shared" si="58"/>
        <v>-5.1999999999999993</v>
      </c>
      <c r="Q169">
        <f t="shared" si="49"/>
        <v>5.0999999999999996</v>
      </c>
      <c r="R169">
        <f t="shared" si="50"/>
        <v>-9.9999999999999645E-2</v>
      </c>
      <c r="T169">
        <f t="shared" si="64"/>
        <v>5.1999999999999993</v>
      </c>
      <c r="U169">
        <f t="shared" si="65"/>
        <v>-5.1999999999999993</v>
      </c>
      <c r="W169">
        <f t="shared" si="51"/>
        <v>2.5</v>
      </c>
      <c r="Y169">
        <f t="shared" si="52"/>
        <v>18</v>
      </c>
      <c r="Z169">
        <f t="shared" si="53"/>
        <v>-18</v>
      </c>
    </row>
    <row r="170" spans="1:26" x14ac:dyDescent="0.3">
      <c r="A170">
        <f t="shared" si="54"/>
        <v>0</v>
      </c>
      <c r="B170">
        <f t="shared" si="59"/>
        <v>7.0999999999998975</v>
      </c>
      <c r="C170">
        <f t="shared" si="47"/>
        <v>17.800000000000203</v>
      </c>
      <c r="D170">
        <f t="shared" si="48"/>
        <v>-46.199999999999797</v>
      </c>
      <c r="E170">
        <f t="shared" si="60"/>
        <v>17.800000000000203</v>
      </c>
      <c r="F170">
        <f t="shared" si="61"/>
        <v>16.800000000000203</v>
      </c>
      <c r="G170">
        <f t="shared" si="62"/>
        <v>-45.199999999999797</v>
      </c>
      <c r="H170">
        <f t="shared" si="63"/>
        <v>16.800000000000203</v>
      </c>
      <c r="I170">
        <f t="shared" si="55"/>
        <v>16.800000000000203</v>
      </c>
      <c r="J170">
        <f t="shared" si="56"/>
        <v>-16.800000000000203</v>
      </c>
      <c r="K170">
        <f>+FDA_BE_Calculations!$F$41/FE_GAIN_plot</f>
        <v>5.1999999999999993</v>
      </c>
      <c r="L170">
        <f>+FDA_BE_Calculations!$G$41/FE_GAIN_plot</f>
        <v>-5.1999999999999993</v>
      </c>
      <c r="N170">
        <f t="shared" si="57"/>
        <v>5.1999999999999993</v>
      </c>
      <c r="O170">
        <f t="shared" si="58"/>
        <v>-5.1999999999999993</v>
      </c>
      <c r="Q170">
        <f t="shared" si="49"/>
        <v>5.0999999999999996</v>
      </c>
      <c r="R170">
        <f t="shared" si="50"/>
        <v>-9.9999999999999645E-2</v>
      </c>
      <c r="T170">
        <f t="shared" si="64"/>
        <v>5.1999999999999993</v>
      </c>
      <c r="U170">
        <f t="shared" si="65"/>
        <v>-5.1999999999999993</v>
      </c>
      <c r="W170">
        <f t="shared" si="51"/>
        <v>2.5</v>
      </c>
      <c r="Y170">
        <f t="shared" si="52"/>
        <v>18</v>
      </c>
      <c r="Z170">
        <f t="shared" si="53"/>
        <v>-18</v>
      </c>
    </row>
    <row r="171" spans="1:26" x14ac:dyDescent="0.3">
      <c r="A171">
        <f t="shared" si="54"/>
        <v>0</v>
      </c>
      <c r="B171">
        <f t="shared" si="59"/>
        <v>7.0499999999998977</v>
      </c>
      <c r="C171">
        <f t="shared" si="47"/>
        <v>17.900000000000205</v>
      </c>
      <c r="D171">
        <f t="shared" si="48"/>
        <v>-46.099999999999795</v>
      </c>
      <c r="E171">
        <f t="shared" si="60"/>
        <v>17.900000000000205</v>
      </c>
      <c r="F171">
        <f t="shared" si="61"/>
        <v>16.900000000000205</v>
      </c>
      <c r="G171">
        <f t="shared" si="62"/>
        <v>-45.099999999999795</v>
      </c>
      <c r="H171">
        <f t="shared" si="63"/>
        <v>16.900000000000205</v>
      </c>
      <c r="I171">
        <f t="shared" si="55"/>
        <v>16.900000000000205</v>
      </c>
      <c r="J171">
        <f t="shared" si="56"/>
        <v>-16.900000000000205</v>
      </c>
      <c r="K171">
        <f>+FDA_BE_Calculations!$F$41/FE_GAIN_plot</f>
        <v>5.1999999999999993</v>
      </c>
      <c r="L171">
        <f>+FDA_BE_Calculations!$G$41/FE_GAIN_plot</f>
        <v>-5.1999999999999993</v>
      </c>
      <c r="N171">
        <f t="shared" si="57"/>
        <v>5.1999999999999993</v>
      </c>
      <c r="O171">
        <f t="shared" si="58"/>
        <v>-5.1999999999999993</v>
      </c>
      <c r="Q171">
        <f t="shared" si="49"/>
        <v>5.0999999999999996</v>
      </c>
      <c r="R171">
        <f t="shared" si="50"/>
        <v>-9.9999999999999645E-2</v>
      </c>
      <c r="T171">
        <f t="shared" si="64"/>
        <v>5.1999999999999993</v>
      </c>
      <c r="U171">
        <f t="shared" si="65"/>
        <v>-5.1999999999999993</v>
      </c>
      <c r="W171">
        <f t="shared" si="51"/>
        <v>2.5</v>
      </c>
      <c r="Y171">
        <f t="shared" si="52"/>
        <v>18</v>
      </c>
      <c r="Z171">
        <f t="shared" si="53"/>
        <v>-18</v>
      </c>
    </row>
    <row r="172" spans="1:26" x14ac:dyDescent="0.3">
      <c r="A172">
        <f t="shared" si="54"/>
        <v>0</v>
      </c>
      <c r="B172">
        <f t="shared" si="59"/>
        <v>6.9999999999998979</v>
      </c>
      <c r="C172">
        <f t="shared" si="47"/>
        <v>18.000000000000206</v>
      </c>
      <c r="D172">
        <f t="shared" si="48"/>
        <v>-45.999999999999794</v>
      </c>
      <c r="E172">
        <f t="shared" si="60"/>
        <v>18.000000000000206</v>
      </c>
      <c r="F172">
        <f t="shared" si="61"/>
        <v>17.000000000000206</v>
      </c>
      <c r="G172">
        <f t="shared" si="62"/>
        <v>-44.999999999999794</v>
      </c>
      <c r="H172">
        <f t="shared" si="63"/>
        <v>17.000000000000206</v>
      </c>
      <c r="I172">
        <f t="shared" si="55"/>
        <v>17.000000000000206</v>
      </c>
      <c r="J172">
        <f t="shared" si="56"/>
        <v>-17.000000000000206</v>
      </c>
      <c r="K172">
        <f>+FDA_BE_Calculations!$F$41/FE_GAIN_plot</f>
        <v>5.1999999999999993</v>
      </c>
      <c r="L172">
        <f>+FDA_BE_Calculations!$G$41/FE_GAIN_plot</f>
        <v>-5.1999999999999993</v>
      </c>
      <c r="N172">
        <f t="shared" si="57"/>
        <v>5.1999999999999993</v>
      </c>
      <c r="O172">
        <f t="shared" si="58"/>
        <v>-5.1999999999999993</v>
      </c>
      <c r="Q172">
        <f t="shared" si="49"/>
        <v>5.0999999999999996</v>
      </c>
      <c r="R172">
        <f t="shared" si="50"/>
        <v>-9.9999999999999645E-2</v>
      </c>
      <c r="T172">
        <f t="shared" si="64"/>
        <v>5.1999999999999993</v>
      </c>
      <c r="U172">
        <f t="shared" si="65"/>
        <v>-5.1999999999999993</v>
      </c>
      <c r="W172">
        <f t="shared" si="51"/>
        <v>2.5</v>
      </c>
      <c r="Y172">
        <f t="shared" si="52"/>
        <v>18</v>
      </c>
      <c r="Z172">
        <f t="shared" si="53"/>
        <v>-18</v>
      </c>
    </row>
    <row r="173" spans="1:26" x14ac:dyDescent="0.3">
      <c r="A173">
        <f t="shared" si="54"/>
        <v>0</v>
      </c>
      <c r="B173">
        <f t="shared" si="59"/>
        <v>6.949999999999898</v>
      </c>
      <c r="C173">
        <f t="shared" si="47"/>
        <v>18.100000000000204</v>
      </c>
      <c r="D173">
        <f t="shared" si="48"/>
        <v>-45.899999999999793</v>
      </c>
      <c r="E173">
        <f t="shared" si="60"/>
        <v>18.100000000000204</v>
      </c>
      <c r="F173">
        <f t="shared" si="61"/>
        <v>17.100000000000204</v>
      </c>
      <c r="G173">
        <f t="shared" si="62"/>
        <v>-44.899999999999793</v>
      </c>
      <c r="H173">
        <f t="shared" si="63"/>
        <v>17.100000000000204</v>
      </c>
      <c r="I173">
        <f t="shared" si="55"/>
        <v>17.100000000000204</v>
      </c>
      <c r="J173">
        <f t="shared" si="56"/>
        <v>-17.100000000000204</v>
      </c>
      <c r="K173">
        <f>+FDA_BE_Calculations!$F$41/FE_GAIN_plot</f>
        <v>5.1999999999999993</v>
      </c>
      <c r="L173">
        <f>+FDA_BE_Calculations!$G$41/FE_GAIN_plot</f>
        <v>-5.1999999999999993</v>
      </c>
      <c r="N173">
        <f t="shared" si="57"/>
        <v>5.1999999999999993</v>
      </c>
      <c r="O173">
        <f t="shared" si="58"/>
        <v>-5.1999999999999993</v>
      </c>
      <c r="Q173">
        <f t="shared" si="49"/>
        <v>5.0999999999999996</v>
      </c>
      <c r="R173">
        <f t="shared" si="50"/>
        <v>-9.9999999999999645E-2</v>
      </c>
      <c r="T173">
        <f t="shared" si="64"/>
        <v>5.1999999999999993</v>
      </c>
      <c r="U173">
        <f t="shared" si="65"/>
        <v>-5.1999999999999993</v>
      </c>
      <c r="W173">
        <f t="shared" si="51"/>
        <v>2.5</v>
      </c>
      <c r="Y173">
        <f t="shared" si="52"/>
        <v>18</v>
      </c>
      <c r="Z173">
        <f t="shared" si="53"/>
        <v>-18</v>
      </c>
    </row>
    <row r="174" spans="1:26" x14ac:dyDescent="0.3">
      <c r="A174">
        <f t="shared" si="54"/>
        <v>0</v>
      </c>
      <c r="B174">
        <f t="shared" si="59"/>
        <v>6.8999999999998982</v>
      </c>
      <c r="C174">
        <f t="shared" si="47"/>
        <v>18.200000000000202</v>
      </c>
      <c r="D174">
        <f t="shared" si="48"/>
        <v>-45.799999999999798</v>
      </c>
      <c r="E174">
        <f t="shared" si="60"/>
        <v>18.200000000000202</v>
      </c>
      <c r="F174">
        <f t="shared" si="61"/>
        <v>17.200000000000202</v>
      </c>
      <c r="G174">
        <f t="shared" si="62"/>
        <v>-44.799999999999798</v>
      </c>
      <c r="H174">
        <f t="shared" si="63"/>
        <v>17.200000000000202</v>
      </c>
      <c r="I174">
        <f t="shared" si="55"/>
        <v>17.200000000000202</v>
      </c>
      <c r="J174">
        <f t="shared" si="56"/>
        <v>-17.200000000000202</v>
      </c>
      <c r="K174">
        <f>+FDA_BE_Calculations!$F$41/FE_GAIN_plot</f>
        <v>5.1999999999999993</v>
      </c>
      <c r="L174">
        <f>+FDA_BE_Calculations!$G$41/FE_GAIN_plot</f>
        <v>-5.1999999999999993</v>
      </c>
      <c r="N174">
        <f t="shared" si="57"/>
        <v>5.1999999999999993</v>
      </c>
      <c r="O174">
        <f t="shared" si="58"/>
        <v>-5.1999999999999993</v>
      </c>
      <c r="Q174">
        <f t="shared" si="49"/>
        <v>5.0999999999999996</v>
      </c>
      <c r="R174">
        <f t="shared" si="50"/>
        <v>-9.9999999999999645E-2</v>
      </c>
      <c r="T174">
        <f t="shared" si="64"/>
        <v>5.1999999999999993</v>
      </c>
      <c r="U174">
        <f t="shared" si="65"/>
        <v>-5.1999999999999993</v>
      </c>
      <c r="W174">
        <f t="shared" si="51"/>
        <v>2.5</v>
      </c>
      <c r="Y174">
        <f t="shared" si="52"/>
        <v>18</v>
      </c>
      <c r="Z174">
        <f t="shared" si="53"/>
        <v>-18</v>
      </c>
    </row>
    <row r="175" spans="1:26" x14ac:dyDescent="0.3">
      <c r="A175">
        <f t="shared" si="54"/>
        <v>0</v>
      </c>
      <c r="B175">
        <f t="shared" si="59"/>
        <v>6.8499999999998984</v>
      </c>
      <c r="C175">
        <f t="shared" si="47"/>
        <v>18.300000000000203</v>
      </c>
      <c r="D175">
        <f t="shared" si="48"/>
        <v>-45.699999999999797</v>
      </c>
      <c r="E175">
        <f t="shared" si="60"/>
        <v>18.300000000000203</v>
      </c>
      <c r="F175">
        <f t="shared" si="61"/>
        <v>17.300000000000203</v>
      </c>
      <c r="G175">
        <f t="shared" si="62"/>
        <v>-44.699999999999797</v>
      </c>
      <c r="H175">
        <f t="shared" si="63"/>
        <v>17.300000000000203</v>
      </c>
      <c r="I175">
        <f t="shared" si="55"/>
        <v>17.300000000000203</v>
      </c>
      <c r="J175">
        <f t="shared" si="56"/>
        <v>-17.300000000000203</v>
      </c>
      <c r="K175">
        <f>+FDA_BE_Calculations!$F$41/FE_GAIN_plot</f>
        <v>5.1999999999999993</v>
      </c>
      <c r="L175">
        <f>+FDA_BE_Calculations!$G$41/FE_GAIN_plot</f>
        <v>-5.1999999999999993</v>
      </c>
      <c r="N175">
        <f t="shared" si="57"/>
        <v>5.1999999999999993</v>
      </c>
      <c r="O175">
        <f t="shared" si="58"/>
        <v>-5.1999999999999993</v>
      </c>
      <c r="Q175">
        <f t="shared" si="49"/>
        <v>5.0999999999999996</v>
      </c>
      <c r="R175">
        <f t="shared" si="50"/>
        <v>-9.9999999999999645E-2</v>
      </c>
      <c r="T175">
        <f t="shared" si="64"/>
        <v>5.1999999999999993</v>
      </c>
      <c r="U175">
        <f t="shared" si="65"/>
        <v>-5.1999999999999993</v>
      </c>
      <c r="W175">
        <f t="shared" si="51"/>
        <v>2.5</v>
      </c>
      <c r="Y175">
        <f t="shared" si="52"/>
        <v>18</v>
      </c>
      <c r="Z175">
        <f t="shared" si="53"/>
        <v>-18</v>
      </c>
    </row>
    <row r="176" spans="1:26" x14ac:dyDescent="0.3">
      <c r="A176">
        <f t="shared" si="54"/>
        <v>0</v>
      </c>
      <c r="B176">
        <f t="shared" si="59"/>
        <v>6.7999999999998986</v>
      </c>
      <c r="C176">
        <f t="shared" si="47"/>
        <v>18.400000000000205</v>
      </c>
      <c r="D176">
        <f t="shared" si="48"/>
        <v>-45.599999999999795</v>
      </c>
      <c r="E176">
        <f t="shared" si="60"/>
        <v>18.400000000000205</v>
      </c>
      <c r="F176">
        <f t="shared" si="61"/>
        <v>17.400000000000205</v>
      </c>
      <c r="G176">
        <f t="shared" si="62"/>
        <v>-44.599999999999795</v>
      </c>
      <c r="H176">
        <f t="shared" si="63"/>
        <v>17.400000000000205</v>
      </c>
      <c r="I176">
        <f t="shared" si="55"/>
        <v>17.400000000000205</v>
      </c>
      <c r="J176">
        <f t="shared" si="56"/>
        <v>-17.400000000000205</v>
      </c>
      <c r="K176">
        <f>+FDA_BE_Calculations!$F$41/FE_GAIN_plot</f>
        <v>5.1999999999999993</v>
      </c>
      <c r="L176">
        <f>+FDA_BE_Calculations!$G$41/FE_GAIN_plot</f>
        <v>-5.1999999999999993</v>
      </c>
      <c r="N176">
        <f t="shared" si="57"/>
        <v>5.1999999999999993</v>
      </c>
      <c r="O176">
        <f t="shared" si="58"/>
        <v>-5.1999999999999993</v>
      </c>
      <c r="Q176">
        <f t="shared" si="49"/>
        <v>5.0999999999999996</v>
      </c>
      <c r="R176">
        <f t="shared" si="50"/>
        <v>-9.9999999999999645E-2</v>
      </c>
      <c r="T176">
        <f t="shared" si="64"/>
        <v>5.1999999999999993</v>
      </c>
      <c r="U176">
        <f t="shared" si="65"/>
        <v>-5.1999999999999993</v>
      </c>
      <c r="W176">
        <f t="shared" si="51"/>
        <v>2.5</v>
      </c>
      <c r="Y176">
        <f t="shared" si="52"/>
        <v>18</v>
      </c>
      <c r="Z176">
        <f t="shared" si="53"/>
        <v>-18</v>
      </c>
    </row>
    <row r="177" spans="1:26" x14ac:dyDescent="0.3">
      <c r="A177">
        <f t="shared" si="54"/>
        <v>0</v>
      </c>
      <c r="B177">
        <f t="shared" si="59"/>
        <v>6.7499999999998987</v>
      </c>
      <c r="C177">
        <f t="shared" si="47"/>
        <v>18.500000000000203</v>
      </c>
      <c r="D177">
        <f t="shared" si="48"/>
        <v>-45.499999999999801</v>
      </c>
      <c r="E177">
        <f t="shared" si="60"/>
        <v>18.500000000000203</v>
      </c>
      <c r="F177">
        <f t="shared" si="61"/>
        <v>17.500000000000203</v>
      </c>
      <c r="G177">
        <f t="shared" si="62"/>
        <v>-44.499999999999801</v>
      </c>
      <c r="H177">
        <f t="shared" si="63"/>
        <v>17.500000000000203</v>
      </c>
      <c r="I177">
        <f t="shared" si="55"/>
        <v>17.500000000000203</v>
      </c>
      <c r="J177">
        <f t="shared" si="56"/>
        <v>-17.500000000000203</v>
      </c>
      <c r="K177">
        <f>+FDA_BE_Calculations!$F$41/FE_GAIN_plot</f>
        <v>5.1999999999999993</v>
      </c>
      <c r="L177">
        <f>+FDA_BE_Calculations!$G$41/FE_GAIN_plot</f>
        <v>-5.1999999999999993</v>
      </c>
      <c r="N177">
        <f t="shared" si="57"/>
        <v>5.1999999999999993</v>
      </c>
      <c r="O177">
        <f t="shared" si="58"/>
        <v>-5.1999999999999993</v>
      </c>
      <c r="Q177">
        <f t="shared" si="49"/>
        <v>5.0999999999999996</v>
      </c>
      <c r="R177">
        <f t="shared" si="50"/>
        <v>-9.9999999999999645E-2</v>
      </c>
      <c r="T177">
        <f t="shared" si="64"/>
        <v>5.1999999999999993</v>
      </c>
      <c r="U177">
        <f t="shared" si="65"/>
        <v>-5.1999999999999993</v>
      </c>
      <c r="W177">
        <f t="shared" si="51"/>
        <v>2.5</v>
      </c>
      <c r="Y177">
        <f t="shared" si="52"/>
        <v>18</v>
      </c>
      <c r="Z177">
        <f t="shared" si="53"/>
        <v>-18</v>
      </c>
    </row>
    <row r="178" spans="1:26" x14ac:dyDescent="0.3">
      <c r="A178">
        <f t="shared" si="54"/>
        <v>0</v>
      </c>
      <c r="B178">
        <f t="shared" si="59"/>
        <v>6.6999999999998989</v>
      </c>
      <c r="C178">
        <f t="shared" si="47"/>
        <v>18.6000000000002</v>
      </c>
      <c r="D178">
        <f t="shared" si="48"/>
        <v>-45.3999999999998</v>
      </c>
      <c r="E178">
        <f t="shared" si="60"/>
        <v>18.6000000000002</v>
      </c>
      <c r="F178">
        <f t="shared" si="61"/>
        <v>17.6000000000002</v>
      </c>
      <c r="G178">
        <f t="shared" si="62"/>
        <v>-44.3999999999998</v>
      </c>
      <c r="H178">
        <f t="shared" si="63"/>
        <v>17.6000000000002</v>
      </c>
      <c r="I178">
        <f t="shared" si="55"/>
        <v>17.6000000000002</v>
      </c>
      <c r="J178">
        <f t="shared" si="56"/>
        <v>-17.6000000000002</v>
      </c>
      <c r="K178">
        <f>+FDA_BE_Calculations!$F$41/FE_GAIN_plot</f>
        <v>5.1999999999999993</v>
      </c>
      <c r="L178">
        <f>+FDA_BE_Calculations!$G$41/FE_GAIN_plot</f>
        <v>-5.1999999999999993</v>
      </c>
      <c r="N178">
        <f t="shared" si="57"/>
        <v>5.1999999999999993</v>
      </c>
      <c r="O178">
        <f t="shared" si="58"/>
        <v>-5.1999999999999993</v>
      </c>
      <c r="Q178">
        <f t="shared" si="49"/>
        <v>5.0999999999999996</v>
      </c>
      <c r="R178">
        <f t="shared" si="50"/>
        <v>-9.9999999999999645E-2</v>
      </c>
      <c r="T178">
        <f t="shared" si="64"/>
        <v>5.1999999999999993</v>
      </c>
      <c r="U178">
        <f t="shared" si="65"/>
        <v>-5.1999999999999993</v>
      </c>
      <c r="W178">
        <f t="shared" si="51"/>
        <v>2.5</v>
      </c>
      <c r="Y178">
        <f t="shared" si="52"/>
        <v>18</v>
      </c>
      <c r="Z178">
        <f t="shared" si="53"/>
        <v>-18</v>
      </c>
    </row>
    <row r="179" spans="1:26" x14ac:dyDescent="0.3">
      <c r="A179">
        <f t="shared" si="54"/>
        <v>0</v>
      </c>
      <c r="B179">
        <f t="shared" si="59"/>
        <v>6.6499999999998991</v>
      </c>
      <c r="C179">
        <f t="shared" si="47"/>
        <v>18.700000000000202</v>
      </c>
      <c r="D179">
        <f t="shared" si="48"/>
        <v>-45.299999999999798</v>
      </c>
      <c r="E179">
        <f t="shared" si="60"/>
        <v>18.700000000000202</v>
      </c>
      <c r="F179">
        <f t="shared" si="61"/>
        <v>17.700000000000202</v>
      </c>
      <c r="G179">
        <f t="shared" si="62"/>
        <v>-44.299999999999798</v>
      </c>
      <c r="H179">
        <f t="shared" si="63"/>
        <v>17.700000000000202</v>
      </c>
      <c r="I179">
        <f t="shared" si="55"/>
        <v>17.700000000000202</v>
      </c>
      <c r="J179">
        <f t="shared" si="56"/>
        <v>-17.700000000000202</v>
      </c>
      <c r="K179">
        <f>+FDA_BE_Calculations!$F$41/FE_GAIN_plot</f>
        <v>5.1999999999999993</v>
      </c>
      <c r="L179">
        <f>+FDA_BE_Calculations!$G$41/FE_GAIN_plot</f>
        <v>-5.1999999999999993</v>
      </c>
      <c r="N179">
        <f t="shared" si="57"/>
        <v>5.1999999999999993</v>
      </c>
      <c r="O179">
        <f t="shared" si="58"/>
        <v>-5.1999999999999993</v>
      </c>
      <c r="Q179">
        <f t="shared" si="49"/>
        <v>5.0999999999999996</v>
      </c>
      <c r="R179">
        <f t="shared" si="50"/>
        <v>-9.9999999999999645E-2</v>
      </c>
      <c r="T179">
        <f t="shared" si="64"/>
        <v>5.1999999999999993</v>
      </c>
      <c r="U179">
        <f t="shared" si="65"/>
        <v>-5.1999999999999993</v>
      </c>
      <c r="W179">
        <f t="shared" si="51"/>
        <v>2.5</v>
      </c>
      <c r="Y179">
        <f t="shared" si="52"/>
        <v>18</v>
      </c>
      <c r="Z179">
        <f t="shared" si="53"/>
        <v>-18</v>
      </c>
    </row>
    <row r="180" spans="1:26" x14ac:dyDescent="0.3">
      <c r="A180">
        <f t="shared" si="54"/>
        <v>0</v>
      </c>
      <c r="B180">
        <f t="shared" si="59"/>
        <v>6.5999999999998993</v>
      </c>
      <c r="C180">
        <f t="shared" si="47"/>
        <v>18.800000000000203</v>
      </c>
      <c r="D180">
        <f t="shared" si="48"/>
        <v>-45.199999999999797</v>
      </c>
      <c r="E180">
        <f t="shared" si="60"/>
        <v>18.800000000000203</v>
      </c>
      <c r="F180">
        <f t="shared" si="61"/>
        <v>17.800000000000203</v>
      </c>
      <c r="G180">
        <f t="shared" si="62"/>
        <v>-44.199999999999797</v>
      </c>
      <c r="H180">
        <f t="shared" si="63"/>
        <v>17.800000000000203</v>
      </c>
      <c r="I180">
        <f t="shared" si="55"/>
        <v>17.800000000000203</v>
      </c>
      <c r="J180">
        <f t="shared" si="56"/>
        <v>-17.800000000000203</v>
      </c>
      <c r="K180">
        <f>+FDA_BE_Calculations!$F$41/FE_GAIN_plot</f>
        <v>5.1999999999999993</v>
      </c>
      <c r="L180">
        <f>+FDA_BE_Calculations!$G$41/FE_GAIN_plot</f>
        <v>-5.1999999999999993</v>
      </c>
      <c r="N180">
        <f t="shared" si="57"/>
        <v>5.1999999999999993</v>
      </c>
      <c r="O180">
        <f t="shared" si="58"/>
        <v>-5.1999999999999993</v>
      </c>
      <c r="Q180">
        <f t="shared" si="49"/>
        <v>5.0999999999999996</v>
      </c>
      <c r="R180">
        <f t="shared" si="50"/>
        <v>-9.9999999999999645E-2</v>
      </c>
      <c r="T180">
        <f t="shared" si="64"/>
        <v>5.1999999999999993</v>
      </c>
      <c r="U180">
        <f t="shared" si="65"/>
        <v>-5.1999999999999993</v>
      </c>
      <c r="W180">
        <f t="shared" si="51"/>
        <v>2.5</v>
      </c>
      <c r="Y180">
        <f t="shared" si="52"/>
        <v>18</v>
      </c>
      <c r="Z180">
        <f t="shared" si="53"/>
        <v>-18</v>
      </c>
    </row>
    <row r="181" spans="1:26" x14ac:dyDescent="0.3">
      <c r="A181">
        <f t="shared" si="54"/>
        <v>0</v>
      </c>
      <c r="B181">
        <f t="shared" si="59"/>
        <v>6.5499999999998995</v>
      </c>
      <c r="C181">
        <f t="shared" si="47"/>
        <v>18.900000000000201</v>
      </c>
      <c r="D181">
        <f t="shared" si="48"/>
        <v>-45.099999999999795</v>
      </c>
      <c r="E181">
        <f t="shared" si="60"/>
        <v>18.900000000000201</v>
      </c>
      <c r="F181">
        <f t="shared" si="61"/>
        <v>17.900000000000201</v>
      </c>
      <c r="G181">
        <f t="shared" si="62"/>
        <v>-44.099999999999795</v>
      </c>
      <c r="H181">
        <f t="shared" si="63"/>
        <v>17.900000000000201</v>
      </c>
      <c r="I181">
        <f t="shared" si="55"/>
        <v>17.900000000000201</v>
      </c>
      <c r="J181">
        <f t="shared" si="56"/>
        <v>-17.900000000000201</v>
      </c>
      <c r="K181">
        <f>+FDA_BE_Calculations!$F$41/FE_GAIN_plot</f>
        <v>5.1999999999999993</v>
      </c>
      <c r="L181">
        <f>+FDA_BE_Calculations!$G$41/FE_GAIN_plot</f>
        <v>-5.1999999999999993</v>
      </c>
      <c r="N181">
        <f t="shared" si="57"/>
        <v>5.1999999999999993</v>
      </c>
      <c r="O181">
        <f t="shared" si="58"/>
        <v>-5.1999999999999993</v>
      </c>
      <c r="Q181">
        <f t="shared" si="49"/>
        <v>5.0999999999999996</v>
      </c>
      <c r="R181">
        <f t="shared" si="50"/>
        <v>-9.9999999999999645E-2</v>
      </c>
      <c r="T181">
        <f t="shared" si="64"/>
        <v>5.1999999999999993</v>
      </c>
      <c r="U181">
        <f t="shared" si="65"/>
        <v>-5.1999999999999993</v>
      </c>
      <c r="W181">
        <f t="shared" si="51"/>
        <v>2.5</v>
      </c>
      <c r="Y181">
        <f t="shared" si="52"/>
        <v>18</v>
      </c>
      <c r="Z181">
        <f t="shared" si="53"/>
        <v>-18</v>
      </c>
    </row>
    <row r="182" spans="1:26" x14ac:dyDescent="0.3">
      <c r="A182">
        <f t="shared" si="54"/>
        <v>0</v>
      </c>
      <c r="B182">
        <f t="shared" si="59"/>
        <v>6.4999999999998996</v>
      </c>
      <c r="C182">
        <f t="shared" si="47"/>
        <v>19.000000000000199</v>
      </c>
      <c r="D182">
        <f t="shared" si="48"/>
        <v>-44.999999999999801</v>
      </c>
      <c r="E182">
        <f t="shared" si="60"/>
        <v>19.000000000000199</v>
      </c>
      <c r="F182">
        <f t="shared" si="61"/>
        <v>18.000000000000199</v>
      </c>
      <c r="G182">
        <f t="shared" si="62"/>
        <v>-43.999999999999801</v>
      </c>
      <c r="H182">
        <f t="shared" si="63"/>
        <v>18.000000000000199</v>
      </c>
      <c r="I182">
        <f t="shared" si="55"/>
        <v>18.000000000000199</v>
      </c>
      <c r="J182">
        <f t="shared" si="56"/>
        <v>-18.000000000000199</v>
      </c>
      <c r="K182">
        <f>+FDA_BE_Calculations!$F$41/FE_GAIN_plot</f>
        <v>5.1999999999999993</v>
      </c>
      <c r="L182">
        <f>+FDA_BE_Calculations!$G$41/FE_GAIN_plot</f>
        <v>-5.1999999999999993</v>
      </c>
      <c r="N182">
        <f t="shared" si="57"/>
        <v>5.1999999999999993</v>
      </c>
      <c r="O182">
        <f t="shared" si="58"/>
        <v>-5.1999999999999993</v>
      </c>
      <c r="Q182">
        <f t="shared" si="49"/>
        <v>5.0999999999999996</v>
      </c>
      <c r="R182">
        <f t="shared" si="50"/>
        <v>-9.9999999999999645E-2</v>
      </c>
      <c r="T182">
        <f t="shared" si="64"/>
        <v>5.1999999999999993</v>
      </c>
      <c r="U182">
        <f t="shared" si="65"/>
        <v>-5.1999999999999993</v>
      </c>
      <c r="W182">
        <f t="shared" si="51"/>
        <v>2.5</v>
      </c>
      <c r="Y182">
        <f t="shared" si="52"/>
        <v>18</v>
      </c>
      <c r="Z182">
        <f t="shared" si="53"/>
        <v>-18</v>
      </c>
    </row>
    <row r="183" spans="1:26" x14ac:dyDescent="0.3">
      <c r="A183">
        <f t="shared" si="54"/>
        <v>0</v>
      </c>
      <c r="B183">
        <f t="shared" si="59"/>
        <v>6.4499999999998998</v>
      </c>
      <c r="C183">
        <f t="shared" si="47"/>
        <v>19.1000000000002</v>
      </c>
      <c r="D183">
        <f t="shared" si="48"/>
        <v>-44.8999999999998</v>
      </c>
      <c r="E183">
        <f t="shared" si="60"/>
        <v>19.1000000000002</v>
      </c>
      <c r="F183">
        <f t="shared" si="61"/>
        <v>18.1000000000002</v>
      </c>
      <c r="G183">
        <f t="shared" si="62"/>
        <v>-43.8999999999998</v>
      </c>
      <c r="H183">
        <f t="shared" si="63"/>
        <v>18.1000000000002</v>
      </c>
      <c r="I183">
        <f t="shared" si="55"/>
        <v>18.1000000000002</v>
      </c>
      <c r="J183">
        <f t="shared" si="56"/>
        <v>-18.1000000000002</v>
      </c>
      <c r="K183">
        <f>+FDA_BE_Calculations!$F$41/FE_GAIN_plot</f>
        <v>5.1999999999999993</v>
      </c>
      <c r="L183">
        <f>+FDA_BE_Calculations!$G$41/FE_GAIN_plot</f>
        <v>-5.1999999999999993</v>
      </c>
      <c r="N183">
        <f t="shared" si="57"/>
        <v>5.1999999999999993</v>
      </c>
      <c r="O183">
        <f t="shared" si="58"/>
        <v>-5.1999999999999993</v>
      </c>
      <c r="Q183">
        <f t="shared" si="49"/>
        <v>5.0999999999999996</v>
      </c>
      <c r="R183">
        <f t="shared" si="50"/>
        <v>-9.9999999999999645E-2</v>
      </c>
      <c r="T183">
        <f t="shared" si="64"/>
        <v>5.1999999999999993</v>
      </c>
      <c r="U183">
        <f t="shared" si="65"/>
        <v>-5.1999999999999993</v>
      </c>
      <c r="W183">
        <f t="shared" si="51"/>
        <v>2.5</v>
      </c>
      <c r="Y183">
        <f t="shared" si="52"/>
        <v>18</v>
      </c>
      <c r="Z183">
        <f t="shared" si="53"/>
        <v>-18</v>
      </c>
    </row>
    <row r="184" spans="1:26" x14ac:dyDescent="0.3">
      <c r="A184">
        <f t="shared" si="54"/>
        <v>0</v>
      </c>
      <c r="B184">
        <f t="shared" si="59"/>
        <v>6.3999999999999</v>
      </c>
      <c r="C184">
        <f t="shared" si="47"/>
        <v>19.200000000000202</v>
      </c>
      <c r="D184">
        <f t="shared" si="48"/>
        <v>-44.799999999999798</v>
      </c>
      <c r="E184">
        <f t="shared" si="60"/>
        <v>19.200000000000202</v>
      </c>
      <c r="F184">
        <f t="shared" si="61"/>
        <v>18.200000000000202</v>
      </c>
      <c r="G184">
        <f t="shared" si="62"/>
        <v>-43.799999999999798</v>
      </c>
      <c r="H184">
        <f t="shared" si="63"/>
        <v>18.200000000000202</v>
      </c>
      <c r="I184">
        <f t="shared" si="55"/>
        <v>18.200000000000202</v>
      </c>
      <c r="J184">
        <f t="shared" si="56"/>
        <v>-18.200000000000202</v>
      </c>
      <c r="K184">
        <f>+FDA_BE_Calculations!$F$41/FE_GAIN_plot</f>
        <v>5.1999999999999993</v>
      </c>
      <c r="L184">
        <f>+FDA_BE_Calculations!$G$41/FE_GAIN_plot</f>
        <v>-5.1999999999999993</v>
      </c>
      <c r="N184">
        <f t="shared" si="57"/>
        <v>5.1999999999999993</v>
      </c>
      <c r="O184">
        <f t="shared" si="58"/>
        <v>-5.1999999999999993</v>
      </c>
      <c r="Q184">
        <f t="shared" si="49"/>
        <v>5.0999999999999996</v>
      </c>
      <c r="R184">
        <f t="shared" si="50"/>
        <v>-9.9999999999999645E-2</v>
      </c>
      <c r="T184">
        <f t="shared" si="64"/>
        <v>5.1999999999999993</v>
      </c>
      <c r="U184">
        <f t="shared" si="65"/>
        <v>-5.1999999999999993</v>
      </c>
      <c r="W184">
        <f t="shared" si="51"/>
        <v>2.5</v>
      </c>
      <c r="Y184">
        <f t="shared" si="52"/>
        <v>18</v>
      </c>
      <c r="Z184">
        <f t="shared" si="53"/>
        <v>-18</v>
      </c>
    </row>
    <row r="185" spans="1:26" x14ac:dyDescent="0.3">
      <c r="A185">
        <f t="shared" si="54"/>
        <v>0</v>
      </c>
      <c r="B185">
        <f t="shared" si="59"/>
        <v>6.3499999999999002</v>
      </c>
      <c r="C185">
        <f t="shared" si="47"/>
        <v>19.3000000000002</v>
      </c>
      <c r="D185">
        <f t="shared" si="48"/>
        <v>-44.699999999999804</v>
      </c>
      <c r="E185">
        <f t="shared" si="60"/>
        <v>19.3000000000002</v>
      </c>
      <c r="F185">
        <f t="shared" si="61"/>
        <v>18.3000000000002</v>
      </c>
      <c r="G185">
        <f t="shared" si="62"/>
        <v>-43.699999999999804</v>
      </c>
      <c r="H185">
        <f t="shared" si="63"/>
        <v>18.3000000000002</v>
      </c>
      <c r="I185">
        <f t="shared" si="55"/>
        <v>18.3000000000002</v>
      </c>
      <c r="J185">
        <f t="shared" si="56"/>
        <v>-18.3000000000002</v>
      </c>
      <c r="K185">
        <f>+FDA_BE_Calculations!$F$41/FE_GAIN_plot</f>
        <v>5.1999999999999993</v>
      </c>
      <c r="L185">
        <f>+FDA_BE_Calculations!$G$41/FE_GAIN_plot</f>
        <v>-5.1999999999999993</v>
      </c>
      <c r="N185">
        <f t="shared" si="57"/>
        <v>5.1999999999999993</v>
      </c>
      <c r="O185">
        <f t="shared" si="58"/>
        <v>-5.1999999999999993</v>
      </c>
      <c r="Q185">
        <f t="shared" si="49"/>
        <v>5.0999999999999996</v>
      </c>
      <c r="R185">
        <f t="shared" si="50"/>
        <v>-9.9999999999999645E-2</v>
      </c>
      <c r="T185">
        <f t="shared" si="64"/>
        <v>5.1999999999999993</v>
      </c>
      <c r="U185">
        <f t="shared" si="65"/>
        <v>-5.1999999999999993</v>
      </c>
      <c r="W185">
        <f t="shared" si="51"/>
        <v>2.5</v>
      </c>
      <c r="Y185">
        <f t="shared" si="52"/>
        <v>18</v>
      </c>
      <c r="Z185">
        <f t="shared" si="53"/>
        <v>-18</v>
      </c>
    </row>
    <row r="186" spans="1:26" x14ac:dyDescent="0.3">
      <c r="A186">
        <f t="shared" si="54"/>
        <v>0</v>
      </c>
      <c r="B186">
        <f t="shared" si="59"/>
        <v>6.2999999999999003</v>
      </c>
      <c r="C186">
        <f t="shared" si="47"/>
        <v>19.400000000000198</v>
      </c>
      <c r="D186">
        <f t="shared" si="48"/>
        <v>-44.599999999999802</v>
      </c>
      <c r="E186">
        <f t="shared" si="60"/>
        <v>19.400000000000198</v>
      </c>
      <c r="F186">
        <f t="shared" si="61"/>
        <v>18.400000000000198</v>
      </c>
      <c r="G186">
        <f t="shared" si="62"/>
        <v>-43.599999999999802</v>
      </c>
      <c r="H186">
        <f t="shared" si="63"/>
        <v>18.400000000000198</v>
      </c>
      <c r="I186">
        <f t="shared" si="55"/>
        <v>18.400000000000198</v>
      </c>
      <c r="J186">
        <f t="shared" si="56"/>
        <v>-18.400000000000198</v>
      </c>
      <c r="K186">
        <f>+FDA_BE_Calculations!$F$41/FE_GAIN_plot</f>
        <v>5.1999999999999993</v>
      </c>
      <c r="L186">
        <f>+FDA_BE_Calculations!$G$41/FE_GAIN_plot</f>
        <v>-5.1999999999999993</v>
      </c>
      <c r="N186">
        <f t="shared" si="57"/>
        <v>5.1999999999999993</v>
      </c>
      <c r="O186">
        <f t="shared" si="58"/>
        <v>-5.1999999999999993</v>
      </c>
      <c r="Q186">
        <f t="shared" si="49"/>
        <v>5.0999999999999996</v>
      </c>
      <c r="R186">
        <f t="shared" si="50"/>
        <v>-9.9999999999999645E-2</v>
      </c>
      <c r="T186">
        <f t="shared" si="64"/>
        <v>5.1999999999999993</v>
      </c>
      <c r="U186">
        <f t="shared" si="65"/>
        <v>-5.1999999999999993</v>
      </c>
      <c r="W186">
        <f t="shared" si="51"/>
        <v>2.5</v>
      </c>
      <c r="Y186">
        <f t="shared" si="52"/>
        <v>18</v>
      </c>
      <c r="Z186">
        <f t="shared" si="53"/>
        <v>-18</v>
      </c>
    </row>
    <row r="187" spans="1:26" x14ac:dyDescent="0.3">
      <c r="A187">
        <f t="shared" si="54"/>
        <v>0</v>
      </c>
      <c r="B187">
        <f t="shared" si="59"/>
        <v>6.2499999999999005</v>
      </c>
      <c r="C187">
        <f t="shared" si="47"/>
        <v>19.500000000000199</v>
      </c>
      <c r="D187">
        <f t="shared" si="48"/>
        <v>-44.499999999999801</v>
      </c>
      <c r="E187">
        <f t="shared" si="60"/>
        <v>19.500000000000199</v>
      </c>
      <c r="F187">
        <f t="shared" si="61"/>
        <v>18.500000000000199</v>
      </c>
      <c r="G187">
        <f t="shared" si="62"/>
        <v>-43.499999999999801</v>
      </c>
      <c r="H187">
        <f t="shared" si="63"/>
        <v>18.500000000000199</v>
      </c>
      <c r="I187">
        <f t="shared" si="55"/>
        <v>18.500000000000199</v>
      </c>
      <c r="J187">
        <f t="shared" si="56"/>
        <v>-18.500000000000199</v>
      </c>
      <c r="K187">
        <f>+FDA_BE_Calculations!$F$41/FE_GAIN_plot</f>
        <v>5.1999999999999993</v>
      </c>
      <c r="L187">
        <f>+FDA_BE_Calculations!$G$41/FE_GAIN_plot</f>
        <v>-5.1999999999999993</v>
      </c>
      <c r="N187">
        <f t="shared" si="57"/>
        <v>5.1999999999999993</v>
      </c>
      <c r="O187">
        <f t="shared" si="58"/>
        <v>-5.1999999999999993</v>
      </c>
      <c r="Q187">
        <f t="shared" si="49"/>
        <v>5.0999999999999996</v>
      </c>
      <c r="R187">
        <f t="shared" si="50"/>
        <v>-9.9999999999999645E-2</v>
      </c>
      <c r="T187">
        <f t="shared" si="64"/>
        <v>5.1999999999999993</v>
      </c>
      <c r="U187">
        <f t="shared" si="65"/>
        <v>-5.1999999999999993</v>
      </c>
      <c r="W187">
        <f t="shared" si="51"/>
        <v>2.5</v>
      </c>
      <c r="Y187">
        <f t="shared" si="52"/>
        <v>18</v>
      </c>
      <c r="Z187">
        <f t="shared" si="53"/>
        <v>-18</v>
      </c>
    </row>
    <row r="188" spans="1:26" x14ac:dyDescent="0.3">
      <c r="A188">
        <f t="shared" si="54"/>
        <v>0</v>
      </c>
      <c r="B188">
        <f t="shared" si="59"/>
        <v>6.1999999999999007</v>
      </c>
      <c r="C188">
        <f t="shared" si="47"/>
        <v>19.6000000000002</v>
      </c>
      <c r="D188">
        <f t="shared" si="48"/>
        <v>-44.3999999999998</v>
      </c>
      <c r="E188">
        <f t="shared" si="60"/>
        <v>19.6000000000002</v>
      </c>
      <c r="F188">
        <f t="shared" si="61"/>
        <v>18.6000000000002</v>
      </c>
      <c r="G188">
        <f t="shared" si="62"/>
        <v>-43.3999999999998</v>
      </c>
      <c r="H188">
        <f t="shared" si="63"/>
        <v>18.6000000000002</v>
      </c>
      <c r="I188">
        <f t="shared" si="55"/>
        <v>18.6000000000002</v>
      </c>
      <c r="J188">
        <f t="shared" si="56"/>
        <v>-18.6000000000002</v>
      </c>
      <c r="K188">
        <f>+FDA_BE_Calculations!$F$41/FE_GAIN_plot</f>
        <v>5.1999999999999993</v>
      </c>
      <c r="L188">
        <f>+FDA_BE_Calculations!$G$41/FE_GAIN_plot</f>
        <v>-5.1999999999999993</v>
      </c>
      <c r="N188">
        <f t="shared" si="57"/>
        <v>5.1999999999999993</v>
      </c>
      <c r="O188">
        <f t="shared" si="58"/>
        <v>-5.1999999999999993</v>
      </c>
      <c r="Q188">
        <f t="shared" si="49"/>
        <v>5.0999999999999996</v>
      </c>
      <c r="R188">
        <f t="shared" si="50"/>
        <v>-9.9999999999999645E-2</v>
      </c>
      <c r="T188">
        <f t="shared" si="64"/>
        <v>5.1999999999999993</v>
      </c>
      <c r="U188">
        <f t="shared" si="65"/>
        <v>-5.1999999999999993</v>
      </c>
      <c r="W188">
        <f t="shared" si="51"/>
        <v>2.5</v>
      </c>
      <c r="Y188">
        <f t="shared" si="52"/>
        <v>18</v>
      </c>
      <c r="Z188">
        <f t="shared" si="53"/>
        <v>-18</v>
      </c>
    </row>
    <row r="189" spans="1:26" x14ac:dyDescent="0.3">
      <c r="A189">
        <f t="shared" si="54"/>
        <v>0</v>
      </c>
      <c r="B189">
        <f t="shared" si="59"/>
        <v>6.1499999999999009</v>
      </c>
      <c r="C189">
        <f t="shared" si="47"/>
        <v>19.700000000000198</v>
      </c>
      <c r="D189">
        <f t="shared" si="48"/>
        <v>-44.299999999999798</v>
      </c>
      <c r="E189">
        <f t="shared" si="60"/>
        <v>19.700000000000198</v>
      </c>
      <c r="F189">
        <f t="shared" si="61"/>
        <v>18.700000000000198</v>
      </c>
      <c r="G189">
        <f t="shared" si="62"/>
        <v>-43.299999999999798</v>
      </c>
      <c r="H189">
        <f t="shared" si="63"/>
        <v>18.700000000000198</v>
      </c>
      <c r="I189">
        <f t="shared" si="55"/>
        <v>18.700000000000198</v>
      </c>
      <c r="J189">
        <f t="shared" si="56"/>
        <v>-18.700000000000198</v>
      </c>
      <c r="K189">
        <f>+FDA_BE_Calculations!$F$41/FE_GAIN_plot</f>
        <v>5.1999999999999993</v>
      </c>
      <c r="L189">
        <f>+FDA_BE_Calculations!$G$41/FE_GAIN_plot</f>
        <v>-5.1999999999999993</v>
      </c>
      <c r="N189">
        <f t="shared" si="57"/>
        <v>5.1999999999999993</v>
      </c>
      <c r="O189">
        <f t="shared" si="58"/>
        <v>-5.1999999999999993</v>
      </c>
      <c r="Q189">
        <f t="shared" si="49"/>
        <v>5.0999999999999996</v>
      </c>
      <c r="R189">
        <f t="shared" si="50"/>
        <v>-9.9999999999999645E-2</v>
      </c>
      <c r="T189">
        <f t="shared" si="64"/>
        <v>5.1999999999999993</v>
      </c>
      <c r="U189">
        <f t="shared" si="65"/>
        <v>-5.1999999999999993</v>
      </c>
      <c r="W189">
        <f t="shared" si="51"/>
        <v>2.5</v>
      </c>
      <c r="Y189">
        <f t="shared" si="52"/>
        <v>18</v>
      </c>
      <c r="Z189">
        <f t="shared" si="53"/>
        <v>-18</v>
      </c>
    </row>
    <row r="190" spans="1:26" x14ac:dyDescent="0.3">
      <c r="A190">
        <f t="shared" si="54"/>
        <v>0</v>
      </c>
      <c r="B190">
        <f t="shared" si="59"/>
        <v>6.0999999999999011</v>
      </c>
      <c r="C190">
        <f t="shared" si="47"/>
        <v>19.800000000000196</v>
      </c>
      <c r="D190">
        <f t="shared" si="48"/>
        <v>-44.199999999999804</v>
      </c>
      <c r="E190">
        <f t="shared" si="60"/>
        <v>19.800000000000196</v>
      </c>
      <c r="F190">
        <f t="shared" si="61"/>
        <v>18.800000000000196</v>
      </c>
      <c r="G190">
        <f t="shared" si="62"/>
        <v>-43.199999999999804</v>
      </c>
      <c r="H190">
        <f t="shared" si="63"/>
        <v>18.800000000000196</v>
      </c>
      <c r="I190">
        <f t="shared" si="55"/>
        <v>18.800000000000196</v>
      </c>
      <c r="J190">
        <f t="shared" si="56"/>
        <v>-18.800000000000196</v>
      </c>
      <c r="K190">
        <f>+FDA_BE_Calculations!$F$41/FE_GAIN_plot</f>
        <v>5.1999999999999993</v>
      </c>
      <c r="L190">
        <f>+FDA_BE_Calculations!$G$41/FE_GAIN_plot</f>
        <v>-5.1999999999999993</v>
      </c>
      <c r="N190">
        <f t="shared" si="57"/>
        <v>5.1999999999999993</v>
      </c>
      <c r="O190">
        <f t="shared" si="58"/>
        <v>-5.1999999999999993</v>
      </c>
      <c r="Q190">
        <f t="shared" si="49"/>
        <v>5.0999999999999996</v>
      </c>
      <c r="R190">
        <f t="shared" si="50"/>
        <v>-9.9999999999999645E-2</v>
      </c>
      <c r="T190">
        <f t="shared" si="64"/>
        <v>5.1999999999999993</v>
      </c>
      <c r="U190">
        <f t="shared" si="65"/>
        <v>-5.1999999999999993</v>
      </c>
      <c r="W190">
        <f t="shared" si="51"/>
        <v>2.5</v>
      </c>
      <c r="Y190">
        <f t="shared" si="52"/>
        <v>18</v>
      </c>
      <c r="Z190">
        <f t="shared" si="53"/>
        <v>-18</v>
      </c>
    </row>
    <row r="191" spans="1:26" x14ac:dyDescent="0.3">
      <c r="A191">
        <f t="shared" si="54"/>
        <v>0</v>
      </c>
      <c r="B191">
        <f t="shared" si="59"/>
        <v>6.0499999999999012</v>
      </c>
      <c r="C191">
        <f t="shared" si="47"/>
        <v>19.900000000000198</v>
      </c>
      <c r="D191">
        <f t="shared" si="48"/>
        <v>-44.099999999999802</v>
      </c>
      <c r="E191">
        <f t="shared" si="60"/>
        <v>19.900000000000198</v>
      </c>
      <c r="F191">
        <f t="shared" si="61"/>
        <v>18.900000000000198</v>
      </c>
      <c r="G191">
        <f t="shared" si="62"/>
        <v>-43.099999999999802</v>
      </c>
      <c r="H191">
        <f t="shared" si="63"/>
        <v>18.900000000000198</v>
      </c>
      <c r="I191">
        <f t="shared" si="55"/>
        <v>18.900000000000198</v>
      </c>
      <c r="J191">
        <f t="shared" si="56"/>
        <v>-18.900000000000198</v>
      </c>
      <c r="K191">
        <f>+FDA_BE_Calculations!$F$41/FE_GAIN_plot</f>
        <v>5.1999999999999993</v>
      </c>
      <c r="L191">
        <f>+FDA_BE_Calculations!$G$41/FE_GAIN_plot</f>
        <v>-5.1999999999999993</v>
      </c>
      <c r="N191">
        <f t="shared" si="57"/>
        <v>5.1999999999999993</v>
      </c>
      <c r="O191">
        <f t="shared" si="58"/>
        <v>-5.1999999999999993</v>
      </c>
      <c r="Q191">
        <f t="shared" si="49"/>
        <v>5.0999999999999996</v>
      </c>
      <c r="R191">
        <f t="shared" si="50"/>
        <v>-9.9999999999999645E-2</v>
      </c>
      <c r="T191">
        <f t="shared" si="64"/>
        <v>5.1999999999999993</v>
      </c>
      <c r="U191">
        <f t="shared" si="65"/>
        <v>-5.1999999999999993</v>
      </c>
      <c r="W191">
        <f t="shared" si="51"/>
        <v>2.5</v>
      </c>
      <c r="Y191">
        <f t="shared" si="52"/>
        <v>18</v>
      </c>
      <c r="Z191">
        <f t="shared" si="53"/>
        <v>-18</v>
      </c>
    </row>
    <row r="192" spans="1:26" x14ac:dyDescent="0.3">
      <c r="A192">
        <f t="shared" si="54"/>
        <v>0</v>
      </c>
      <c r="B192">
        <f t="shared" si="59"/>
        <v>5.9999999999999014</v>
      </c>
      <c r="C192">
        <f t="shared" si="47"/>
        <v>20.000000000000199</v>
      </c>
      <c r="D192">
        <f t="shared" si="48"/>
        <v>-43.999999999999801</v>
      </c>
      <c r="E192">
        <f t="shared" si="60"/>
        <v>20.000000000000199</v>
      </c>
      <c r="F192">
        <f t="shared" si="61"/>
        <v>19.000000000000199</v>
      </c>
      <c r="G192">
        <f t="shared" si="62"/>
        <v>-42.999999999999801</v>
      </c>
      <c r="H192">
        <f t="shared" si="63"/>
        <v>19.000000000000199</v>
      </c>
      <c r="I192">
        <f t="shared" si="55"/>
        <v>19.000000000000199</v>
      </c>
      <c r="J192">
        <f t="shared" si="56"/>
        <v>-19.000000000000199</v>
      </c>
      <c r="K192">
        <f>+FDA_BE_Calculations!$F$41/FE_GAIN_plot</f>
        <v>5.1999999999999993</v>
      </c>
      <c r="L192">
        <f>+FDA_BE_Calculations!$G$41/FE_GAIN_plot</f>
        <v>-5.1999999999999993</v>
      </c>
      <c r="N192">
        <f t="shared" si="57"/>
        <v>5.1999999999999993</v>
      </c>
      <c r="O192">
        <f t="shared" si="58"/>
        <v>-5.1999999999999993</v>
      </c>
      <c r="Q192">
        <f t="shared" si="49"/>
        <v>5.0999999999999996</v>
      </c>
      <c r="R192">
        <f t="shared" si="50"/>
        <v>-9.9999999999999645E-2</v>
      </c>
      <c r="T192">
        <f t="shared" si="64"/>
        <v>5.1999999999999993</v>
      </c>
      <c r="U192">
        <f t="shared" si="65"/>
        <v>-5.1999999999999993</v>
      </c>
      <c r="W192">
        <f t="shared" si="51"/>
        <v>2.5</v>
      </c>
      <c r="Y192">
        <f t="shared" si="52"/>
        <v>18</v>
      </c>
      <c r="Z192">
        <f t="shared" si="53"/>
        <v>-18</v>
      </c>
    </row>
    <row r="193" spans="1:26" x14ac:dyDescent="0.3">
      <c r="A193">
        <f t="shared" si="54"/>
        <v>0</v>
      </c>
      <c r="B193">
        <f t="shared" si="59"/>
        <v>5.9499999999999016</v>
      </c>
      <c r="C193">
        <f t="shared" si="47"/>
        <v>20.100000000000197</v>
      </c>
      <c r="D193">
        <f t="shared" si="48"/>
        <v>-43.899999999999807</v>
      </c>
      <c r="E193">
        <f t="shared" si="60"/>
        <v>20.100000000000197</v>
      </c>
      <c r="F193">
        <f t="shared" si="61"/>
        <v>19.100000000000197</v>
      </c>
      <c r="G193">
        <f t="shared" si="62"/>
        <v>-42.899999999999807</v>
      </c>
      <c r="H193">
        <f t="shared" si="63"/>
        <v>19.100000000000197</v>
      </c>
      <c r="I193">
        <f t="shared" si="55"/>
        <v>19.100000000000197</v>
      </c>
      <c r="J193">
        <f t="shared" si="56"/>
        <v>-19.100000000000197</v>
      </c>
      <c r="K193">
        <f>+FDA_BE_Calculations!$F$41/FE_GAIN_plot</f>
        <v>5.1999999999999993</v>
      </c>
      <c r="L193">
        <f>+FDA_BE_Calculations!$G$41/FE_GAIN_plot</f>
        <v>-5.1999999999999993</v>
      </c>
      <c r="N193">
        <f t="shared" si="57"/>
        <v>5.1999999999999993</v>
      </c>
      <c r="O193">
        <f t="shared" si="58"/>
        <v>-5.1999999999999993</v>
      </c>
      <c r="Q193">
        <f t="shared" si="49"/>
        <v>5.0999999999999996</v>
      </c>
      <c r="R193">
        <f t="shared" si="50"/>
        <v>-9.9999999999999645E-2</v>
      </c>
      <c r="T193">
        <f t="shared" si="64"/>
        <v>5.1999999999999993</v>
      </c>
      <c r="U193">
        <f t="shared" si="65"/>
        <v>-5.1999999999999993</v>
      </c>
      <c r="W193">
        <f t="shared" si="51"/>
        <v>2.5</v>
      </c>
      <c r="Y193">
        <f t="shared" si="52"/>
        <v>18</v>
      </c>
      <c r="Z193">
        <f t="shared" si="53"/>
        <v>-18</v>
      </c>
    </row>
    <row r="194" spans="1:26" x14ac:dyDescent="0.3">
      <c r="A194">
        <f t="shared" si="54"/>
        <v>0</v>
      </c>
      <c r="B194">
        <f t="shared" si="59"/>
        <v>5.8999999999999018</v>
      </c>
      <c r="C194">
        <f t="shared" ref="C194:C257" si="66">IF((B194-0.75)&lt;$AD$6,(AD$6-B194)/FE_GAIN_plot*2,0)</f>
        <v>20.200000000000195</v>
      </c>
      <c r="D194">
        <f t="shared" ref="D194:D257" si="67" xml:space="preserve"> IF((B194)&gt;$AD$7, (AD$7-B194)/FE_GAIN_plot*2,0)</f>
        <v>-43.799999999999805</v>
      </c>
      <c r="E194">
        <f t="shared" si="60"/>
        <v>20.200000000000195</v>
      </c>
      <c r="F194">
        <f t="shared" si="61"/>
        <v>19.200000000000195</v>
      </c>
      <c r="G194">
        <f t="shared" si="62"/>
        <v>-42.799999999999805</v>
      </c>
      <c r="H194">
        <f t="shared" si="63"/>
        <v>19.200000000000195</v>
      </c>
      <c r="I194">
        <f t="shared" si="55"/>
        <v>19.200000000000195</v>
      </c>
      <c r="J194">
        <f t="shared" si="56"/>
        <v>-19.200000000000195</v>
      </c>
      <c r="K194">
        <f>+FDA_BE_Calculations!$F$41/FE_GAIN_plot</f>
        <v>5.1999999999999993</v>
      </c>
      <c r="L194">
        <f>+FDA_BE_Calculations!$G$41/FE_GAIN_plot</f>
        <v>-5.1999999999999993</v>
      </c>
      <c r="N194">
        <f t="shared" si="57"/>
        <v>5.1999999999999993</v>
      </c>
      <c r="O194">
        <f t="shared" si="58"/>
        <v>-5.1999999999999993</v>
      </c>
      <c r="Q194">
        <f t="shared" ref="Q194:Q257" si="68">+vocm_calc_plot+BE_GAIN_plot*FE_GAIN_plot*0.5*N194</f>
        <v>5.0999999999999996</v>
      </c>
      <c r="R194">
        <f t="shared" ref="R194:R257" si="69">+vocm_calc_plot+BE_GAIN_plot*FE_GAIN_plot*0.5*O194</f>
        <v>-9.9999999999999645E-2</v>
      </c>
      <c r="T194">
        <f t="shared" si="64"/>
        <v>5.1999999999999993</v>
      </c>
      <c r="U194">
        <f t="shared" si="65"/>
        <v>-5.1999999999999993</v>
      </c>
      <c r="W194">
        <f t="shared" ref="W194:W257" si="70">+vocm_calc_plot</f>
        <v>2.5</v>
      </c>
      <c r="Y194">
        <f t="shared" ref="Y194:Y257" si="71">VCC_plot</f>
        <v>18</v>
      </c>
      <c r="Z194">
        <f t="shared" ref="Z194:Z257" si="72">VEE_plot</f>
        <v>-18</v>
      </c>
    </row>
    <row r="195" spans="1:26" x14ac:dyDescent="0.3">
      <c r="A195">
        <f t="shared" ref="A195:A258" si="73">IF(($B195-$B196)&lt;0.000001,1,0)</f>
        <v>0</v>
      </c>
      <c r="B195">
        <f t="shared" si="59"/>
        <v>5.8499999999999019</v>
      </c>
      <c r="C195">
        <f t="shared" si="66"/>
        <v>20.300000000000196</v>
      </c>
      <c r="D195">
        <f t="shared" si="67"/>
        <v>-43.699999999999804</v>
      </c>
      <c r="E195">
        <f t="shared" si="60"/>
        <v>20.300000000000196</v>
      </c>
      <c r="F195">
        <f t="shared" si="61"/>
        <v>19.300000000000196</v>
      </c>
      <c r="G195">
        <f t="shared" si="62"/>
        <v>-42.699999999999804</v>
      </c>
      <c r="H195">
        <f t="shared" si="63"/>
        <v>19.300000000000196</v>
      </c>
      <c r="I195">
        <f t="shared" ref="I195:I258" si="74">IF(ABS($E195)&lt;ABS($H195), $E195, $H195)</f>
        <v>19.300000000000196</v>
      </c>
      <c r="J195">
        <f t="shared" ref="J195:J258" si="75">-I195</f>
        <v>-19.300000000000196</v>
      </c>
      <c r="K195">
        <f>+FDA_BE_Calculations!$F$41/FE_GAIN_plot</f>
        <v>5.1999999999999993</v>
      </c>
      <c r="L195">
        <f>+FDA_BE_Calculations!$G$41/FE_GAIN_plot</f>
        <v>-5.1999999999999993</v>
      </c>
      <c r="N195">
        <f t="shared" ref="N195:N258" si="76">IF(ABS($I195)&lt;ABS($K195), $I195, $K195)</f>
        <v>5.1999999999999993</v>
      </c>
      <c r="O195">
        <f t="shared" ref="O195:O258" si="77">IF(ABS($J195)&lt;ABS($L195), $J195, $L195)</f>
        <v>-5.1999999999999993</v>
      </c>
      <c r="Q195">
        <f t="shared" si="68"/>
        <v>5.0999999999999996</v>
      </c>
      <c r="R195">
        <f t="shared" si="69"/>
        <v>-9.9999999999999645E-2</v>
      </c>
      <c r="T195">
        <f t="shared" si="64"/>
        <v>5.1999999999999993</v>
      </c>
      <c r="U195">
        <f t="shared" si="65"/>
        <v>-5.1999999999999993</v>
      </c>
      <c r="W195">
        <f t="shared" si="70"/>
        <v>2.5</v>
      </c>
      <c r="Y195">
        <f t="shared" si="71"/>
        <v>18</v>
      </c>
      <c r="Z195">
        <f t="shared" si="72"/>
        <v>-18</v>
      </c>
    </row>
    <row r="196" spans="1:26" x14ac:dyDescent="0.3">
      <c r="A196">
        <f t="shared" si="73"/>
        <v>0</v>
      </c>
      <c r="B196">
        <f t="shared" ref="B196:B259" si="78">IF(($B195-0.05)&gt;=$AD$11,$B195-0.05,$AD$11)</f>
        <v>5.7999999999999021</v>
      </c>
      <c r="C196">
        <f t="shared" si="66"/>
        <v>20.400000000000198</v>
      </c>
      <c r="D196">
        <f t="shared" si="67"/>
        <v>-43.599999999999802</v>
      </c>
      <c r="E196">
        <f t="shared" ref="E196:E259" si="79">IF(ABS(D196)&lt;ABS(C196), ABS(D196), ABS(C196))</f>
        <v>20.400000000000198</v>
      </c>
      <c r="F196">
        <f t="shared" ref="F196:F259" si="80">IF(B196&lt;$AD$10,($AD$10-B196)*2,0)</f>
        <v>19.400000000000198</v>
      </c>
      <c r="G196">
        <f t="shared" ref="G196:G259" si="81">IF(B196&gt;$AD$11, ($AD$11-B196)*2,0)</f>
        <v>-42.599999999999802</v>
      </c>
      <c r="H196">
        <f t="shared" ref="H196:H259" si="82">IF(ABS(G196)&lt;ABS(F196), ABS(G196),ABS(F196))</f>
        <v>19.400000000000198</v>
      </c>
      <c r="I196">
        <f t="shared" si="74"/>
        <v>19.400000000000198</v>
      </c>
      <c r="J196">
        <f t="shared" si="75"/>
        <v>-19.400000000000198</v>
      </c>
      <c r="K196">
        <f>+FDA_BE_Calculations!$F$41/FE_GAIN_plot</f>
        <v>5.1999999999999993</v>
      </c>
      <c r="L196">
        <f>+FDA_BE_Calculations!$G$41/FE_GAIN_plot</f>
        <v>-5.1999999999999993</v>
      </c>
      <c r="N196">
        <f t="shared" si="76"/>
        <v>5.1999999999999993</v>
      </c>
      <c r="O196">
        <f t="shared" si="77"/>
        <v>-5.1999999999999993</v>
      </c>
      <c r="Q196">
        <f t="shared" si="68"/>
        <v>5.0999999999999996</v>
      </c>
      <c r="R196">
        <f t="shared" si="69"/>
        <v>-9.9999999999999645E-2</v>
      </c>
      <c r="T196">
        <f t="shared" ref="T196:T259" si="83">+Q196-R196</f>
        <v>5.1999999999999993</v>
      </c>
      <c r="U196">
        <f t="shared" ref="U196:U259" si="84">+R196-Q196</f>
        <v>-5.1999999999999993</v>
      </c>
      <c r="W196">
        <f t="shared" si="70"/>
        <v>2.5</v>
      </c>
      <c r="Y196">
        <f t="shared" si="71"/>
        <v>18</v>
      </c>
      <c r="Z196">
        <f t="shared" si="72"/>
        <v>-18</v>
      </c>
    </row>
    <row r="197" spans="1:26" x14ac:dyDescent="0.3">
      <c r="A197">
        <f t="shared" si="73"/>
        <v>0</v>
      </c>
      <c r="B197">
        <f t="shared" si="78"/>
        <v>5.7499999999999023</v>
      </c>
      <c r="C197">
        <f t="shared" si="66"/>
        <v>20.500000000000195</v>
      </c>
      <c r="D197">
        <f t="shared" si="67"/>
        <v>-43.499999999999801</v>
      </c>
      <c r="E197">
        <f t="shared" si="79"/>
        <v>20.500000000000195</v>
      </c>
      <c r="F197">
        <f t="shared" si="80"/>
        <v>19.500000000000195</v>
      </c>
      <c r="G197">
        <f t="shared" si="81"/>
        <v>-42.499999999999801</v>
      </c>
      <c r="H197">
        <f t="shared" si="82"/>
        <v>19.500000000000195</v>
      </c>
      <c r="I197">
        <f t="shared" si="74"/>
        <v>19.500000000000195</v>
      </c>
      <c r="J197">
        <f t="shared" si="75"/>
        <v>-19.500000000000195</v>
      </c>
      <c r="K197">
        <f>+FDA_BE_Calculations!$F$41/FE_GAIN_plot</f>
        <v>5.1999999999999993</v>
      </c>
      <c r="L197">
        <f>+FDA_BE_Calculations!$G$41/FE_GAIN_plot</f>
        <v>-5.1999999999999993</v>
      </c>
      <c r="N197">
        <f t="shared" si="76"/>
        <v>5.1999999999999993</v>
      </c>
      <c r="O197">
        <f t="shared" si="77"/>
        <v>-5.1999999999999993</v>
      </c>
      <c r="Q197">
        <f t="shared" si="68"/>
        <v>5.0999999999999996</v>
      </c>
      <c r="R197">
        <f t="shared" si="69"/>
        <v>-9.9999999999999645E-2</v>
      </c>
      <c r="T197">
        <f t="shared" si="83"/>
        <v>5.1999999999999993</v>
      </c>
      <c r="U197">
        <f t="shared" si="84"/>
        <v>-5.1999999999999993</v>
      </c>
      <c r="W197">
        <f t="shared" si="70"/>
        <v>2.5</v>
      </c>
      <c r="Y197">
        <f t="shared" si="71"/>
        <v>18</v>
      </c>
      <c r="Z197">
        <f t="shared" si="72"/>
        <v>-18</v>
      </c>
    </row>
    <row r="198" spans="1:26" x14ac:dyDescent="0.3">
      <c r="A198">
        <f t="shared" si="73"/>
        <v>0</v>
      </c>
      <c r="B198">
        <f t="shared" si="78"/>
        <v>5.6999999999999025</v>
      </c>
      <c r="C198">
        <f t="shared" si="66"/>
        <v>20.600000000000193</v>
      </c>
      <c r="D198">
        <f t="shared" si="67"/>
        <v>-43.399999999999807</v>
      </c>
      <c r="E198">
        <f t="shared" si="79"/>
        <v>20.600000000000193</v>
      </c>
      <c r="F198">
        <f t="shared" si="80"/>
        <v>19.600000000000193</v>
      </c>
      <c r="G198">
        <f t="shared" si="81"/>
        <v>-42.399999999999807</v>
      </c>
      <c r="H198">
        <f t="shared" si="82"/>
        <v>19.600000000000193</v>
      </c>
      <c r="I198">
        <f t="shared" si="74"/>
        <v>19.600000000000193</v>
      </c>
      <c r="J198">
        <f t="shared" si="75"/>
        <v>-19.600000000000193</v>
      </c>
      <c r="K198">
        <f>+FDA_BE_Calculations!$F$41/FE_GAIN_plot</f>
        <v>5.1999999999999993</v>
      </c>
      <c r="L198">
        <f>+FDA_BE_Calculations!$G$41/FE_GAIN_plot</f>
        <v>-5.1999999999999993</v>
      </c>
      <c r="N198">
        <f t="shared" si="76"/>
        <v>5.1999999999999993</v>
      </c>
      <c r="O198">
        <f t="shared" si="77"/>
        <v>-5.1999999999999993</v>
      </c>
      <c r="Q198">
        <f t="shared" si="68"/>
        <v>5.0999999999999996</v>
      </c>
      <c r="R198">
        <f t="shared" si="69"/>
        <v>-9.9999999999999645E-2</v>
      </c>
      <c r="T198">
        <f t="shared" si="83"/>
        <v>5.1999999999999993</v>
      </c>
      <c r="U198">
        <f t="shared" si="84"/>
        <v>-5.1999999999999993</v>
      </c>
      <c r="W198">
        <f t="shared" si="70"/>
        <v>2.5</v>
      </c>
      <c r="Y198">
        <f t="shared" si="71"/>
        <v>18</v>
      </c>
      <c r="Z198">
        <f t="shared" si="72"/>
        <v>-18</v>
      </c>
    </row>
    <row r="199" spans="1:26" x14ac:dyDescent="0.3">
      <c r="A199">
        <f t="shared" si="73"/>
        <v>0</v>
      </c>
      <c r="B199">
        <f t="shared" si="78"/>
        <v>5.6499999999999027</v>
      </c>
      <c r="C199">
        <f t="shared" si="66"/>
        <v>20.700000000000195</v>
      </c>
      <c r="D199">
        <f t="shared" si="67"/>
        <v>-43.299999999999805</v>
      </c>
      <c r="E199">
        <f t="shared" si="79"/>
        <v>20.700000000000195</v>
      </c>
      <c r="F199">
        <f t="shared" si="80"/>
        <v>19.700000000000195</v>
      </c>
      <c r="G199">
        <f t="shared" si="81"/>
        <v>-42.299999999999805</v>
      </c>
      <c r="H199">
        <f t="shared" si="82"/>
        <v>19.700000000000195</v>
      </c>
      <c r="I199">
        <f t="shared" si="74"/>
        <v>19.700000000000195</v>
      </c>
      <c r="J199">
        <f t="shared" si="75"/>
        <v>-19.700000000000195</v>
      </c>
      <c r="K199">
        <f>+FDA_BE_Calculations!$F$41/FE_GAIN_plot</f>
        <v>5.1999999999999993</v>
      </c>
      <c r="L199">
        <f>+FDA_BE_Calculations!$G$41/FE_GAIN_plot</f>
        <v>-5.1999999999999993</v>
      </c>
      <c r="N199">
        <f t="shared" si="76"/>
        <v>5.1999999999999993</v>
      </c>
      <c r="O199">
        <f t="shared" si="77"/>
        <v>-5.1999999999999993</v>
      </c>
      <c r="Q199">
        <f t="shared" si="68"/>
        <v>5.0999999999999996</v>
      </c>
      <c r="R199">
        <f t="shared" si="69"/>
        <v>-9.9999999999999645E-2</v>
      </c>
      <c r="T199">
        <f t="shared" si="83"/>
        <v>5.1999999999999993</v>
      </c>
      <c r="U199">
        <f t="shared" si="84"/>
        <v>-5.1999999999999993</v>
      </c>
      <c r="W199">
        <f t="shared" si="70"/>
        <v>2.5</v>
      </c>
      <c r="Y199">
        <f t="shared" si="71"/>
        <v>18</v>
      </c>
      <c r="Z199">
        <f t="shared" si="72"/>
        <v>-18</v>
      </c>
    </row>
    <row r="200" spans="1:26" x14ac:dyDescent="0.3">
      <c r="A200">
        <f t="shared" si="73"/>
        <v>0</v>
      </c>
      <c r="B200">
        <f t="shared" si="78"/>
        <v>5.5999999999999028</v>
      </c>
      <c r="C200">
        <f t="shared" si="66"/>
        <v>20.800000000000196</v>
      </c>
      <c r="D200">
        <f t="shared" si="67"/>
        <v>-43.199999999999804</v>
      </c>
      <c r="E200">
        <f t="shared" si="79"/>
        <v>20.800000000000196</v>
      </c>
      <c r="F200">
        <f t="shared" si="80"/>
        <v>19.800000000000196</v>
      </c>
      <c r="G200">
        <f t="shared" si="81"/>
        <v>-42.199999999999804</v>
      </c>
      <c r="H200">
        <f t="shared" si="82"/>
        <v>19.800000000000196</v>
      </c>
      <c r="I200">
        <f t="shared" si="74"/>
        <v>19.800000000000196</v>
      </c>
      <c r="J200">
        <f t="shared" si="75"/>
        <v>-19.800000000000196</v>
      </c>
      <c r="K200">
        <f>+FDA_BE_Calculations!$F$41/FE_GAIN_plot</f>
        <v>5.1999999999999993</v>
      </c>
      <c r="L200">
        <f>+FDA_BE_Calculations!$G$41/FE_GAIN_plot</f>
        <v>-5.1999999999999993</v>
      </c>
      <c r="N200">
        <f t="shared" si="76"/>
        <v>5.1999999999999993</v>
      </c>
      <c r="O200">
        <f t="shared" si="77"/>
        <v>-5.1999999999999993</v>
      </c>
      <c r="Q200">
        <f t="shared" si="68"/>
        <v>5.0999999999999996</v>
      </c>
      <c r="R200">
        <f t="shared" si="69"/>
        <v>-9.9999999999999645E-2</v>
      </c>
      <c r="T200">
        <f t="shared" si="83"/>
        <v>5.1999999999999993</v>
      </c>
      <c r="U200">
        <f t="shared" si="84"/>
        <v>-5.1999999999999993</v>
      </c>
      <c r="W200">
        <f t="shared" si="70"/>
        <v>2.5</v>
      </c>
      <c r="Y200">
        <f t="shared" si="71"/>
        <v>18</v>
      </c>
      <c r="Z200">
        <f t="shared" si="72"/>
        <v>-18</v>
      </c>
    </row>
    <row r="201" spans="1:26" x14ac:dyDescent="0.3">
      <c r="A201">
        <f t="shared" si="73"/>
        <v>0</v>
      </c>
      <c r="B201">
        <f t="shared" si="78"/>
        <v>5.549999999999903</v>
      </c>
      <c r="C201">
        <f t="shared" si="66"/>
        <v>20.900000000000194</v>
      </c>
      <c r="D201">
        <f t="shared" si="67"/>
        <v>-43.09999999999981</v>
      </c>
      <c r="E201">
        <f t="shared" si="79"/>
        <v>20.900000000000194</v>
      </c>
      <c r="F201">
        <f t="shared" si="80"/>
        <v>19.900000000000194</v>
      </c>
      <c r="G201">
        <f t="shared" si="81"/>
        <v>-42.09999999999981</v>
      </c>
      <c r="H201">
        <f t="shared" si="82"/>
        <v>19.900000000000194</v>
      </c>
      <c r="I201">
        <f t="shared" si="74"/>
        <v>19.900000000000194</v>
      </c>
      <c r="J201">
        <f t="shared" si="75"/>
        <v>-19.900000000000194</v>
      </c>
      <c r="K201">
        <f>+FDA_BE_Calculations!$F$41/FE_GAIN_plot</f>
        <v>5.1999999999999993</v>
      </c>
      <c r="L201">
        <f>+FDA_BE_Calculations!$G$41/FE_GAIN_plot</f>
        <v>-5.1999999999999993</v>
      </c>
      <c r="N201">
        <f t="shared" si="76"/>
        <v>5.1999999999999993</v>
      </c>
      <c r="O201">
        <f t="shared" si="77"/>
        <v>-5.1999999999999993</v>
      </c>
      <c r="Q201">
        <f t="shared" si="68"/>
        <v>5.0999999999999996</v>
      </c>
      <c r="R201">
        <f t="shared" si="69"/>
        <v>-9.9999999999999645E-2</v>
      </c>
      <c r="T201">
        <f t="shared" si="83"/>
        <v>5.1999999999999993</v>
      </c>
      <c r="U201">
        <f t="shared" si="84"/>
        <v>-5.1999999999999993</v>
      </c>
      <c r="W201">
        <f t="shared" si="70"/>
        <v>2.5</v>
      </c>
      <c r="Y201">
        <f t="shared" si="71"/>
        <v>18</v>
      </c>
      <c r="Z201">
        <f t="shared" si="72"/>
        <v>-18</v>
      </c>
    </row>
    <row r="202" spans="1:26" x14ac:dyDescent="0.3">
      <c r="A202">
        <f t="shared" si="73"/>
        <v>0</v>
      </c>
      <c r="B202">
        <f t="shared" si="78"/>
        <v>5.4999999999999032</v>
      </c>
      <c r="C202">
        <f t="shared" si="66"/>
        <v>21.000000000000192</v>
      </c>
      <c r="D202">
        <f t="shared" si="67"/>
        <v>-42.999999999999808</v>
      </c>
      <c r="E202">
        <f t="shared" si="79"/>
        <v>21.000000000000192</v>
      </c>
      <c r="F202">
        <f t="shared" si="80"/>
        <v>20.000000000000192</v>
      </c>
      <c r="G202">
        <f t="shared" si="81"/>
        <v>-41.999999999999808</v>
      </c>
      <c r="H202">
        <f t="shared" si="82"/>
        <v>20.000000000000192</v>
      </c>
      <c r="I202">
        <f t="shared" si="74"/>
        <v>20.000000000000192</v>
      </c>
      <c r="J202">
        <f t="shared" si="75"/>
        <v>-20.000000000000192</v>
      </c>
      <c r="K202">
        <f>+FDA_BE_Calculations!$F$41/FE_GAIN_plot</f>
        <v>5.1999999999999993</v>
      </c>
      <c r="L202">
        <f>+FDA_BE_Calculations!$G$41/FE_GAIN_plot</f>
        <v>-5.1999999999999993</v>
      </c>
      <c r="N202">
        <f t="shared" si="76"/>
        <v>5.1999999999999993</v>
      </c>
      <c r="O202">
        <f t="shared" si="77"/>
        <v>-5.1999999999999993</v>
      </c>
      <c r="Q202">
        <f t="shared" si="68"/>
        <v>5.0999999999999996</v>
      </c>
      <c r="R202">
        <f t="shared" si="69"/>
        <v>-9.9999999999999645E-2</v>
      </c>
      <c r="T202">
        <f t="shared" si="83"/>
        <v>5.1999999999999993</v>
      </c>
      <c r="U202">
        <f t="shared" si="84"/>
        <v>-5.1999999999999993</v>
      </c>
      <c r="W202">
        <f t="shared" si="70"/>
        <v>2.5</v>
      </c>
      <c r="Y202">
        <f t="shared" si="71"/>
        <v>18</v>
      </c>
      <c r="Z202">
        <f t="shared" si="72"/>
        <v>-18</v>
      </c>
    </row>
    <row r="203" spans="1:26" x14ac:dyDescent="0.3">
      <c r="A203">
        <f t="shared" si="73"/>
        <v>0</v>
      </c>
      <c r="B203">
        <f t="shared" si="78"/>
        <v>5.4499999999999034</v>
      </c>
      <c r="C203">
        <f t="shared" si="66"/>
        <v>21.100000000000193</v>
      </c>
      <c r="D203">
        <f t="shared" si="67"/>
        <v>-42.899999999999807</v>
      </c>
      <c r="E203">
        <f t="shared" si="79"/>
        <v>21.100000000000193</v>
      </c>
      <c r="F203">
        <f t="shared" si="80"/>
        <v>20.100000000000193</v>
      </c>
      <c r="G203">
        <f t="shared" si="81"/>
        <v>-41.899999999999807</v>
      </c>
      <c r="H203">
        <f t="shared" si="82"/>
        <v>20.100000000000193</v>
      </c>
      <c r="I203">
        <f t="shared" si="74"/>
        <v>20.100000000000193</v>
      </c>
      <c r="J203">
        <f t="shared" si="75"/>
        <v>-20.100000000000193</v>
      </c>
      <c r="K203">
        <f>+FDA_BE_Calculations!$F$41/FE_GAIN_plot</f>
        <v>5.1999999999999993</v>
      </c>
      <c r="L203">
        <f>+FDA_BE_Calculations!$G$41/FE_GAIN_plot</f>
        <v>-5.1999999999999993</v>
      </c>
      <c r="N203">
        <f t="shared" si="76"/>
        <v>5.1999999999999993</v>
      </c>
      <c r="O203">
        <f t="shared" si="77"/>
        <v>-5.1999999999999993</v>
      </c>
      <c r="Q203">
        <f t="shared" si="68"/>
        <v>5.0999999999999996</v>
      </c>
      <c r="R203">
        <f t="shared" si="69"/>
        <v>-9.9999999999999645E-2</v>
      </c>
      <c r="T203">
        <f t="shared" si="83"/>
        <v>5.1999999999999993</v>
      </c>
      <c r="U203">
        <f t="shared" si="84"/>
        <v>-5.1999999999999993</v>
      </c>
      <c r="W203">
        <f t="shared" si="70"/>
        <v>2.5</v>
      </c>
      <c r="Y203">
        <f t="shared" si="71"/>
        <v>18</v>
      </c>
      <c r="Z203">
        <f t="shared" si="72"/>
        <v>-18</v>
      </c>
    </row>
    <row r="204" spans="1:26" x14ac:dyDescent="0.3">
      <c r="A204">
        <f t="shared" si="73"/>
        <v>0</v>
      </c>
      <c r="B204">
        <f t="shared" si="78"/>
        <v>5.3999999999999035</v>
      </c>
      <c r="C204">
        <f t="shared" si="66"/>
        <v>21.200000000000195</v>
      </c>
      <c r="D204">
        <f t="shared" si="67"/>
        <v>-42.799999999999805</v>
      </c>
      <c r="E204">
        <f t="shared" si="79"/>
        <v>21.200000000000195</v>
      </c>
      <c r="F204">
        <f t="shared" si="80"/>
        <v>20.200000000000195</v>
      </c>
      <c r="G204">
        <f t="shared" si="81"/>
        <v>-41.799999999999805</v>
      </c>
      <c r="H204">
        <f t="shared" si="82"/>
        <v>20.200000000000195</v>
      </c>
      <c r="I204">
        <f t="shared" si="74"/>
        <v>20.200000000000195</v>
      </c>
      <c r="J204">
        <f t="shared" si="75"/>
        <v>-20.200000000000195</v>
      </c>
      <c r="K204">
        <f>+FDA_BE_Calculations!$F$41/FE_GAIN_plot</f>
        <v>5.1999999999999993</v>
      </c>
      <c r="L204">
        <f>+FDA_BE_Calculations!$G$41/FE_GAIN_plot</f>
        <v>-5.1999999999999993</v>
      </c>
      <c r="N204">
        <f t="shared" si="76"/>
        <v>5.1999999999999993</v>
      </c>
      <c r="O204">
        <f t="shared" si="77"/>
        <v>-5.1999999999999993</v>
      </c>
      <c r="Q204">
        <f t="shared" si="68"/>
        <v>5.0999999999999996</v>
      </c>
      <c r="R204">
        <f t="shared" si="69"/>
        <v>-9.9999999999999645E-2</v>
      </c>
      <c r="T204">
        <f t="shared" si="83"/>
        <v>5.1999999999999993</v>
      </c>
      <c r="U204">
        <f t="shared" si="84"/>
        <v>-5.1999999999999993</v>
      </c>
      <c r="W204">
        <f t="shared" si="70"/>
        <v>2.5</v>
      </c>
      <c r="Y204">
        <f t="shared" si="71"/>
        <v>18</v>
      </c>
      <c r="Z204">
        <f t="shared" si="72"/>
        <v>-18</v>
      </c>
    </row>
    <row r="205" spans="1:26" x14ac:dyDescent="0.3">
      <c r="A205">
        <f t="shared" si="73"/>
        <v>0</v>
      </c>
      <c r="B205">
        <f t="shared" si="78"/>
        <v>5.3499999999999037</v>
      </c>
      <c r="C205">
        <f t="shared" si="66"/>
        <v>21.300000000000193</v>
      </c>
      <c r="D205">
        <f t="shared" si="67"/>
        <v>-42.699999999999804</v>
      </c>
      <c r="E205">
        <f t="shared" si="79"/>
        <v>21.300000000000193</v>
      </c>
      <c r="F205">
        <f t="shared" si="80"/>
        <v>20.300000000000193</v>
      </c>
      <c r="G205">
        <f t="shared" si="81"/>
        <v>-41.699999999999804</v>
      </c>
      <c r="H205">
        <f t="shared" si="82"/>
        <v>20.300000000000193</v>
      </c>
      <c r="I205">
        <f t="shared" si="74"/>
        <v>20.300000000000193</v>
      </c>
      <c r="J205">
        <f t="shared" si="75"/>
        <v>-20.300000000000193</v>
      </c>
      <c r="K205">
        <f>+FDA_BE_Calculations!$F$41/FE_GAIN_plot</f>
        <v>5.1999999999999993</v>
      </c>
      <c r="L205">
        <f>+FDA_BE_Calculations!$G$41/FE_GAIN_plot</f>
        <v>-5.1999999999999993</v>
      </c>
      <c r="N205">
        <f t="shared" si="76"/>
        <v>5.1999999999999993</v>
      </c>
      <c r="O205">
        <f t="shared" si="77"/>
        <v>-5.1999999999999993</v>
      </c>
      <c r="Q205">
        <f t="shared" si="68"/>
        <v>5.0999999999999996</v>
      </c>
      <c r="R205">
        <f t="shared" si="69"/>
        <v>-9.9999999999999645E-2</v>
      </c>
      <c r="T205">
        <f t="shared" si="83"/>
        <v>5.1999999999999993</v>
      </c>
      <c r="U205">
        <f t="shared" si="84"/>
        <v>-5.1999999999999993</v>
      </c>
      <c r="W205">
        <f t="shared" si="70"/>
        <v>2.5</v>
      </c>
      <c r="Y205">
        <f t="shared" si="71"/>
        <v>18</v>
      </c>
      <c r="Z205">
        <f t="shared" si="72"/>
        <v>-18</v>
      </c>
    </row>
    <row r="206" spans="1:26" x14ac:dyDescent="0.3">
      <c r="A206">
        <f t="shared" si="73"/>
        <v>0</v>
      </c>
      <c r="B206">
        <f t="shared" si="78"/>
        <v>5.2999999999999039</v>
      </c>
      <c r="C206">
        <f t="shared" si="66"/>
        <v>21.40000000000019</v>
      </c>
      <c r="D206">
        <f t="shared" si="67"/>
        <v>-42.59999999999981</v>
      </c>
      <c r="E206">
        <f t="shared" si="79"/>
        <v>21.40000000000019</v>
      </c>
      <c r="F206">
        <f t="shared" si="80"/>
        <v>20.40000000000019</v>
      </c>
      <c r="G206">
        <f t="shared" si="81"/>
        <v>-41.59999999999981</v>
      </c>
      <c r="H206">
        <f t="shared" si="82"/>
        <v>20.40000000000019</v>
      </c>
      <c r="I206">
        <f t="shared" si="74"/>
        <v>20.40000000000019</v>
      </c>
      <c r="J206">
        <f t="shared" si="75"/>
        <v>-20.40000000000019</v>
      </c>
      <c r="K206">
        <f>+FDA_BE_Calculations!$F$41/FE_GAIN_plot</f>
        <v>5.1999999999999993</v>
      </c>
      <c r="L206">
        <f>+FDA_BE_Calculations!$G$41/FE_GAIN_plot</f>
        <v>-5.1999999999999993</v>
      </c>
      <c r="N206">
        <f t="shared" si="76"/>
        <v>5.1999999999999993</v>
      </c>
      <c r="O206">
        <f t="shared" si="77"/>
        <v>-5.1999999999999993</v>
      </c>
      <c r="Q206">
        <f t="shared" si="68"/>
        <v>5.0999999999999996</v>
      </c>
      <c r="R206">
        <f t="shared" si="69"/>
        <v>-9.9999999999999645E-2</v>
      </c>
      <c r="T206">
        <f t="shared" si="83"/>
        <v>5.1999999999999993</v>
      </c>
      <c r="U206">
        <f t="shared" si="84"/>
        <v>-5.1999999999999993</v>
      </c>
      <c r="W206">
        <f t="shared" si="70"/>
        <v>2.5</v>
      </c>
      <c r="Y206">
        <f t="shared" si="71"/>
        <v>18</v>
      </c>
      <c r="Z206">
        <f t="shared" si="72"/>
        <v>-18</v>
      </c>
    </row>
    <row r="207" spans="1:26" x14ac:dyDescent="0.3">
      <c r="A207">
        <f t="shared" si="73"/>
        <v>0</v>
      </c>
      <c r="B207">
        <f t="shared" si="78"/>
        <v>5.2499999999999041</v>
      </c>
      <c r="C207">
        <f t="shared" si="66"/>
        <v>21.500000000000192</v>
      </c>
      <c r="D207">
        <f t="shared" si="67"/>
        <v>-42.499999999999808</v>
      </c>
      <c r="E207">
        <f t="shared" si="79"/>
        <v>21.500000000000192</v>
      </c>
      <c r="F207">
        <f t="shared" si="80"/>
        <v>20.500000000000192</v>
      </c>
      <c r="G207">
        <f t="shared" si="81"/>
        <v>-41.499999999999808</v>
      </c>
      <c r="H207">
        <f t="shared" si="82"/>
        <v>20.500000000000192</v>
      </c>
      <c r="I207">
        <f t="shared" si="74"/>
        <v>20.500000000000192</v>
      </c>
      <c r="J207">
        <f t="shared" si="75"/>
        <v>-20.500000000000192</v>
      </c>
      <c r="K207">
        <f>+FDA_BE_Calculations!$F$41/FE_GAIN_plot</f>
        <v>5.1999999999999993</v>
      </c>
      <c r="L207">
        <f>+FDA_BE_Calculations!$G$41/FE_GAIN_plot</f>
        <v>-5.1999999999999993</v>
      </c>
      <c r="N207">
        <f t="shared" si="76"/>
        <v>5.1999999999999993</v>
      </c>
      <c r="O207">
        <f t="shared" si="77"/>
        <v>-5.1999999999999993</v>
      </c>
      <c r="Q207">
        <f t="shared" si="68"/>
        <v>5.0999999999999996</v>
      </c>
      <c r="R207">
        <f t="shared" si="69"/>
        <v>-9.9999999999999645E-2</v>
      </c>
      <c r="T207">
        <f t="shared" si="83"/>
        <v>5.1999999999999993</v>
      </c>
      <c r="U207">
        <f t="shared" si="84"/>
        <v>-5.1999999999999993</v>
      </c>
      <c r="W207">
        <f t="shared" si="70"/>
        <v>2.5</v>
      </c>
      <c r="Y207">
        <f t="shared" si="71"/>
        <v>18</v>
      </c>
      <c r="Z207">
        <f t="shared" si="72"/>
        <v>-18</v>
      </c>
    </row>
    <row r="208" spans="1:26" x14ac:dyDescent="0.3">
      <c r="A208">
        <f t="shared" si="73"/>
        <v>0</v>
      </c>
      <c r="B208">
        <f t="shared" si="78"/>
        <v>5.1999999999999043</v>
      </c>
      <c r="C208">
        <f t="shared" si="66"/>
        <v>21.600000000000193</v>
      </c>
      <c r="D208">
        <f t="shared" si="67"/>
        <v>-42.399999999999807</v>
      </c>
      <c r="E208">
        <f t="shared" si="79"/>
        <v>21.600000000000193</v>
      </c>
      <c r="F208">
        <f t="shared" si="80"/>
        <v>20.600000000000193</v>
      </c>
      <c r="G208">
        <f t="shared" si="81"/>
        <v>-41.399999999999807</v>
      </c>
      <c r="H208">
        <f t="shared" si="82"/>
        <v>20.600000000000193</v>
      </c>
      <c r="I208">
        <f t="shared" si="74"/>
        <v>20.600000000000193</v>
      </c>
      <c r="J208">
        <f t="shared" si="75"/>
        <v>-20.600000000000193</v>
      </c>
      <c r="K208">
        <f>+FDA_BE_Calculations!$F$41/FE_GAIN_plot</f>
        <v>5.1999999999999993</v>
      </c>
      <c r="L208">
        <f>+FDA_BE_Calculations!$G$41/FE_GAIN_plot</f>
        <v>-5.1999999999999993</v>
      </c>
      <c r="N208">
        <f t="shared" si="76"/>
        <v>5.1999999999999993</v>
      </c>
      <c r="O208">
        <f t="shared" si="77"/>
        <v>-5.1999999999999993</v>
      </c>
      <c r="Q208">
        <f t="shared" si="68"/>
        <v>5.0999999999999996</v>
      </c>
      <c r="R208">
        <f t="shared" si="69"/>
        <v>-9.9999999999999645E-2</v>
      </c>
      <c r="T208">
        <f t="shared" si="83"/>
        <v>5.1999999999999993</v>
      </c>
      <c r="U208">
        <f t="shared" si="84"/>
        <v>-5.1999999999999993</v>
      </c>
      <c r="W208">
        <f t="shared" si="70"/>
        <v>2.5</v>
      </c>
      <c r="Y208">
        <f t="shared" si="71"/>
        <v>18</v>
      </c>
      <c r="Z208">
        <f t="shared" si="72"/>
        <v>-18</v>
      </c>
    </row>
    <row r="209" spans="1:26" x14ac:dyDescent="0.3">
      <c r="A209">
        <f t="shared" si="73"/>
        <v>0</v>
      </c>
      <c r="B209">
        <f t="shared" si="78"/>
        <v>5.1499999999999044</v>
      </c>
      <c r="C209">
        <f t="shared" si="66"/>
        <v>21.700000000000191</v>
      </c>
      <c r="D209">
        <f t="shared" si="67"/>
        <v>-42.299999999999812</v>
      </c>
      <c r="E209">
        <f t="shared" si="79"/>
        <v>21.700000000000191</v>
      </c>
      <c r="F209">
        <f t="shared" si="80"/>
        <v>20.700000000000191</v>
      </c>
      <c r="G209">
        <f t="shared" si="81"/>
        <v>-41.299999999999812</v>
      </c>
      <c r="H209">
        <f t="shared" si="82"/>
        <v>20.700000000000191</v>
      </c>
      <c r="I209">
        <f t="shared" si="74"/>
        <v>20.700000000000191</v>
      </c>
      <c r="J209">
        <f t="shared" si="75"/>
        <v>-20.700000000000191</v>
      </c>
      <c r="K209">
        <f>+FDA_BE_Calculations!$F$41/FE_GAIN_plot</f>
        <v>5.1999999999999993</v>
      </c>
      <c r="L209">
        <f>+FDA_BE_Calculations!$G$41/FE_GAIN_plot</f>
        <v>-5.1999999999999993</v>
      </c>
      <c r="N209">
        <f t="shared" si="76"/>
        <v>5.1999999999999993</v>
      </c>
      <c r="O209">
        <f t="shared" si="77"/>
        <v>-5.1999999999999993</v>
      </c>
      <c r="Q209">
        <f t="shared" si="68"/>
        <v>5.0999999999999996</v>
      </c>
      <c r="R209">
        <f t="shared" si="69"/>
        <v>-9.9999999999999645E-2</v>
      </c>
      <c r="T209">
        <f t="shared" si="83"/>
        <v>5.1999999999999993</v>
      </c>
      <c r="U209">
        <f t="shared" si="84"/>
        <v>-5.1999999999999993</v>
      </c>
      <c r="W209">
        <f t="shared" si="70"/>
        <v>2.5</v>
      </c>
      <c r="Y209">
        <f t="shared" si="71"/>
        <v>18</v>
      </c>
      <c r="Z209">
        <f t="shared" si="72"/>
        <v>-18</v>
      </c>
    </row>
    <row r="210" spans="1:26" x14ac:dyDescent="0.3">
      <c r="A210">
        <f t="shared" si="73"/>
        <v>0</v>
      </c>
      <c r="B210">
        <f t="shared" si="78"/>
        <v>5.0999999999999046</v>
      </c>
      <c r="C210">
        <f t="shared" si="66"/>
        <v>21.800000000000189</v>
      </c>
      <c r="D210">
        <f t="shared" si="67"/>
        <v>-42.199999999999811</v>
      </c>
      <c r="E210">
        <f t="shared" si="79"/>
        <v>21.800000000000189</v>
      </c>
      <c r="F210">
        <f t="shared" si="80"/>
        <v>20.800000000000189</v>
      </c>
      <c r="G210">
        <f t="shared" si="81"/>
        <v>-41.199999999999811</v>
      </c>
      <c r="H210">
        <f t="shared" si="82"/>
        <v>20.800000000000189</v>
      </c>
      <c r="I210">
        <f t="shared" si="74"/>
        <v>20.800000000000189</v>
      </c>
      <c r="J210">
        <f t="shared" si="75"/>
        <v>-20.800000000000189</v>
      </c>
      <c r="K210">
        <f>+FDA_BE_Calculations!$F$41/FE_GAIN_plot</f>
        <v>5.1999999999999993</v>
      </c>
      <c r="L210">
        <f>+FDA_BE_Calculations!$G$41/FE_GAIN_plot</f>
        <v>-5.1999999999999993</v>
      </c>
      <c r="N210">
        <f t="shared" si="76"/>
        <v>5.1999999999999993</v>
      </c>
      <c r="O210">
        <f t="shared" si="77"/>
        <v>-5.1999999999999993</v>
      </c>
      <c r="Q210">
        <f t="shared" si="68"/>
        <v>5.0999999999999996</v>
      </c>
      <c r="R210">
        <f t="shared" si="69"/>
        <v>-9.9999999999999645E-2</v>
      </c>
      <c r="T210">
        <f t="shared" si="83"/>
        <v>5.1999999999999993</v>
      </c>
      <c r="U210">
        <f t="shared" si="84"/>
        <v>-5.1999999999999993</v>
      </c>
      <c r="W210">
        <f t="shared" si="70"/>
        <v>2.5</v>
      </c>
      <c r="Y210">
        <f t="shared" si="71"/>
        <v>18</v>
      </c>
      <c r="Z210">
        <f t="shared" si="72"/>
        <v>-18</v>
      </c>
    </row>
    <row r="211" spans="1:26" x14ac:dyDescent="0.3">
      <c r="A211">
        <f t="shared" si="73"/>
        <v>0</v>
      </c>
      <c r="B211">
        <f t="shared" si="78"/>
        <v>5.0499999999999048</v>
      </c>
      <c r="C211">
        <f t="shared" si="66"/>
        <v>21.90000000000019</v>
      </c>
      <c r="D211">
        <f t="shared" si="67"/>
        <v>-42.09999999999981</v>
      </c>
      <c r="E211">
        <f t="shared" si="79"/>
        <v>21.90000000000019</v>
      </c>
      <c r="F211">
        <f t="shared" si="80"/>
        <v>20.90000000000019</v>
      </c>
      <c r="G211">
        <f t="shared" si="81"/>
        <v>-41.09999999999981</v>
      </c>
      <c r="H211">
        <f t="shared" si="82"/>
        <v>20.90000000000019</v>
      </c>
      <c r="I211">
        <f t="shared" si="74"/>
        <v>20.90000000000019</v>
      </c>
      <c r="J211">
        <f t="shared" si="75"/>
        <v>-20.90000000000019</v>
      </c>
      <c r="K211">
        <f>+FDA_BE_Calculations!$F$41/FE_GAIN_plot</f>
        <v>5.1999999999999993</v>
      </c>
      <c r="L211">
        <f>+FDA_BE_Calculations!$G$41/FE_GAIN_plot</f>
        <v>-5.1999999999999993</v>
      </c>
      <c r="N211">
        <f t="shared" si="76"/>
        <v>5.1999999999999993</v>
      </c>
      <c r="O211">
        <f t="shared" si="77"/>
        <v>-5.1999999999999993</v>
      </c>
      <c r="Q211">
        <f t="shared" si="68"/>
        <v>5.0999999999999996</v>
      </c>
      <c r="R211">
        <f t="shared" si="69"/>
        <v>-9.9999999999999645E-2</v>
      </c>
      <c r="T211">
        <f t="shared" si="83"/>
        <v>5.1999999999999993</v>
      </c>
      <c r="U211">
        <f t="shared" si="84"/>
        <v>-5.1999999999999993</v>
      </c>
      <c r="W211">
        <f t="shared" si="70"/>
        <v>2.5</v>
      </c>
      <c r="Y211">
        <f t="shared" si="71"/>
        <v>18</v>
      </c>
      <c r="Z211">
        <f t="shared" si="72"/>
        <v>-18</v>
      </c>
    </row>
    <row r="212" spans="1:26" x14ac:dyDescent="0.3">
      <c r="A212">
        <f t="shared" si="73"/>
        <v>0</v>
      </c>
      <c r="B212">
        <f t="shared" si="78"/>
        <v>4.999999999999905</v>
      </c>
      <c r="C212">
        <f t="shared" si="66"/>
        <v>22.000000000000192</v>
      </c>
      <c r="D212">
        <f t="shared" si="67"/>
        <v>-41.999999999999808</v>
      </c>
      <c r="E212">
        <f t="shared" si="79"/>
        <v>22.000000000000192</v>
      </c>
      <c r="F212">
        <f t="shared" si="80"/>
        <v>21.000000000000192</v>
      </c>
      <c r="G212">
        <f t="shared" si="81"/>
        <v>-40.999999999999808</v>
      </c>
      <c r="H212">
        <f t="shared" si="82"/>
        <v>21.000000000000192</v>
      </c>
      <c r="I212">
        <f t="shared" si="74"/>
        <v>21.000000000000192</v>
      </c>
      <c r="J212">
        <f t="shared" si="75"/>
        <v>-21.000000000000192</v>
      </c>
      <c r="K212">
        <f>+FDA_BE_Calculations!$F$41/FE_GAIN_plot</f>
        <v>5.1999999999999993</v>
      </c>
      <c r="L212">
        <f>+FDA_BE_Calculations!$G$41/FE_GAIN_plot</f>
        <v>-5.1999999999999993</v>
      </c>
      <c r="N212">
        <f t="shared" si="76"/>
        <v>5.1999999999999993</v>
      </c>
      <c r="O212">
        <f t="shared" si="77"/>
        <v>-5.1999999999999993</v>
      </c>
      <c r="Q212">
        <f t="shared" si="68"/>
        <v>5.0999999999999996</v>
      </c>
      <c r="R212">
        <f t="shared" si="69"/>
        <v>-9.9999999999999645E-2</v>
      </c>
      <c r="T212">
        <f t="shared" si="83"/>
        <v>5.1999999999999993</v>
      </c>
      <c r="U212">
        <f t="shared" si="84"/>
        <v>-5.1999999999999993</v>
      </c>
      <c r="W212">
        <f t="shared" si="70"/>
        <v>2.5</v>
      </c>
      <c r="Y212">
        <f t="shared" si="71"/>
        <v>18</v>
      </c>
      <c r="Z212">
        <f t="shared" si="72"/>
        <v>-18</v>
      </c>
    </row>
    <row r="213" spans="1:26" x14ac:dyDescent="0.3">
      <c r="A213">
        <f t="shared" si="73"/>
        <v>0</v>
      </c>
      <c r="B213">
        <f t="shared" si="78"/>
        <v>4.9499999999999051</v>
      </c>
      <c r="C213">
        <f t="shared" si="66"/>
        <v>22.10000000000019</v>
      </c>
      <c r="D213">
        <f t="shared" si="67"/>
        <v>-41.899999999999807</v>
      </c>
      <c r="E213">
        <f t="shared" si="79"/>
        <v>22.10000000000019</v>
      </c>
      <c r="F213">
        <f t="shared" si="80"/>
        <v>21.10000000000019</v>
      </c>
      <c r="G213">
        <f t="shared" si="81"/>
        <v>-40.899999999999807</v>
      </c>
      <c r="H213">
        <f t="shared" si="82"/>
        <v>21.10000000000019</v>
      </c>
      <c r="I213">
        <f t="shared" si="74"/>
        <v>21.10000000000019</v>
      </c>
      <c r="J213">
        <f t="shared" si="75"/>
        <v>-21.10000000000019</v>
      </c>
      <c r="K213">
        <f>+FDA_BE_Calculations!$F$41/FE_GAIN_plot</f>
        <v>5.1999999999999993</v>
      </c>
      <c r="L213">
        <f>+FDA_BE_Calculations!$G$41/FE_GAIN_plot</f>
        <v>-5.1999999999999993</v>
      </c>
      <c r="N213">
        <f t="shared" si="76"/>
        <v>5.1999999999999993</v>
      </c>
      <c r="O213">
        <f t="shared" si="77"/>
        <v>-5.1999999999999993</v>
      </c>
      <c r="Q213">
        <f t="shared" si="68"/>
        <v>5.0999999999999996</v>
      </c>
      <c r="R213">
        <f t="shared" si="69"/>
        <v>-9.9999999999999645E-2</v>
      </c>
      <c r="T213">
        <f t="shared" si="83"/>
        <v>5.1999999999999993</v>
      </c>
      <c r="U213">
        <f t="shared" si="84"/>
        <v>-5.1999999999999993</v>
      </c>
      <c r="W213">
        <f t="shared" si="70"/>
        <v>2.5</v>
      </c>
      <c r="Y213">
        <f t="shared" si="71"/>
        <v>18</v>
      </c>
      <c r="Z213">
        <f t="shared" si="72"/>
        <v>-18</v>
      </c>
    </row>
    <row r="214" spans="1:26" x14ac:dyDescent="0.3">
      <c r="A214">
        <f t="shared" si="73"/>
        <v>0</v>
      </c>
      <c r="B214">
        <f t="shared" si="78"/>
        <v>4.8999999999999053</v>
      </c>
      <c r="C214">
        <f t="shared" si="66"/>
        <v>22.200000000000188</v>
      </c>
      <c r="D214">
        <f t="shared" si="67"/>
        <v>-41.799999999999812</v>
      </c>
      <c r="E214">
        <f t="shared" si="79"/>
        <v>22.200000000000188</v>
      </c>
      <c r="F214">
        <f t="shared" si="80"/>
        <v>21.200000000000188</v>
      </c>
      <c r="G214">
        <f t="shared" si="81"/>
        <v>-40.799999999999812</v>
      </c>
      <c r="H214">
        <f t="shared" si="82"/>
        <v>21.200000000000188</v>
      </c>
      <c r="I214">
        <f t="shared" si="74"/>
        <v>21.200000000000188</v>
      </c>
      <c r="J214">
        <f t="shared" si="75"/>
        <v>-21.200000000000188</v>
      </c>
      <c r="K214">
        <f>+FDA_BE_Calculations!$F$41/FE_GAIN_plot</f>
        <v>5.1999999999999993</v>
      </c>
      <c r="L214">
        <f>+FDA_BE_Calculations!$G$41/FE_GAIN_plot</f>
        <v>-5.1999999999999993</v>
      </c>
      <c r="N214">
        <f t="shared" si="76"/>
        <v>5.1999999999999993</v>
      </c>
      <c r="O214">
        <f t="shared" si="77"/>
        <v>-5.1999999999999993</v>
      </c>
      <c r="Q214">
        <f t="shared" si="68"/>
        <v>5.0999999999999996</v>
      </c>
      <c r="R214">
        <f t="shared" si="69"/>
        <v>-9.9999999999999645E-2</v>
      </c>
      <c r="T214">
        <f t="shared" si="83"/>
        <v>5.1999999999999993</v>
      </c>
      <c r="U214">
        <f t="shared" si="84"/>
        <v>-5.1999999999999993</v>
      </c>
      <c r="W214">
        <f t="shared" si="70"/>
        <v>2.5</v>
      </c>
      <c r="Y214">
        <f t="shared" si="71"/>
        <v>18</v>
      </c>
      <c r="Z214">
        <f t="shared" si="72"/>
        <v>-18</v>
      </c>
    </row>
    <row r="215" spans="1:26" x14ac:dyDescent="0.3">
      <c r="A215">
        <f t="shared" si="73"/>
        <v>0</v>
      </c>
      <c r="B215">
        <f t="shared" si="78"/>
        <v>4.8499999999999055</v>
      </c>
      <c r="C215">
        <f t="shared" si="66"/>
        <v>22.300000000000189</v>
      </c>
      <c r="D215">
        <f t="shared" si="67"/>
        <v>-41.699999999999811</v>
      </c>
      <c r="E215">
        <f t="shared" si="79"/>
        <v>22.300000000000189</v>
      </c>
      <c r="F215">
        <f t="shared" si="80"/>
        <v>21.300000000000189</v>
      </c>
      <c r="G215">
        <f t="shared" si="81"/>
        <v>-40.699999999999811</v>
      </c>
      <c r="H215">
        <f t="shared" si="82"/>
        <v>21.300000000000189</v>
      </c>
      <c r="I215">
        <f t="shared" si="74"/>
        <v>21.300000000000189</v>
      </c>
      <c r="J215">
        <f t="shared" si="75"/>
        <v>-21.300000000000189</v>
      </c>
      <c r="K215">
        <f>+FDA_BE_Calculations!$F$41/FE_GAIN_plot</f>
        <v>5.1999999999999993</v>
      </c>
      <c r="L215">
        <f>+FDA_BE_Calculations!$G$41/FE_GAIN_plot</f>
        <v>-5.1999999999999993</v>
      </c>
      <c r="N215">
        <f t="shared" si="76"/>
        <v>5.1999999999999993</v>
      </c>
      <c r="O215">
        <f t="shared" si="77"/>
        <v>-5.1999999999999993</v>
      </c>
      <c r="Q215">
        <f t="shared" si="68"/>
        <v>5.0999999999999996</v>
      </c>
      <c r="R215">
        <f t="shared" si="69"/>
        <v>-9.9999999999999645E-2</v>
      </c>
      <c r="T215">
        <f t="shared" si="83"/>
        <v>5.1999999999999993</v>
      </c>
      <c r="U215">
        <f t="shared" si="84"/>
        <v>-5.1999999999999993</v>
      </c>
      <c r="W215">
        <f t="shared" si="70"/>
        <v>2.5</v>
      </c>
      <c r="Y215">
        <f t="shared" si="71"/>
        <v>18</v>
      </c>
      <c r="Z215">
        <f t="shared" si="72"/>
        <v>-18</v>
      </c>
    </row>
    <row r="216" spans="1:26" x14ac:dyDescent="0.3">
      <c r="A216">
        <f t="shared" si="73"/>
        <v>0</v>
      </c>
      <c r="B216">
        <f t="shared" si="78"/>
        <v>4.7999999999999057</v>
      </c>
      <c r="C216">
        <f t="shared" si="66"/>
        <v>22.40000000000019</v>
      </c>
      <c r="D216">
        <f t="shared" si="67"/>
        <v>-41.59999999999981</v>
      </c>
      <c r="E216">
        <f t="shared" si="79"/>
        <v>22.40000000000019</v>
      </c>
      <c r="F216">
        <f t="shared" si="80"/>
        <v>21.40000000000019</v>
      </c>
      <c r="G216">
        <f t="shared" si="81"/>
        <v>-40.59999999999981</v>
      </c>
      <c r="H216">
        <f t="shared" si="82"/>
        <v>21.40000000000019</v>
      </c>
      <c r="I216">
        <f t="shared" si="74"/>
        <v>21.40000000000019</v>
      </c>
      <c r="J216">
        <f t="shared" si="75"/>
        <v>-21.40000000000019</v>
      </c>
      <c r="K216">
        <f>+FDA_BE_Calculations!$F$41/FE_GAIN_plot</f>
        <v>5.1999999999999993</v>
      </c>
      <c r="L216">
        <f>+FDA_BE_Calculations!$G$41/FE_GAIN_plot</f>
        <v>-5.1999999999999993</v>
      </c>
      <c r="N216">
        <f t="shared" si="76"/>
        <v>5.1999999999999993</v>
      </c>
      <c r="O216">
        <f t="shared" si="77"/>
        <v>-5.1999999999999993</v>
      </c>
      <c r="Q216">
        <f t="shared" si="68"/>
        <v>5.0999999999999996</v>
      </c>
      <c r="R216">
        <f t="shared" si="69"/>
        <v>-9.9999999999999645E-2</v>
      </c>
      <c r="T216">
        <f t="shared" si="83"/>
        <v>5.1999999999999993</v>
      </c>
      <c r="U216">
        <f t="shared" si="84"/>
        <v>-5.1999999999999993</v>
      </c>
      <c r="W216">
        <f t="shared" si="70"/>
        <v>2.5</v>
      </c>
      <c r="Y216">
        <f t="shared" si="71"/>
        <v>18</v>
      </c>
      <c r="Z216">
        <f t="shared" si="72"/>
        <v>-18</v>
      </c>
    </row>
    <row r="217" spans="1:26" x14ac:dyDescent="0.3">
      <c r="A217">
        <f t="shared" si="73"/>
        <v>0</v>
      </c>
      <c r="B217">
        <f t="shared" si="78"/>
        <v>4.7499999999999059</v>
      </c>
      <c r="C217">
        <f t="shared" si="66"/>
        <v>22.500000000000188</v>
      </c>
      <c r="D217">
        <f t="shared" si="67"/>
        <v>-41.499999999999815</v>
      </c>
      <c r="E217">
        <f t="shared" si="79"/>
        <v>22.500000000000188</v>
      </c>
      <c r="F217">
        <f t="shared" si="80"/>
        <v>21.500000000000188</v>
      </c>
      <c r="G217">
        <f t="shared" si="81"/>
        <v>-40.499999999999815</v>
      </c>
      <c r="H217">
        <f t="shared" si="82"/>
        <v>21.500000000000188</v>
      </c>
      <c r="I217">
        <f t="shared" si="74"/>
        <v>21.500000000000188</v>
      </c>
      <c r="J217">
        <f t="shared" si="75"/>
        <v>-21.500000000000188</v>
      </c>
      <c r="K217">
        <f>+FDA_BE_Calculations!$F$41/FE_GAIN_plot</f>
        <v>5.1999999999999993</v>
      </c>
      <c r="L217">
        <f>+FDA_BE_Calculations!$G$41/FE_GAIN_plot</f>
        <v>-5.1999999999999993</v>
      </c>
      <c r="N217">
        <f t="shared" si="76"/>
        <v>5.1999999999999993</v>
      </c>
      <c r="O217">
        <f t="shared" si="77"/>
        <v>-5.1999999999999993</v>
      </c>
      <c r="Q217">
        <f t="shared" si="68"/>
        <v>5.0999999999999996</v>
      </c>
      <c r="R217">
        <f t="shared" si="69"/>
        <v>-9.9999999999999645E-2</v>
      </c>
      <c r="T217">
        <f t="shared" si="83"/>
        <v>5.1999999999999993</v>
      </c>
      <c r="U217">
        <f t="shared" si="84"/>
        <v>-5.1999999999999993</v>
      </c>
      <c r="W217">
        <f t="shared" si="70"/>
        <v>2.5</v>
      </c>
      <c r="Y217">
        <f t="shared" si="71"/>
        <v>18</v>
      </c>
      <c r="Z217">
        <f t="shared" si="72"/>
        <v>-18</v>
      </c>
    </row>
    <row r="218" spans="1:26" x14ac:dyDescent="0.3">
      <c r="A218">
        <f t="shared" si="73"/>
        <v>0</v>
      </c>
      <c r="B218">
        <f t="shared" si="78"/>
        <v>4.699999999999906</v>
      </c>
      <c r="C218">
        <f t="shared" si="66"/>
        <v>22.600000000000186</v>
      </c>
      <c r="D218">
        <f t="shared" si="67"/>
        <v>-41.399999999999814</v>
      </c>
      <c r="E218">
        <f t="shared" si="79"/>
        <v>22.600000000000186</v>
      </c>
      <c r="F218">
        <f t="shared" si="80"/>
        <v>21.600000000000186</v>
      </c>
      <c r="G218">
        <f t="shared" si="81"/>
        <v>-40.399999999999814</v>
      </c>
      <c r="H218">
        <f t="shared" si="82"/>
        <v>21.600000000000186</v>
      </c>
      <c r="I218">
        <f t="shared" si="74"/>
        <v>21.600000000000186</v>
      </c>
      <c r="J218">
        <f t="shared" si="75"/>
        <v>-21.600000000000186</v>
      </c>
      <c r="K218">
        <f>+FDA_BE_Calculations!$F$41/FE_GAIN_plot</f>
        <v>5.1999999999999993</v>
      </c>
      <c r="L218">
        <f>+FDA_BE_Calculations!$G$41/FE_GAIN_plot</f>
        <v>-5.1999999999999993</v>
      </c>
      <c r="N218">
        <f t="shared" si="76"/>
        <v>5.1999999999999993</v>
      </c>
      <c r="O218">
        <f t="shared" si="77"/>
        <v>-5.1999999999999993</v>
      </c>
      <c r="Q218">
        <f t="shared" si="68"/>
        <v>5.0999999999999996</v>
      </c>
      <c r="R218">
        <f t="shared" si="69"/>
        <v>-9.9999999999999645E-2</v>
      </c>
      <c r="T218">
        <f t="shared" si="83"/>
        <v>5.1999999999999993</v>
      </c>
      <c r="U218">
        <f t="shared" si="84"/>
        <v>-5.1999999999999993</v>
      </c>
      <c r="W218">
        <f t="shared" si="70"/>
        <v>2.5</v>
      </c>
      <c r="Y218">
        <f t="shared" si="71"/>
        <v>18</v>
      </c>
      <c r="Z218">
        <f t="shared" si="72"/>
        <v>-18</v>
      </c>
    </row>
    <row r="219" spans="1:26" x14ac:dyDescent="0.3">
      <c r="A219">
        <f t="shared" si="73"/>
        <v>0</v>
      </c>
      <c r="B219">
        <f t="shared" si="78"/>
        <v>4.6499999999999062</v>
      </c>
      <c r="C219">
        <f t="shared" si="66"/>
        <v>22.700000000000188</v>
      </c>
      <c r="D219">
        <f t="shared" si="67"/>
        <v>-41.299999999999812</v>
      </c>
      <c r="E219">
        <f t="shared" si="79"/>
        <v>22.700000000000188</v>
      </c>
      <c r="F219">
        <f t="shared" si="80"/>
        <v>21.700000000000188</v>
      </c>
      <c r="G219">
        <f t="shared" si="81"/>
        <v>-40.299999999999812</v>
      </c>
      <c r="H219">
        <f t="shared" si="82"/>
        <v>21.700000000000188</v>
      </c>
      <c r="I219">
        <f t="shared" si="74"/>
        <v>21.700000000000188</v>
      </c>
      <c r="J219">
        <f t="shared" si="75"/>
        <v>-21.700000000000188</v>
      </c>
      <c r="K219">
        <f>+FDA_BE_Calculations!$F$41/FE_GAIN_plot</f>
        <v>5.1999999999999993</v>
      </c>
      <c r="L219">
        <f>+FDA_BE_Calculations!$G$41/FE_GAIN_plot</f>
        <v>-5.1999999999999993</v>
      </c>
      <c r="N219">
        <f t="shared" si="76"/>
        <v>5.1999999999999993</v>
      </c>
      <c r="O219">
        <f t="shared" si="77"/>
        <v>-5.1999999999999993</v>
      </c>
      <c r="Q219">
        <f t="shared" si="68"/>
        <v>5.0999999999999996</v>
      </c>
      <c r="R219">
        <f t="shared" si="69"/>
        <v>-9.9999999999999645E-2</v>
      </c>
      <c r="T219">
        <f t="shared" si="83"/>
        <v>5.1999999999999993</v>
      </c>
      <c r="U219">
        <f t="shared" si="84"/>
        <v>-5.1999999999999993</v>
      </c>
      <c r="W219">
        <f t="shared" si="70"/>
        <v>2.5</v>
      </c>
      <c r="Y219">
        <f t="shared" si="71"/>
        <v>18</v>
      </c>
      <c r="Z219">
        <f t="shared" si="72"/>
        <v>-18</v>
      </c>
    </row>
    <row r="220" spans="1:26" x14ac:dyDescent="0.3">
      <c r="A220">
        <f t="shared" si="73"/>
        <v>0</v>
      </c>
      <c r="B220">
        <f t="shared" si="78"/>
        <v>4.5999999999999064</v>
      </c>
      <c r="C220">
        <f t="shared" si="66"/>
        <v>22.800000000000189</v>
      </c>
      <c r="D220">
        <f t="shared" si="67"/>
        <v>-41.199999999999811</v>
      </c>
      <c r="E220">
        <f t="shared" si="79"/>
        <v>22.800000000000189</v>
      </c>
      <c r="F220">
        <f t="shared" si="80"/>
        <v>21.800000000000189</v>
      </c>
      <c r="G220">
        <f t="shared" si="81"/>
        <v>-40.199999999999811</v>
      </c>
      <c r="H220">
        <f t="shared" si="82"/>
        <v>21.800000000000189</v>
      </c>
      <c r="I220">
        <f t="shared" si="74"/>
        <v>21.800000000000189</v>
      </c>
      <c r="J220">
        <f t="shared" si="75"/>
        <v>-21.800000000000189</v>
      </c>
      <c r="K220">
        <f>+FDA_BE_Calculations!$F$41/FE_GAIN_plot</f>
        <v>5.1999999999999993</v>
      </c>
      <c r="L220">
        <f>+FDA_BE_Calculations!$G$41/FE_GAIN_plot</f>
        <v>-5.1999999999999993</v>
      </c>
      <c r="N220">
        <f t="shared" si="76"/>
        <v>5.1999999999999993</v>
      </c>
      <c r="O220">
        <f t="shared" si="77"/>
        <v>-5.1999999999999993</v>
      </c>
      <c r="Q220">
        <f t="shared" si="68"/>
        <v>5.0999999999999996</v>
      </c>
      <c r="R220">
        <f t="shared" si="69"/>
        <v>-9.9999999999999645E-2</v>
      </c>
      <c r="T220">
        <f t="shared" si="83"/>
        <v>5.1999999999999993</v>
      </c>
      <c r="U220">
        <f t="shared" si="84"/>
        <v>-5.1999999999999993</v>
      </c>
      <c r="W220">
        <f t="shared" si="70"/>
        <v>2.5</v>
      </c>
      <c r="Y220">
        <f t="shared" si="71"/>
        <v>18</v>
      </c>
      <c r="Z220">
        <f t="shared" si="72"/>
        <v>-18</v>
      </c>
    </row>
    <row r="221" spans="1:26" x14ac:dyDescent="0.3">
      <c r="A221">
        <f t="shared" si="73"/>
        <v>0</v>
      </c>
      <c r="B221">
        <f t="shared" si="78"/>
        <v>4.5499999999999066</v>
      </c>
      <c r="C221">
        <f t="shared" si="66"/>
        <v>22.900000000000187</v>
      </c>
      <c r="D221">
        <f t="shared" si="67"/>
        <v>-41.09999999999981</v>
      </c>
      <c r="E221">
        <f t="shared" si="79"/>
        <v>22.900000000000187</v>
      </c>
      <c r="F221">
        <f t="shared" si="80"/>
        <v>21.900000000000187</v>
      </c>
      <c r="G221">
        <f t="shared" si="81"/>
        <v>-40.09999999999981</v>
      </c>
      <c r="H221">
        <f t="shared" si="82"/>
        <v>21.900000000000187</v>
      </c>
      <c r="I221">
        <f t="shared" si="74"/>
        <v>21.900000000000187</v>
      </c>
      <c r="J221">
        <f t="shared" si="75"/>
        <v>-21.900000000000187</v>
      </c>
      <c r="K221">
        <f>+FDA_BE_Calculations!$F$41/FE_GAIN_plot</f>
        <v>5.1999999999999993</v>
      </c>
      <c r="L221">
        <f>+FDA_BE_Calculations!$G$41/FE_GAIN_plot</f>
        <v>-5.1999999999999993</v>
      </c>
      <c r="N221">
        <f t="shared" si="76"/>
        <v>5.1999999999999993</v>
      </c>
      <c r="O221">
        <f t="shared" si="77"/>
        <v>-5.1999999999999993</v>
      </c>
      <c r="Q221">
        <f t="shared" si="68"/>
        <v>5.0999999999999996</v>
      </c>
      <c r="R221">
        <f t="shared" si="69"/>
        <v>-9.9999999999999645E-2</v>
      </c>
      <c r="T221">
        <f t="shared" si="83"/>
        <v>5.1999999999999993</v>
      </c>
      <c r="U221">
        <f t="shared" si="84"/>
        <v>-5.1999999999999993</v>
      </c>
      <c r="W221">
        <f t="shared" si="70"/>
        <v>2.5</v>
      </c>
      <c r="Y221">
        <f t="shared" si="71"/>
        <v>18</v>
      </c>
      <c r="Z221">
        <f t="shared" si="72"/>
        <v>-18</v>
      </c>
    </row>
    <row r="222" spans="1:26" x14ac:dyDescent="0.3">
      <c r="A222">
        <f t="shared" si="73"/>
        <v>0</v>
      </c>
      <c r="B222">
        <f t="shared" si="78"/>
        <v>4.4999999999999067</v>
      </c>
      <c r="C222">
        <f t="shared" si="66"/>
        <v>23.000000000000185</v>
      </c>
      <c r="D222">
        <f t="shared" si="67"/>
        <v>-40.999999999999815</v>
      </c>
      <c r="E222">
        <f t="shared" si="79"/>
        <v>23.000000000000185</v>
      </c>
      <c r="F222">
        <f t="shared" si="80"/>
        <v>22.000000000000185</v>
      </c>
      <c r="G222">
        <f t="shared" si="81"/>
        <v>-39.999999999999815</v>
      </c>
      <c r="H222">
        <f t="shared" si="82"/>
        <v>22.000000000000185</v>
      </c>
      <c r="I222">
        <f t="shared" si="74"/>
        <v>22.000000000000185</v>
      </c>
      <c r="J222">
        <f t="shared" si="75"/>
        <v>-22.000000000000185</v>
      </c>
      <c r="K222">
        <f>+FDA_BE_Calculations!$F$41/FE_GAIN_plot</f>
        <v>5.1999999999999993</v>
      </c>
      <c r="L222">
        <f>+FDA_BE_Calculations!$G$41/FE_GAIN_plot</f>
        <v>-5.1999999999999993</v>
      </c>
      <c r="N222">
        <f t="shared" si="76"/>
        <v>5.1999999999999993</v>
      </c>
      <c r="O222">
        <f t="shared" si="77"/>
        <v>-5.1999999999999993</v>
      </c>
      <c r="Q222">
        <f t="shared" si="68"/>
        <v>5.0999999999999996</v>
      </c>
      <c r="R222">
        <f t="shared" si="69"/>
        <v>-9.9999999999999645E-2</v>
      </c>
      <c r="T222">
        <f t="shared" si="83"/>
        <v>5.1999999999999993</v>
      </c>
      <c r="U222">
        <f t="shared" si="84"/>
        <v>-5.1999999999999993</v>
      </c>
      <c r="W222">
        <f t="shared" si="70"/>
        <v>2.5</v>
      </c>
      <c r="Y222">
        <f t="shared" si="71"/>
        <v>18</v>
      </c>
      <c r="Z222">
        <f t="shared" si="72"/>
        <v>-18</v>
      </c>
    </row>
    <row r="223" spans="1:26" x14ac:dyDescent="0.3">
      <c r="A223">
        <f t="shared" si="73"/>
        <v>0</v>
      </c>
      <c r="B223">
        <f t="shared" si="78"/>
        <v>4.4499999999999069</v>
      </c>
      <c r="C223">
        <f t="shared" si="66"/>
        <v>23.100000000000186</v>
      </c>
      <c r="D223">
        <f t="shared" si="67"/>
        <v>-40.899999999999814</v>
      </c>
      <c r="E223">
        <f t="shared" si="79"/>
        <v>23.100000000000186</v>
      </c>
      <c r="F223">
        <f t="shared" si="80"/>
        <v>22.100000000000186</v>
      </c>
      <c r="G223">
        <f t="shared" si="81"/>
        <v>-39.899999999999814</v>
      </c>
      <c r="H223">
        <f t="shared" si="82"/>
        <v>22.100000000000186</v>
      </c>
      <c r="I223">
        <f t="shared" si="74"/>
        <v>22.100000000000186</v>
      </c>
      <c r="J223">
        <f t="shared" si="75"/>
        <v>-22.100000000000186</v>
      </c>
      <c r="K223">
        <f>+FDA_BE_Calculations!$F$41/FE_GAIN_plot</f>
        <v>5.1999999999999993</v>
      </c>
      <c r="L223">
        <f>+FDA_BE_Calculations!$G$41/FE_GAIN_plot</f>
        <v>-5.1999999999999993</v>
      </c>
      <c r="N223">
        <f t="shared" si="76"/>
        <v>5.1999999999999993</v>
      </c>
      <c r="O223">
        <f t="shared" si="77"/>
        <v>-5.1999999999999993</v>
      </c>
      <c r="Q223">
        <f t="shared" si="68"/>
        <v>5.0999999999999996</v>
      </c>
      <c r="R223">
        <f t="shared" si="69"/>
        <v>-9.9999999999999645E-2</v>
      </c>
      <c r="T223">
        <f t="shared" si="83"/>
        <v>5.1999999999999993</v>
      </c>
      <c r="U223">
        <f t="shared" si="84"/>
        <v>-5.1999999999999993</v>
      </c>
      <c r="W223">
        <f t="shared" si="70"/>
        <v>2.5</v>
      </c>
      <c r="Y223">
        <f t="shared" si="71"/>
        <v>18</v>
      </c>
      <c r="Z223">
        <f t="shared" si="72"/>
        <v>-18</v>
      </c>
    </row>
    <row r="224" spans="1:26" x14ac:dyDescent="0.3">
      <c r="A224">
        <f t="shared" si="73"/>
        <v>0</v>
      </c>
      <c r="B224">
        <f t="shared" si="78"/>
        <v>4.3999999999999071</v>
      </c>
      <c r="C224">
        <f t="shared" si="66"/>
        <v>23.200000000000188</v>
      </c>
      <c r="D224">
        <f t="shared" si="67"/>
        <v>-40.799999999999812</v>
      </c>
      <c r="E224">
        <f t="shared" si="79"/>
        <v>23.200000000000188</v>
      </c>
      <c r="F224">
        <f t="shared" si="80"/>
        <v>22.200000000000188</v>
      </c>
      <c r="G224">
        <f t="shared" si="81"/>
        <v>-39.799999999999812</v>
      </c>
      <c r="H224">
        <f t="shared" si="82"/>
        <v>22.200000000000188</v>
      </c>
      <c r="I224">
        <f t="shared" si="74"/>
        <v>22.200000000000188</v>
      </c>
      <c r="J224">
        <f t="shared" si="75"/>
        <v>-22.200000000000188</v>
      </c>
      <c r="K224">
        <f>+FDA_BE_Calculations!$F$41/FE_GAIN_plot</f>
        <v>5.1999999999999993</v>
      </c>
      <c r="L224">
        <f>+FDA_BE_Calculations!$G$41/FE_GAIN_plot</f>
        <v>-5.1999999999999993</v>
      </c>
      <c r="N224">
        <f t="shared" si="76"/>
        <v>5.1999999999999993</v>
      </c>
      <c r="O224">
        <f t="shared" si="77"/>
        <v>-5.1999999999999993</v>
      </c>
      <c r="Q224">
        <f t="shared" si="68"/>
        <v>5.0999999999999996</v>
      </c>
      <c r="R224">
        <f t="shared" si="69"/>
        <v>-9.9999999999999645E-2</v>
      </c>
      <c r="T224">
        <f t="shared" si="83"/>
        <v>5.1999999999999993</v>
      </c>
      <c r="U224">
        <f t="shared" si="84"/>
        <v>-5.1999999999999993</v>
      </c>
      <c r="W224">
        <f t="shared" si="70"/>
        <v>2.5</v>
      </c>
      <c r="Y224">
        <f t="shared" si="71"/>
        <v>18</v>
      </c>
      <c r="Z224">
        <f t="shared" si="72"/>
        <v>-18</v>
      </c>
    </row>
    <row r="225" spans="1:26" x14ac:dyDescent="0.3">
      <c r="A225">
        <f t="shared" si="73"/>
        <v>0</v>
      </c>
      <c r="B225">
        <f t="shared" si="78"/>
        <v>4.3499999999999073</v>
      </c>
      <c r="C225">
        <f t="shared" si="66"/>
        <v>23.300000000000185</v>
      </c>
      <c r="D225">
        <f t="shared" si="67"/>
        <v>-40.699999999999818</v>
      </c>
      <c r="E225">
        <f t="shared" si="79"/>
        <v>23.300000000000185</v>
      </c>
      <c r="F225">
        <f t="shared" si="80"/>
        <v>22.300000000000185</v>
      </c>
      <c r="G225">
        <f t="shared" si="81"/>
        <v>-39.699999999999818</v>
      </c>
      <c r="H225">
        <f t="shared" si="82"/>
        <v>22.300000000000185</v>
      </c>
      <c r="I225">
        <f t="shared" si="74"/>
        <v>22.300000000000185</v>
      </c>
      <c r="J225">
        <f t="shared" si="75"/>
        <v>-22.300000000000185</v>
      </c>
      <c r="K225">
        <f>+FDA_BE_Calculations!$F$41/FE_GAIN_plot</f>
        <v>5.1999999999999993</v>
      </c>
      <c r="L225">
        <f>+FDA_BE_Calculations!$G$41/FE_GAIN_plot</f>
        <v>-5.1999999999999993</v>
      </c>
      <c r="N225">
        <f t="shared" si="76"/>
        <v>5.1999999999999993</v>
      </c>
      <c r="O225">
        <f t="shared" si="77"/>
        <v>-5.1999999999999993</v>
      </c>
      <c r="Q225">
        <f t="shared" si="68"/>
        <v>5.0999999999999996</v>
      </c>
      <c r="R225">
        <f t="shared" si="69"/>
        <v>-9.9999999999999645E-2</v>
      </c>
      <c r="T225">
        <f t="shared" si="83"/>
        <v>5.1999999999999993</v>
      </c>
      <c r="U225">
        <f t="shared" si="84"/>
        <v>-5.1999999999999993</v>
      </c>
      <c r="W225">
        <f t="shared" si="70"/>
        <v>2.5</v>
      </c>
      <c r="Y225">
        <f t="shared" si="71"/>
        <v>18</v>
      </c>
      <c r="Z225">
        <f t="shared" si="72"/>
        <v>-18</v>
      </c>
    </row>
    <row r="226" spans="1:26" x14ac:dyDescent="0.3">
      <c r="A226">
        <f t="shared" si="73"/>
        <v>0</v>
      </c>
      <c r="B226">
        <f t="shared" si="78"/>
        <v>4.2999999999999075</v>
      </c>
      <c r="C226">
        <f t="shared" si="66"/>
        <v>23.400000000000183</v>
      </c>
      <c r="D226">
        <f t="shared" si="67"/>
        <v>-40.599999999999817</v>
      </c>
      <c r="E226">
        <f t="shared" si="79"/>
        <v>23.400000000000183</v>
      </c>
      <c r="F226">
        <f t="shared" si="80"/>
        <v>22.400000000000183</v>
      </c>
      <c r="G226">
        <f t="shared" si="81"/>
        <v>-39.599999999999817</v>
      </c>
      <c r="H226">
        <f t="shared" si="82"/>
        <v>22.400000000000183</v>
      </c>
      <c r="I226">
        <f t="shared" si="74"/>
        <v>22.400000000000183</v>
      </c>
      <c r="J226">
        <f t="shared" si="75"/>
        <v>-22.400000000000183</v>
      </c>
      <c r="K226">
        <f>+FDA_BE_Calculations!$F$41/FE_GAIN_plot</f>
        <v>5.1999999999999993</v>
      </c>
      <c r="L226">
        <f>+FDA_BE_Calculations!$G$41/FE_GAIN_plot</f>
        <v>-5.1999999999999993</v>
      </c>
      <c r="N226">
        <f t="shared" si="76"/>
        <v>5.1999999999999993</v>
      </c>
      <c r="O226">
        <f t="shared" si="77"/>
        <v>-5.1999999999999993</v>
      </c>
      <c r="Q226">
        <f t="shared" si="68"/>
        <v>5.0999999999999996</v>
      </c>
      <c r="R226">
        <f t="shared" si="69"/>
        <v>-9.9999999999999645E-2</v>
      </c>
      <c r="T226">
        <f t="shared" si="83"/>
        <v>5.1999999999999993</v>
      </c>
      <c r="U226">
        <f t="shared" si="84"/>
        <v>-5.1999999999999993</v>
      </c>
      <c r="W226">
        <f t="shared" si="70"/>
        <v>2.5</v>
      </c>
      <c r="Y226">
        <f t="shared" si="71"/>
        <v>18</v>
      </c>
      <c r="Z226">
        <f t="shared" si="72"/>
        <v>-18</v>
      </c>
    </row>
    <row r="227" spans="1:26" x14ac:dyDescent="0.3">
      <c r="A227">
        <f t="shared" si="73"/>
        <v>0</v>
      </c>
      <c r="B227">
        <f t="shared" si="78"/>
        <v>4.2499999999999076</v>
      </c>
      <c r="C227">
        <f t="shared" si="66"/>
        <v>23.500000000000185</v>
      </c>
      <c r="D227">
        <f t="shared" si="67"/>
        <v>-40.499999999999815</v>
      </c>
      <c r="E227">
        <f t="shared" si="79"/>
        <v>23.500000000000185</v>
      </c>
      <c r="F227">
        <f t="shared" si="80"/>
        <v>22.500000000000185</v>
      </c>
      <c r="G227">
        <f t="shared" si="81"/>
        <v>-39.499999999999815</v>
      </c>
      <c r="H227">
        <f t="shared" si="82"/>
        <v>22.500000000000185</v>
      </c>
      <c r="I227">
        <f t="shared" si="74"/>
        <v>22.500000000000185</v>
      </c>
      <c r="J227">
        <f t="shared" si="75"/>
        <v>-22.500000000000185</v>
      </c>
      <c r="K227">
        <f>+FDA_BE_Calculations!$F$41/FE_GAIN_plot</f>
        <v>5.1999999999999993</v>
      </c>
      <c r="L227">
        <f>+FDA_BE_Calculations!$G$41/FE_GAIN_plot</f>
        <v>-5.1999999999999993</v>
      </c>
      <c r="N227">
        <f t="shared" si="76"/>
        <v>5.1999999999999993</v>
      </c>
      <c r="O227">
        <f t="shared" si="77"/>
        <v>-5.1999999999999993</v>
      </c>
      <c r="Q227">
        <f t="shared" si="68"/>
        <v>5.0999999999999996</v>
      </c>
      <c r="R227">
        <f t="shared" si="69"/>
        <v>-9.9999999999999645E-2</v>
      </c>
      <c r="T227">
        <f t="shared" si="83"/>
        <v>5.1999999999999993</v>
      </c>
      <c r="U227">
        <f t="shared" si="84"/>
        <v>-5.1999999999999993</v>
      </c>
      <c r="W227">
        <f t="shared" si="70"/>
        <v>2.5</v>
      </c>
      <c r="Y227">
        <f t="shared" si="71"/>
        <v>18</v>
      </c>
      <c r="Z227">
        <f t="shared" si="72"/>
        <v>-18</v>
      </c>
    </row>
    <row r="228" spans="1:26" x14ac:dyDescent="0.3">
      <c r="A228">
        <f t="shared" si="73"/>
        <v>0</v>
      </c>
      <c r="B228">
        <f t="shared" si="78"/>
        <v>4.1999999999999078</v>
      </c>
      <c r="C228">
        <f t="shared" si="66"/>
        <v>23.600000000000186</v>
      </c>
      <c r="D228">
        <f t="shared" si="67"/>
        <v>-40.399999999999814</v>
      </c>
      <c r="E228">
        <f t="shared" si="79"/>
        <v>23.600000000000186</v>
      </c>
      <c r="F228">
        <f t="shared" si="80"/>
        <v>22.600000000000186</v>
      </c>
      <c r="G228">
        <f t="shared" si="81"/>
        <v>-39.399999999999814</v>
      </c>
      <c r="H228">
        <f t="shared" si="82"/>
        <v>22.600000000000186</v>
      </c>
      <c r="I228">
        <f t="shared" si="74"/>
        <v>22.600000000000186</v>
      </c>
      <c r="J228">
        <f t="shared" si="75"/>
        <v>-22.600000000000186</v>
      </c>
      <c r="K228">
        <f>+FDA_BE_Calculations!$F$41/FE_GAIN_plot</f>
        <v>5.1999999999999993</v>
      </c>
      <c r="L228">
        <f>+FDA_BE_Calculations!$G$41/FE_GAIN_plot</f>
        <v>-5.1999999999999993</v>
      </c>
      <c r="N228">
        <f t="shared" si="76"/>
        <v>5.1999999999999993</v>
      </c>
      <c r="O228">
        <f t="shared" si="77"/>
        <v>-5.1999999999999993</v>
      </c>
      <c r="Q228">
        <f t="shared" si="68"/>
        <v>5.0999999999999996</v>
      </c>
      <c r="R228">
        <f t="shared" si="69"/>
        <v>-9.9999999999999645E-2</v>
      </c>
      <c r="T228">
        <f t="shared" si="83"/>
        <v>5.1999999999999993</v>
      </c>
      <c r="U228">
        <f t="shared" si="84"/>
        <v>-5.1999999999999993</v>
      </c>
      <c r="W228">
        <f t="shared" si="70"/>
        <v>2.5</v>
      </c>
      <c r="Y228">
        <f t="shared" si="71"/>
        <v>18</v>
      </c>
      <c r="Z228">
        <f t="shared" si="72"/>
        <v>-18</v>
      </c>
    </row>
    <row r="229" spans="1:26" x14ac:dyDescent="0.3">
      <c r="A229">
        <f t="shared" si="73"/>
        <v>0</v>
      </c>
      <c r="B229">
        <f t="shared" si="78"/>
        <v>4.149999999999908</v>
      </c>
      <c r="C229">
        <f t="shared" si="66"/>
        <v>23.700000000000184</v>
      </c>
      <c r="D229">
        <f t="shared" si="67"/>
        <v>-40.299999999999812</v>
      </c>
      <c r="E229">
        <f t="shared" si="79"/>
        <v>23.700000000000184</v>
      </c>
      <c r="F229">
        <f t="shared" si="80"/>
        <v>22.700000000000184</v>
      </c>
      <c r="G229">
        <f t="shared" si="81"/>
        <v>-39.299999999999812</v>
      </c>
      <c r="H229">
        <f t="shared" si="82"/>
        <v>22.700000000000184</v>
      </c>
      <c r="I229">
        <f t="shared" si="74"/>
        <v>22.700000000000184</v>
      </c>
      <c r="J229">
        <f t="shared" si="75"/>
        <v>-22.700000000000184</v>
      </c>
      <c r="K229">
        <f>+FDA_BE_Calculations!$F$41/FE_GAIN_plot</f>
        <v>5.1999999999999993</v>
      </c>
      <c r="L229">
        <f>+FDA_BE_Calculations!$G$41/FE_GAIN_plot</f>
        <v>-5.1999999999999993</v>
      </c>
      <c r="N229">
        <f t="shared" si="76"/>
        <v>5.1999999999999993</v>
      </c>
      <c r="O229">
        <f t="shared" si="77"/>
        <v>-5.1999999999999993</v>
      </c>
      <c r="Q229">
        <f t="shared" si="68"/>
        <v>5.0999999999999996</v>
      </c>
      <c r="R229">
        <f t="shared" si="69"/>
        <v>-9.9999999999999645E-2</v>
      </c>
      <c r="T229">
        <f t="shared" si="83"/>
        <v>5.1999999999999993</v>
      </c>
      <c r="U229">
        <f t="shared" si="84"/>
        <v>-5.1999999999999993</v>
      </c>
      <c r="W229">
        <f t="shared" si="70"/>
        <v>2.5</v>
      </c>
      <c r="Y229">
        <f t="shared" si="71"/>
        <v>18</v>
      </c>
      <c r="Z229">
        <f t="shared" si="72"/>
        <v>-18</v>
      </c>
    </row>
    <row r="230" spans="1:26" x14ac:dyDescent="0.3">
      <c r="A230">
        <f t="shared" si="73"/>
        <v>0</v>
      </c>
      <c r="B230">
        <f t="shared" si="78"/>
        <v>4.0999999999999082</v>
      </c>
      <c r="C230">
        <f t="shared" si="66"/>
        <v>23.800000000000182</v>
      </c>
      <c r="D230">
        <f t="shared" si="67"/>
        <v>-40.199999999999818</v>
      </c>
      <c r="E230">
        <f t="shared" si="79"/>
        <v>23.800000000000182</v>
      </c>
      <c r="F230">
        <f t="shared" si="80"/>
        <v>22.800000000000182</v>
      </c>
      <c r="G230">
        <f t="shared" si="81"/>
        <v>-39.199999999999818</v>
      </c>
      <c r="H230">
        <f t="shared" si="82"/>
        <v>22.800000000000182</v>
      </c>
      <c r="I230">
        <f t="shared" si="74"/>
        <v>22.800000000000182</v>
      </c>
      <c r="J230">
        <f t="shared" si="75"/>
        <v>-22.800000000000182</v>
      </c>
      <c r="K230">
        <f>+FDA_BE_Calculations!$F$41/FE_GAIN_plot</f>
        <v>5.1999999999999993</v>
      </c>
      <c r="L230">
        <f>+FDA_BE_Calculations!$G$41/FE_GAIN_plot</f>
        <v>-5.1999999999999993</v>
      </c>
      <c r="N230">
        <f t="shared" si="76"/>
        <v>5.1999999999999993</v>
      </c>
      <c r="O230">
        <f t="shared" si="77"/>
        <v>-5.1999999999999993</v>
      </c>
      <c r="Q230">
        <f t="shared" si="68"/>
        <v>5.0999999999999996</v>
      </c>
      <c r="R230">
        <f t="shared" si="69"/>
        <v>-9.9999999999999645E-2</v>
      </c>
      <c r="T230">
        <f t="shared" si="83"/>
        <v>5.1999999999999993</v>
      </c>
      <c r="U230">
        <f t="shared" si="84"/>
        <v>-5.1999999999999993</v>
      </c>
      <c r="W230">
        <f t="shared" si="70"/>
        <v>2.5</v>
      </c>
      <c r="Y230">
        <f t="shared" si="71"/>
        <v>18</v>
      </c>
      <c r="Z230">
        <f t="shared" si="72"/>
        <v>-18</v>
      </c>
    </row>
    <row r="231" spans="1:26" x14ac:dyDescent="0.3">
      <c r="A231">
        <f t="shared" si="73"/>
        <v>0</v>
      </c>
      <c r="B231">
        <f t="shared" si="78"/>
        <v>4.0499999999999083</v>
      </c>
      <c r="C231">
        <f t="shared" si="66"/>
        <v>23.900000000000183</v>
      </c>
      <c r="D231">
        <f t="shared" si="67"/>
        <v>-40.099999999999817</v>
      </c>
      <c r="E231">
        <f t="shared" si="79"/>
        <v>23.900000000000183</v>
      </c>
      <c r="F231">
        <f t="shared" si="80"/>
        <v>22.900000000000183</v>
      </c>
      <c r="G231">
        <f t="shared" si="81"/>
        <v>-39.099999999999817</v>
      </c>
      <c r="H231">
        <f t="shared" si="82"/>
        <v>22.900000000000183</v>
      </c>
      <c r="I231">
        <f t="shared" si="74"/>
        <v>22.900000000000183</v>
      </c>
      <c r="J231">
        <f t="shared" si="75"/>
        <v>-22.900000000000183</v>
      </c>
      <c r="K231">
        <f>+FDA_BE_Calculations!$F$41/FE_GAIN_plot</f>
        <v>5.1999999999999993</v>
      </c>
      <c r="L231">
        <f>+FDA_BE_Calculations!$G$41/FE_GAIN_plot</f>
        <v>-5.1999999999999993</v>
      </c>
      <c r="N231">
        <f t="shared" si="76"/>
        <v>5.1999999999999993</v>
      </c>
      <c r="O231">
        <f t="shared" si="77"/>
        <v>-5.1999999999999993</v>
      </c>
      <c r="Q231">
        <f t="shared" si="68"/>
        <v>5.0999999999999996</v>
      </c>
      <c r="R231">
        <f t="shared" si="69"/>
        <v>-9.9999999999999645E-2</v>
      </c>
      <c r="T231">
        <f t="shared" si="83"/>
        <v>5.1999999999999993</v>
      </c>
      <c r="U231">
        <f t="shared" si="84"/>
        <v>-5.1999999999999993</v>
      </c>
      <c r="W231">
        <f t="shared" si="70"/>
        <v>2.5</v>
      </c>
      <c r="Y231">
        <f t="shared" si="71"/>
        <v>18</v>
      </c>
      <c r="Z231">
        <f t="shared" si="72"/>
        <v>-18</v>
      </c>
    </row>
    <row r="232" spans="1:26" x14ac:dyDescent="0.3">
      <c r="A232">
        <f t="shared" si="73"/>
        <v>0</v>
      </c>
      <c r="B232">
        <f t="shared" si="78"/>
        <v>3.9999999999999085</v>
      </c>
      <c r="C232">
        <f t="shared" si="66"/>
        <v>24.000000000000185</v>
      </c>
      <c r="D232">
        <f t="shared" si="67"/>
        <v>-39.999999999999815</v>
      </c>
      <c r="E232">
        <f t="shared" si="79"/>
        <v>24.000000000000185</v>
      </c>
      <c r="F232">
        <f t="shared" si="80"/>
        <v>23.000000000000185</v>
      </c>
      <c r="G232">
        <f t="shared" si="81"/>
        <v>-38.999999999999815</v>
      </c>
      <c r="H232">
        <f t="shared" si="82"/>
        <v>23.000000000000185</v>
      </c>
      <c r="I232">
        <f t="shared" si="74"/>
        <v>23.000000000000185</v>
      </c>
      <c r="J232">
        <f t="shared" si="75"/>
        <v>-23.000000000000185</v>
      </c>
      <c r="K232">
        <f>+FDA_BE_Calculations!$F$41/FE_GAIN_plot</f>
        <v>5.1999999999999993</v>
      </c>
      <c r="L232">
        <f>+FDA_BE_Calculations!$G$41/FE_GAIN_plot</f>
        <v>-5.1999999999999993</v>
      </c>
      <c r="N232">
        <f t="shared" si="76"/>
        <v>5.1999999999999993</v>
      </c>
      <c r="O232">
        <f t="shared" si="77"/>
        <v>-5.1999999999999993</v>
      </c>
      <c r="Q232">
        <f t="shared" si="68"/>
        <v>5.0999999999999996</v>
      </c>
      <c r="R232">
        <f t="shared" si="69"/>
        <v>-9.9999999999999645E-2</v>
      </c>
      <c r="T232">
        <f t="shared" si="83"/>
        <v>5.1999999999999993</v>
      </c>
      <c r="U232">
        <f t="shared" si="84"/>
        <v>-5.1999999999999993</v>
      </c>
      <c r="W232">
        <f t="shared" si="70"/>
        <v>2.5</v>
      </c>
      <c r="Y232">
        <f t="shared" si="71"/>
        <v>18</v>
      </c>
      <c r="Z232">
        <f t="shared" si="72"/>
        <v>-18</v>
      </c>
    </row>
    <row r="233" spans="1:26" x14ac:dyDescent="0.3">
      <c r="A233">
        <f t="shared" si="73"/>
        <v>0</v>
      </c>
      <c r="B233">
        <f t="shared" si="78"/>
        <v>3.9499999999999087</v>
      </c>
      <c r="C233">
        <f t="shared" si="66"/>
        <v>24.100000000000183</v>
      </c>
      <c r="D233">
        <f t="shared" si="67"/>
        <v>-39.899999999999821</v>
      </c>
      <c r="E233">
        <f t="shared" si="79"/>
        <v>24.100000000000183</v>
      </c>
      <c r="F233">
        <f t="shared" si="80"/>
        <v>23.100000000000183</v>
      </c>
      <c r="G233">
        <f t="shared" si="81"/>
        <v>-38.899999999999821</v>
      </c>
      <c r="H233">
        <f t="shared" si="82"/>
        <v>23.100000000000183</v>
      </c>
      <c r="I233">
        <f t="shared" si="74"/>
        <v>23.100000000000183</v>
      </c>
      <c r="J233">
        <f t="shared" si="75"/>
        <v>-23.100000000000183</v>
      </c>
      <c r="K233">
        <f>+FDA_BE_Calculations!$F$41/FE_GAIN_plot</f>
        <v>5.1999999999999993</v>
      </c>
      <c r="L233">
        <f>+FDA_BE_Calculations!$G$41/FE_GAIN_plot</f>
        <v>-5.1999999999999993</v>
      </c>
      <c r="N233">
        <f t="shared" si="76"/>
        <v>5.1999999999999993</v>
      </c>
      <c r="O233">
        <f t="shared" si="77"/>
        <v>-5.1999999999999993</v>
      </c>
      <c r="Q233">
        <f t="shared" si="68"/>
        <v>5.0999999999999996</v>
      </c>
      <c r="R233">
        <f t="shared" si="69"/>
        <v>-9.9999999999999645E-2</v>
      </c>
      <c r="T233">
        <f t="shared" si="83"/>
        <v>5.1999999999999993</v>
      </c>
      <c r="U233">
        <f t="shared" si="84"/>
        <v>-5.1999999999999993</v>
      </c>
      <c r="W233">
        <f t="shared" si="70"/>
        <v>2.5</v>
      </c>
      <c r="Y233">
        <f t="shared" si="71"/>
        <v>18</v>
      </c>
      <c r="Z233">
        <f t="shared" si="72"/>
        <v>-18</v>
      </c>
    </row>
    <row r="234" spans="1:26" x14ac:dyDescent="0.3">
      <c r="A234">
        <f t="shared" si="73"/>
        <v>0</v>
      </c>
      <c r="B234">
        <f t="shared" si="78"/>
        <v>3.8999999999999089</v>
      </c>
      <c r="C234">
        <f t="shared" si="66"/>
        <v>24.20000000000018</v>
      </c>
      <c r="D234">
        <f t="shared" si="67"/>
        <v>-39.79999999999982</v>
      </c>
      <c r="E234">
        <f t="shared" si="79"/>
        <v>24.20000000000018</v>
      </c>
      <c r="F234">
        <f t="shared" si="80"/>
        <v>23.20000000000018</v>
      </c>
      <c r="G234">
        <f t="shared" si="81"/>
        <v>-38.79999999999982</v>
      </c>
      <c r="H234">
        <f t="shared" si="82"/>
        <v>23.20000000000018</v>
      </c>
      <c r="I234">
        <f t="shared" si="74"/>
        <v>23.20000000000018</v>
      </c>
      <c r="J234">
        <f t="shared" si="75"/>
        <v>-23.20000000000018</v>
      </c>
      <c r="K234">
        <f>+FDA_BE_Calculations!$F$41/FE_GAIN_plot</f>
        <v>5.1999999999999993</v>
      </c>
      <c r="L234">
        <f>+FDA_BE_Calculations!$G$41/FE_GAIN_plot</f>
        <v>-5.1999999999999993</v>
      </c>
      <c r="N234">
        <f t="shared" si="76"/>
        <v>5.1999999999999993</v>
      </c>
      <c r="O234">
        <f t="shared" si="77"/>
        <v>-5.1999999999999993</v>
      </c>
      <c r="Q234">
        <f t="shared" si="68"/>
        <v>5.0999999999999996</v>
      </c>
      <c r="R234">
        <f t="shared" si="69"/>
        <v>-9.9999999999999645E-2</v>
      </c>
      <c r="T234">
        <f t="shared" si="83"/>
        <v>5.1999999999999993</v>
      </c>
      <c r="U234">
        <f t="shared" si="84"/>
        <v>-5.1999999999999993</v>
      </c>
      <c r="W234">
        <f t="shared" si="70"/>
        <v>2.5</v>
      </c>
      <c r="Y234">
        <f t="shared" si="71"/>
        <v>18</v>
      </c>
      <c r="Z234">
        <f t="shared" si="72"/>
        <v>-18</v>
      </c>
    </row>
    <row r="235" spans="1:26" x14ac:dyDescent="0.3">
      <c r="A235">
        <f t="shared" si="73"/>
        <v>0</v>
      </c>
      <c r="B235">
        <f t="shared" si="78"/>
        <v>3.8499999999999091</v>
      </c>
      <c r="C235">
        <f t="shared" si="66"/>
        <v>24.300000000000182</v>
      </c>
      <c r="D235">
        <f t="shared" si="67"/>
        <v>-39.699999999999818</v>
      </c>
      <c r="E235">
        <f t="shared" si="79"/>
        <v>24.300000000000182</v>
      </c>
      <c r="F235">
        <f t="shared" si="80"/>
        <v>23.300000000000182</v>
      </c>
      <c r="G235">
        <f t="shared" si="81"/>
        <v>-38.699999999999818</v>
      </c>
      <c r="H235">
        <f t="shared" si="82"/>
        <v>23.300000000000182</v>
      </c>
      <c r="I235">
        <f t="shared" si="74"/>
        <v>23.300000000000182</v>
      </c>
      <c r="J235">
        <f t="shared" si="75"/>
        <v>-23.300000000000182</v>
      </c>
      <c r="K235">
        <f>+FDA_BE_Calculations!$F$41/FE_GAIN_plot</f>
        <v>5.1999999999999993</v>
      </c>
      <c r="L235">
        <f>+FDA_BE_Calculations!$G$41/FE_GAIN_plot</f>
        <v>-5.1999999999999993</v>
      </c>
      <c r="N235">
        <f t="shared" si="76"/>
        <v>5.1999999999999993</v>
      </c>
      <c r="O235">
        <f t="shared" si="77"/>
        <v>-5.1999999999999993</v>
      </c>
      <c r="Q235">
        <f t="shared" si="68"/>
        <v>5.0999999999999996</v>
      </c>
      <c r="R235">
        <f t="shared" si="69"/>
        <v>-9.9999999999999645E-2</v>
      </c>
      <c r="T235">
        <f t="shared" si="83"/>
        <v>5.1999999999999993</v>
      </c>
      <c r="U235">
        <f t="shared" si="84"/>
        <v>-5.1999999999999993</v>
      </c>
      <c r="W235">
        <f t="shared" si="70"/>
        <v>2.5</v>
      </c>
      <c r="Y235">
        <f t="shared" si="71"/>
        <v>18</v>
      </c>
      <c r="Z235">
        <f t="shared" si="72"/>
        <v>-18</v>
      </c>
    </row>
    <row r="236" spans="1:26" x14ac:dyDescent="0.3">
      <c r="A236">
        <f t="shared" si="73"/>
        <v>0</v>
      </c>
      <c r="B236">
        <f t="shared" si="78"/>
        <v>3.7999999999999092</v>
      </c>
      <c r="C236">
        <f t="shared" si="66"/>
        <v>24.400000000000183</v>
      </c>
      <c r="D236">
        <f t="shared" si="67"/>
        <v>-39.599999999999817</v>
      </c>
      <c r="E236">
        <f t="shared" si="79"/>
        <v>24.400000000000183</v>
      </c>
      <c r="F236">
        <f t="shared" si="80"/>
        <v>23.400000000000183</v>
      </c>
      <c r="G236">
        <f t="shared" si="81"/>
        <v>-38.599999999999817</v>
      </c>
      <c r="H236">
        <f t="shared" si="82"/>
        <v>23.400000000000183</v>
      </c>
      <c r="I236">
        <f t="shared" si="74"/>
        <v>23.400000000000183</v>
      </c>
      <c r="J236">
        <f t="shared" si="75"/>
        <v>-23.400000000000183</v>
      </c>
      <c r="K236">
        <f>+FDA_BE_Calculations!$F$41/FE_GAIN_plot</f>
        <v>5.1999999999999993</v>
      </c>
      <c r="L236">
        <f>+FDA_BE_Calculations!$G$41/FE_GAIN_plot</f>
        <v>-5.1999999999999993</v>
      </c>
      <c r="N236">
        <f t="shared" si="76"/>
        <v>5.1999999999999993</v>
      </c>
      <c r="O236">
        <f t="shared" si="77"/>
        <v>-5.1999999999999993</v>
      </c>
      <c r="Q236">
        <f t="shared" si="68"/>
        <v>5.0999999999999996</v>
      </c>
      <c r="R236">
        <f t="shared" si="69"/>
        <v>-9.9999999999999645E-2</v>
      </c>
      <c r="T236">
        <f t="shared" si="83"/>
        <v>5.1999999999999993</v>
      </c>
      <c r="U236">
        <f t="shared" si="84"/>
        <v>-5.1999999999999993</v>
      </c>
      <c r="W236">
        <f t="shared" si="70"/>
        <v>2.5</v>
      </c>
      <c r="Y236">
        <f t="shared" si="71"/>
        <v>18</v>
      </c>
      <c r="Z236">
        <f t="shared" si="72"/>
        <v>-18</v>
      </c>
    </row>
    <row r="237" spans="1:26" x14ac:dyDescent="0.3">
      <c r="A237">
        <f t="shared" si="73"/>
        <v>0</v>
      </c>
      <c r="B237">
        <f t="shared" si="78"/>
        <v>3.7499999999999094</v>
      </c>
      <c r="C237">
        <f t="shared" si="66"/>
        <v>24.500000000000181</v>
      </c>
      <c r="D237">
        <f t="shared" si="67"/>
        <v>-39.499999999999815</v>
      </c>
      <c r="E237">
        <f t="shared" si="79"/>
        <v>24.500000000000181</v>
      </c>
      <c r="F237">
        <f t="shared" si="80"/>
        <v>23.500000000000181</v>
      </c>
      <c r="G237">
        <f t="shared" si="81"/>
        <v>-38.499999999999815</v>
      </c>
      <c r="H237">
        <f t="shared" si="82"/>
        <v>23.500000000000181</v>
      </c>
      <c r="I237">
        <f t="shared" si="74"/>
        <v>23.500000000000181</v>
      </c>
      <c r="J237">
        <f t="shared" si="75"/>
        <v>-23.500000000000181</v>
      </c>
      <c r="K237">
        <f>+FDA_BE_Calculations!$F$41/FE_GAIN_plot</f>
        <v>5.1999999999999993</v>
      </c>
      <c r="L237">
        <f>+FDA_BE_Calculations!$G$41/FE_GAIN_plot</f>
        <v>-5.1999999999999993</v>
      </c>
      <c r="N237">
        <f t="shared" si="76"/>
        <v>5.1999999999999993</v>
      </c>
      <c r="O237">
        <f t="shared" si="77"/>
        <v>-5.1999999999999993</v>
      </c>
      <c r="Q237">
        <f t="shared" si="68"/>
        <v>5.0999999999999996</v>
      </c>
      <c r="R237">
        <f t="shared" si="69"/>
        <v>-9.9999999999999645E-2</v>
      </c>
      <c r="T237">
        <f t="shared" si="83"/>
        <v>5.1999999999999993</v>
      </c>
      <c r="U237">
        <f t="shared" si="84"/>
        <v>-5.1999999999999993</v>
      </c>
      <c r="W237">
        <f t="shared" si="70"/>
        <v>2.5</v>
      </c>
      <c r="Y237">
        <f t="shared" si="71"/>
        <v>18</v>
      </c>
      <c r="Z237">
        <f t="shared" si="72"/>
        <v>-18</v>
      </c>
    </row>
    <row r="238" spans="1:26" x14ac:dyDescent="0.3">
      <c r="A238">
        <f t="shared" si="73"/>
        <v>0</v>
      </c>
      <c r="B238">
        <f t="shared" si="78"/>
        <v>3.6999999999999096</v>
      </c>
      <c r="C238">
        <f t="shared" si="66"/>
        <v>24.600000000000179</v>
      </c>
      <c r="D238">
        <f t="shared" si="67"/>
        <v>-39.399999999999821</v>
      </c>
      <c r="E238">
        <f t="shared" si="79"/>
        <v>24.600000000000179</v>
      </c>
      <c r="F238">
        <f t="shared" si="80"/>
        <v>23.600000000000179</v>
      </c>
      <c r="G238">
        <f t="shared" si="81"/>
        <v>-38.399999999999821</v>
      </c>
      <c r="H238">
        <f t="shared" si="82"/>
        <v>23.600000000000179</v>
      </c>
      <c r="I238">
        <f t="shared" si="74"/>
        <v>23.600000000000179</v>
      </c>
      <c r="J238">
        <f t="shared" si="75"/>
        <v>-23.600000000000179</v>
      </c>
      <c r="K238">
        <f>+FDA_BE_Calculations!$F$41/FE_GAIN_plot</f>
        <v>5.1999999999999993</v>
      </c>
      <c r="L238">
        <f>+FDA_BE_Calculations!$G$41/FE_GAIN_plot</f>
        <v>-5.1999999999999993</v>
      </c>
      <c r="N238">
        <f t="shared" si="76"/>
        <v>5.1999999999999993</v>
      </c>
      <c r="O238">
        <f t="shared" si="77"/>
        <v>-5.1999999999999993</v>
      </c>
      <c r="Q238">
        <f t="shared" si="68"/>
        <v>5.0999999999999996</v>
      </c>
      <c r="R238">
        <f t="shared" si="69"/>
        <v>-9.9999999999999645E-2</v>
      </c>
      <c r="T238">
        <f t="shared" si="83"/>
        <v>5.1999999999999993</v>
      </c>
      <c r="U238">
        <f t="shared" si="84"/>
        <v>-5.1999999999999993</v>
      </c>
      <c r="W238">
        <f t="shared" si="70"/>
        <v>2.5</v>
      </c>
      <c r="Y238">
        <f t="shared" si="71"/>
        <v>18</v>
      </c>
      <c r="Z238">
        <f t="shared" si="72"/>
        <v>-18</v>
      </c>
    </row>
    <row r="239" spans="1:26" x14ac:dyDescent="0.3">
      <c r="A239">
        <f t="shared" si="73"/>
        <v>0</v>
      </c>
      <c r="B239">
        <f t="shared" si="78"/>
        <v>3.6499999999999098</v>
      </c>
      <c r="C239">
        <f t="shared" si="66"/>
        <v>24.70000000000018</v>
      </c>
      <c r="D239">
        <f t="shared" si="67"/>
        <v>-39.29999999999982</v>
      </c>
      <c r="E239">
        <f t="shared" si="79"/>
        <v>24.70000000000018</v>
      </c>
      <c r="F239">
        <f t="shared" si="80"/>
        <v>23.70000000000018</v>
      </c>
      <c r="G239">
        <f t="shared" si="81"/>
        <v>-38.29999999999982</v>
      </c>
      <c r="H239">
        <f t="shared" si="82"/>
        <v>23.70000000000018</v>
      </c>
      <c r="I239">
        <f t="shared" si="74"/>
        <v>23.70000000000018</v>
      </c>
      <c r="J239">
        <f t="shared" si="75"/>
        <v>-23.70000000000018</v>
      </c>
      <c r="K239">
        <f>+FDA_BE_Calculations!$F$41/FE_GAIN_plot</f>
        <v>5.1999999999999993</v>
      </c>
      <c r="L239">
        <f>+FDA_BE_Calculations!$G$41/FE_GAIN_plot</f>
        <v>-5.1999999999999993</v>
      </c>
      <c r="N239">
        <f t="shared" si="76"/>
        <v>5.1999999999999993</v>
      </c>
      <c r="O239">
        <f t="shared" si="77"/>
        <v>-5.1999999999999993</v>
      </c>
      <c r="Q239">
        <f t="shared" si="68"/>
        <v>5.0999999999999996</v>
      </c>
      <c r="R239">
        <f t="shared" si="69"/>
        <v>-9.9999999999999645E-2</v>
      </c>
      <c r="T239">
        <f t="shared" si="83"/>
        <v>5.1999999999999993</v>
      </c>
      <c r="U239">
        <f t="shared" si="84"/>
        <v>-5.1999999999999993</v>
      </c>
      <c r="W239">
        <f t="shared" si="70"/>
        <v>2.5</v>
      </c>
      <c r="Y239">
        <f t="shared" si="71"/>
        <v>18</v>
      </c>
      <c r="Z239">
        <f t="shared" si="72"/>
        <v>-18</v>
      </c>
    </row>
    <row r="240" spans="1:26" x14ac:dyDescent="0.3">
      <c r="A240">
        <f t="shared" si="73"/>
        <v>0</v>
      </c>
      <c r="B240">
        <f t="shared" si="78"/>
        <v>3.5999999999999099</v>
      </c>
      <c r="C240">
        <f t="shared" si="66"/>
        <v>24.800000000000182</v>
      </c>
      <c r="D240">
        <f t="shared" si="67"/>
        <v>-39.199999999999818</v>
      </c>
      <c r="E240">
        <f t="shared" si="79"/>
        <v>24.800000000000182</v>
      </c>
      <c r="F240">
        <f t="shared" si="80"/>
        <v>23.800000000000182</v>
      </c>
      <c r="G240">
        <f t="shared" si="81"/>
        <v>-38.199999999999818</v>
      </c>
      <c r="H240">
        <f t="shared" si="82"/>
        <v>23.800000000000182</v>
      </c>
      <c r="I240">
        <f t="shared" si="74"/>
        <v>23.800000000000182</v>
      </c>
      <c r="J240">
        <f t="shared" si="75"/>
        <v>-23.800000000000182</v>
      </c>
      <c r="K240">
        <f>+FDA_BE_Calculations!$F$41/FE_GAIN_plot</f>
        <v>5.1999999999999993</v>
      </c>
      <c r="L240">
        <f>+FDA_BE_Calculations!$G$41/FE_GAIN_plot</f>
        <v>-5.1999999999999993</v>
      </c>
      <c r="N240">
        <f t="shared" si="76"/>
        <v>5.1999999999999993</v>
      </c>
      <c r="O240">
        <f t="shared" si="77"/>
        <v>-5.1999999999999993</v>
      </c>
      <c r="Q240">
        <f t="shared" si="68"/>
        <v>5.0999999999999996</v>
      </c>
      <c r="R240">
        <f t="shared" si="69"/>
        <v>-9.9999999999999645E-2</v>
      </c>
      <c r="T240">
        <f t="shared" si="83"/>
        <v>5.1999999999999993</v>
      </c>
      <c r="U240">
        <f t="shared" si="84"/>
        <v>-5.1999999999999993</v>
      </c>
      <c r="W240">
        <f t="shared" si="70"/>
        <v>2.5</v>
      </c>
      <c r="Y240">
        <f t="shared" si="71"/>
        <v>18</v>
      </c>
      <c r="Z240">
        <f t="shared" si="72"/>
        <v>-18</v>
      </c>
    </row>
    <row r="241" spans="1:26" x14ac:dyDescent="0.3">
      <c r="A241">
        <f t="shared" si="73"/>
        <v>0</v>
      </c>
      <c r="B241">
        <f t="shared" si="78"/>
        <v>3.5499999999999101</v>
      </c>
      <c r="C241">
        <f t="shared" si="66"/>
        <v>24.90000000000018</v>
      </c>
      <c r="D241">
        <f t="shared" si="67"/>
        <v>-39.099999999999824</v>
      </c>
      <c r="E241">
        <f t="shared" si="79"/>
        <v>24.90000000000018</v>
      </c>
      <c r="F241">
        <f t="shared" si="80"/>
        <v>23.90000000000018</v>
      </c>
      <c r="G241">
        <f t="shared" si="81"/>
        <v>-38.099999999999824</v>
      </c>
      <c r="H241">
        <f t="shared" si="82"/>
        <v>23.90000000000018</v>
      </c>
      <c r="I241">
        <f t="shared" si="74"/>
        <v>23.90000000000018</v>
      </c>
      <c r="J241">
        <f t="shared" si="75"/>
        <v>-23.90000000000018</v>
      </c>
      <c r="K241">
        <f>+FDA_BE_Calculations!$F$41/FE_GAIN_plot</f>
        <v>5.1999999999999993</v>
      </c>
      <c r="L241">
        <f>+FDA_BE_Calculations!$G$41/FE_GAIN_plot</f>
        <v>-5.1999999999999993</v>
      </c>
      <c r="N241">
        <f t="shared" si="76"/>
        <v>5.1999999999999993</v>
      </c>
      <c r="O241">
        <f t="shared" si="77"/>
        <v>-5.1999999999999993</v>
      </c>
      <c r="Q241">
        <f t="shared" si="68"/>
        <v>5.0999999999999996</v>
      </c>
      <c r="R241">
        <f t="shared" si="69"/>
        <v>-9.9999999999999645E-2</v>
      </c>
      <c r="T241">
        <f t="shared" si="83"/>
        <v>5.1999999999999993</v>
      </c>
      <c r="U241">
        <f t="shared" si="84"/>
        <v>-5.1999999999999993</v>
      </c>
      <c r="W241">
        <f t="shared" si="70"/>
        <v>2.5</v>
      </c>
      <c r="Y241">
        <f t="shared" si="71"/>
        <v>18</v>
      </c>
      <c r="Z241">
        <f t="shared" si="72"/>
        <v>-18</v>
      </c>
    </row>
    <row r="242" spans="1:26" x14ac:dyDescent="0.3">
      <c r="A242">
        <f t="shared" si="73"/>
        <v>0</v>
      </c>
      <c r="B242">
        <f t="shared" si="78"/>
        <v>3.4999999999999103</v>
      </c>
      <c r="C242">
        <f t="shared" si="66"/>
        <v>25.000000000000178</v>
      </c>
      <c r="D242">
        <f t="shared" si="67"/>
        <v>-38.999999999999822</v>
      </c>
      <c r="E242">
        <f t="shared" si="79"/>
        <v>25.000000000000178</v>
      </c>
      <c r="F242">
        <f t="shared" si="80"/>
        <v>24.000000000000178</v>
      </c>
      <c r="G242">
        <f t="shared" si="81"/>
        <v>-37.999999999999822</v>
      </c>
      <c r="H242">
        <f t="shared" si="82"/>
        <v>24.000000000000178</v>
      </c>
      <c r="I242">
        <f t="shared" si="74"/>
        <v>24.000000000000178</v>
      </c>
      <c r="J242">
        <f t="shared" si="75"/>
        <v>-24.000000000000178</v>
      </c>
      <c r="K242">
        <f>+FDA_BE_Calculations!$F$41/FE_GAIN_plot</f>
        <v>5.1999999999999993</v>
      </c>
      <c r="L242">
        <f>+FDA_BE_Calculations!$G$41/FE_GAIN_plot</f>
        <v>-5.1999999999999993</v>
      </c>
      <c r="N242">
        <f t="shared" si="76"/>
        <v>5.1999999999999993</v>
      </c>
      <c r="O242">
        <f t="shared" si="77"/>
        <v>-5.1999999999999993</v>
      </c>
      <c r="Q242">
        <f t="shared" si="68"/>
        <v>5.0999999999999996</v>
      </c>
      <c r="R242">
        <f t="shared" si="69"/>
        <v>-9.9999999999999645E-2</v>
      </c>
      <c r="T242">
        <f t="shared" si="83"/>
        <v>5.1999999999999993</v>
      </c>
      <c r="U242">
        <f t="shared" si="84"/>
        <v>-5.1999999999999993</v>
      </c>
      <c r="W242">
        <f t="shared" si="70"/>
        <v>2.5</v>
      </c>
      <c r="Y242">
        <f t="shared" si="71"/>
        <v>18</v>
      </c>
      <c r="Z242">
        <f t="shared" si="72"/>
        <v>-18</v>
      </c>
    </row>
    <row r="243" spans="1:26" x14ac:dyDescent="0.3">
      <c r="A243">
        <f t="shared" si="73"/>
        <v>0</v>
      </c>
      <c r="B243">
        <f t="shared" si="78"/>
        <v>3.4499999999999105</v>
      </c>
      <c r="C243">
        <f t="shared" si="66"/>
        <v>25.100000000000179</v>
      </c>
      <c r="D243">
        <f t="shared" si="67"/>
        <v>-38.899999999999821</v>
      </c>
      <c r="E243">
        <f t="shared" si="79"/>
        <v>25.100000000000179</v>
      </c>
      <c r="F243">
        <f t="shared" si="80"/>
        <v>24.100000000000179</v>
      </c>
      <c r="G243">
        <f t="shared" si="81"/>
        <v>-37.899999999999821</v>
      </c>
      <c r="H243">
        <f t="shared" si="82"/>
        <v>24.100000000000179</v>
      </c>
      <c r="I243">
        <f t="shared" si="74"/>
        <v>24.100000000000179</v>
      </c>
      <c r="J243">
        <f t="shared" si="75"/>
        <v>-24.100000000000179</v>
      </c>
      <c r="K243">
        <f>+FDA_BE_Calculations!$F$41/FE_GAIN_plot</f>
        <v>5.1999999999999993</v>
      </c>
      <c r="L243">
        <f>+FDA_BE_Calculations!$G$41/FE_GAIN_plot</f>
        <v>-5.1999999999999993</v>
      </c>
      <c r="N243">
        <f t="shared" si="76"/>
        <v>5.1999999999999993</v>
      </c>
      <c r="O243">
        <f t="shared" si="77"/>
        <v>-5.1999999999999993</v>
      </c>
      <c r="Q243">
        <f t="shared" si="68"/>
        <v>5.0999999999999996</v>
      </c>
      <c r="R243">
        <f t="shared" si="69"/>
        <v>-9.9999999999999645E-2</v>
      </c>
      <c r="T243">
        <f t="shared" si="83"/>
        <v>5.1999999999999993</v>
      </c>
      <c r="U243">
        <f t="shared" si="84"/>
        <v>-5.1999999999999993</v>
      </c>
      <c r="W243">
        <f t="shared" si="70"/>
        <v>2.5</v>
      </c>
      <c r="Y243">
        <f t="shared" si="71"/>
        <v>18</v>
      </c>
      <c r="Z243">
        <f t="shared" si="72"/>
        <v>-18</v>
      </c>
    </row>
    <row r="244" spans="1:26" x14ac:dyDescent="0.3">
      <c r="A244">
        <f t="shared" si="73"/>
        <v>0</v>
      </c>
      <c r="B244">
        <f t="shared" si="78"/>
        <v>3.3999999999999106</v>
      </c>
      <c r="C244">
        <f t="shared" si="66"/>
        <v>25.20000000000018</v>
      </c>
      <c r="D244">
        <f t="shared" si="67"/>
        <v>-38.79999999999982</v>
      </c>
      <c r="E244">
        <f t="shared" si="79"/>
        <v>25.20000000000018</v>
      </c>
      <c r="F244">
        <f t="shared" si="80"/>
        <v>24.20000000000018</v>
      </c>
      <c r="G244">
        <f t="shared" si="81"/>
        <v>-37.79999999999982</v>
      </c>
      <c r="H244">
        <f t="shared" si="82"/>
        <v>24.20000000000018</v>
      </c>
      <c r="I244">
        <f t="shared" si="74"/>
        <v>24.20000000000018</v>
      </c>
      <c r="J244">
        <f t="shared" si="75"/>
        <v>-24.20000000000018</v>
      </c>
      <c r="K244">
        <f>+FDA_BE_Calculations!$F$41/FE_GAIN_plot</f>
        <v>5.1999999999999993</v>
      </c>
      <c r="L244">
        <f>+FDA_BE_Calculations!$G$41/FE_GAIN_plot</f>
        <v>-5.1999999999999993</v>
      </c>
      <c r="N244">
        <f t="shared" si="76"/>
        <v>5.1999999999999993</v>
      </c>
      <c r="O244">
        <f t="shared" si="77"/>
        <v>-5.1999999999999993</v>
      </c>
      <c r="Q244">
        <f t="shared" si="68"/>
        <v>5.0999999999999996</v>
      </c>
      <c r="R244">
        <f t="shared" si="69"/>
        <v>-9.9999999999999645E-2</v>
      </c>
      <c r="T244">
        <f t="shared" si="83"/>
        <v>5.1999999999999993</v>
      </c>
      <c r="U244">
        <f t="shared" si="84"/>
        <v>-5.1999999999999993</v>
      </c>
      <c r="W244">
        <f t="shared" si="70"/>
        <v>2.5</v>
      </c>
      <c r="Y244">
        <f t="shared" si="71"/>
        <v>18</v>
      </c>
      <c r="Z244">
        <f t="shared" si="72"/>
        <v>-18</v>
      </c>
    </row>
    <row r="245" spans="1:26" x14ac:dyDescent="0.3">
      <c r="A245">
        <f t="shared" si="73"/>
        <v>0</v>
      </c>
      <c r="B245">
        <f t="shared" si="78"/>
        <v>3.3499999999999108</v>
      </c>
      <c r="C245">
        <f t="shared" si="66"/>
        <v>25.300000000000178</v>
      </c>
      <c r="D245">
        <f t="shared" si="67"/>
        <v>-38.699999999999818</v>
      </c>
      <c r="E245">
        <f t="shared" si="79"/>
        <v>25.300000000000178</v>
      </c>
      <c r="F245">
        <f t="shared" si="80"/>
        <v>24.300000000000178</v>
      </c>
      <c r="G245">
        <f t="shared" si="81"/>
        <v>-37.699999999999818</v>
      </c>
      <c r="H245">
        <f t="shared" si="82"/>
        <v>24.300000000000178</v>
      </c>
      <c r="I245">
        <f t="shared" si="74"/>
        <v>24.300000000000178</v>
      </c>
      <c r="J245">
        <f t="shared" si="75"/>
        <v>-24.300000000000178</v>
      </c>
      <c r="K245">
        <f>+FDA_BE_Calculations!$F$41/FE_GAIN_plot</f>
        <v>5.1999999999999993</v>
      </c>
      <c r="L245">
        <f>+FDA_BE_Calculations!$G$41/FE_GAIN_plot</f>
        <v>-5.1999999999999993</v>
      </c>
      <c r="N245">
        <f t="shared" si="76"/>
        <v>5.1999999999999993</v>
      </c>
      <c r="O245">
        <f t="shared" si="77"/>
        <v>-5.1999999999999993</v>
      </c>
      <c r="Q245">
        <f t="shared" si="68"/>
        <v>5.0999999999999996</v>
      </c>
      <c r="R245">
        <f t="shared" si="69"/>
        <v>-9.9999999999999645E-2</v>
      </c>
      <c r="T245">
        <f t="shared" si="83"/>
        <v>5.1999999999999993</v>
      </c>
      <c r="U245">
        <f t="shared" si="84"/>
        <v>-5.1999999999999993</v>
      </c>
      <c r="W245">
        <f t="shared" si="70"/>
        <v>2.5</v>
      </c>
      <c r="Y245">
        <f t="shared" si="71"/>
        <v>18</v>
      </c>
      <c r="Z245">
        <f t="shared" si="72"/>
        <v>-18</v>
      </c>
    </row>
    <row r="246" spans="1:26" x14ac:dyDescent="0.3">
      <c r="A246">
        <f t="shared" si="73"/>
        <v>0</v>
      </c>
      <c r="B246">
        <f t="shared" si="78"/>
        <v>3.299999999999911</v>
      </c>
      <c r="C246">
        <f t="shared" si="66"/>
        <v>25.400000000000176</v>
      </c>
      <c r="D246">
        <f t="shared" si="67"/>
        <v>-38.599999999999824</v>
      </c>
      <c r="E246">
        <f t="shared" si="79"/>
        <v>25.400000000000176</v>
      </c>
      <c r="F246">
        <f t="shared" si="80"/>
        <v>24.400000000000176</v>
      </c>
      <c r="G246">
        <f t="shared" si="81"/>
        <v>-37.599999999999824</v>
      </c>
      <c r="H246">
        <f t="shared" si="82"/>
        <v>24.400000000000176</v>
      </c>
      <c r="I246">
        <f t="shared" si="74"/>
        <v>24.400000000000176</v>
      </c>
      <c r="J246">
        <f t="shared" si="75"/>
        <v>-24.400000000000176</v>
      </c>
      <c r="K246">
        <f>+FDA_BE_Calculations!$F$41/FE_GAIN_plot</f>
        <v>5.1999999999999993</v>
      </c>
      <c r="L246">
        <f>+FDA_BE_Calculations!$G$41/FE_GAIN_plot</f>
        <v>-5.1999999999999993</v>
      </c>
      <c r="N246">
        <f t="shared" si="76"/>
        <v>5.1999999999999993</v>
      </c>
      <c r="O246">
        <f t="shared" si="77"/>
        <v>-5.1999999999999993</v>
      </c>
      <c r="Q246">
        <f t="shared" si="68"/>
        <v>5.0999999999999996</v>
      </c>
      <c r="R246">
        <f t="shared" si="69"/>
        <v>-9.9999999999999645E-2</v>
      </c>
      <c r="T246">
        <f t="shared" si="83"/>
        <v>5.1999999999999993</v>
      </c>
      <c r="U246">
        <f t="shared" si="84"/>
        <v>-5.1999999999999993</v>
      </c>
      <c r="W246">
        <f t="shared" si="70"/>
        <v>2.5</v>
      </c>
      <c r="Y246">
        <f t="shared" si="71"/>
        <v>18</v>
      </c>
      <c r="Z246">
        <f t="shared" si="72"/>
        <v>-18</v>
      </c>
    </row>
    <row r="247" spans="1:26" x14ac:dyDescent="0.3">
      <c r="A247">
        <f t="shared" si="73"/>
        <v>0</v>
      </c>
      <c r="B247">
        <f t="shared" si="78"/>
        <v>3.2499999999999112</v>
      </c>
      <c r="C247">
        <f t="shared" si="66"/>
        <v>25.500000000000178</v>
      </c>
      <c r="D247">
        <f t="shared" si="67"/>
        <v>-38.499999999999822</v>
      </c>
      <c r="E247">
        <f t="shared" si="79"/>
        <v>25.500000000000178</v>
      </c>
      <c r="F247">
        <f t="shared" si="80"/>
        <v>24.500000000000178</v>
      </c>
      <c r="G247">
        <f t="shared" si="81"/>
        <v>-37.499999999999822</v>
      </c>
      <c r="H247">
        <f t="shared" si="82"/>
        <v>24.500000000000178</v>
      </c>
      <c r="I247">
        <f t="shared" si="74"/>
        <v>24.500000000000178</v>
      </c>
      <c r="J247">
        <f t="shared" si="75"/>
        <v>-24.500000000000178</v>
      </c>
      <c r="K247">
        <f>+FDA_BE_Calculations!$F$41/FE_GAIN_plot</f>
        <v>5.1999999999999993</v>
      </c>
      <c r="L247">
        <f>+FDA_BE_Calculations!$G$41/FE_GAIN_plot</f>
        <v>-5.1999999999999993</v>
      </c>
      <c r="N247">
        <f t="shared" si="76"/>
        <v>5.1999999999999993</v>
      </c>
      <c r="O247">
        <f t="shared" si="77"/>
        <v>-5.1999999999999993</v>
      </c>
      <c r="Q247">
        <f t="shared" si="68"/>
        <v>5.0999999999999996</v>
      </c>
      <c r="R247">
        <f t="shared" si="69"/>
        <v>-9.9999999999999645E-2</v>
      </c>
      <c r="T247">
        <f t="shared" si="83"/>
        <v>5.1999999999999993</v>
      </c>
      <c r="U247">
        <f t="shared" si="84"/>
        <v>-5.1999999999999993</v>
      </c>
      <c r="W247">
        <f t="shared" si="70"/>
        <v>2.5</v>
      </c>
      <c r="Y247">
        <f t="shared" si="71"/>
        <v>18</v>
      </c>
      <c r="Z247">
        <f t="shared" si="72"/>
        <v>-18</v>
      </c>
    </row>
    <row r="248" spans="1:26" x14ac:dyDescent="0.3">
      <c r="A248">
        <f t="shared" si="73"/>
        <v>0</v>
      </c>
      <c r="B248">
        <f t="shared" si="78"/>
        <v>3.1999999999999114</v>
      </c>
      <c r="C248">
        <f t="shared" si="66"/>
        <v>25.600000000000179</v>
      </c>
      <c r="D248">
        <f t="shared" si="67"/>
        <v>-38.399999999999821</v>
      </c>
      <c r="E248">
        <f t="shared" si="79"/>
        <v>25.600000000000179</v>
      </c>
      <c r="F248">
        <f t="shared" si="80"/>
        <v>24.600000000000179</v>
      </c>
      <c r="G248">
        <f t="shared" si="81"/>
        <v>-37.399999999999821</v>
      </c>
      <c r="H248">
        <f t="shared" si="82"/>
        <v>24.600000000000179</v>
      </c>
      <c r="I248">
        <f t="shared" si="74"/>
        <v>24.600000000000179</v>
      </c>
      <c r="J248">
        <f t="shared" si="75"/>
        <v>-24.600000000000179</v>
      </c>
      <c r="K248">
        <f>+FDA_BE_Calculations!$F$41/FE_GAIN_plot</f>
        <v>5.1999999999999993</v>
      </c>
      <c r="L248">
        <f>+FDA_BE_Calculations!$G$41/FE_GAIN_plot</f>
        <v>-5.1999999999999993</v>
      </c>
      <c r="N248">
        <f t="shared" si="76"/>
        <v>5.1999999999999993</v>
      </c>
      <c r="O248">
        <f t="shared" si="77"/>
        <v>-5.1999999999999993</v>
      </c>
      <c r="Q248">
        <f t="shared" si="68"/>
        <v>5.0999999999999996</v>
      </c>
      <c r="R248">
        <f t="shared" si="69"/>
        <v>-9.9999999999999645E-2</v>
      </c>
      <c r="T248">
        <f t="shared" si="83"/>
        <v>5.1999999999999993</v>
      </c>
      <c r="U248">
        <f t="shared" si="84"/>
        <v>-5.1999999999999993</v>
      </c>
      <c r="W248">
        <f t="shared" si="70"/>
        <v>2.5</v>
      </c>
      <c r="Y248">
        <f t="shared" si="71"/>
        <v>18</v>
      </c>
      <c r="Z248">
        <f t="shared" si="72"/>
        <v>-18</v>
      </c>
    </row>
    <row r="249" spans="1:26" x14ac:dyDescent="0.3">
      <c r="A249">
        <f t="shared" si="73"/>
        <v>0</v>
      </c>
      <c r="B249">
        <f t="shared" si="78"/>
        <v>3.1499999999999115</v>
      </c>
      <c r="C249">
        <f t="shared" si="66"/>
        <v>25.700000000000177</v>
      </c>
      <c r="D249">
        <f t="shared" si="67"/>
        <v>-38.299999999999827</v>
      </c>
      <c r="E249">
        <f t="shared" si="79"/>
        <v>25.700000000000177</v>
      </c>
      <c r="F249">
        <f t="shared" si="80"/>
        <v>24.700000000000177</v>
      </c>
      <c r="G249">
        <f t="shared" si="81"/>
        <v>-37.299999999999827</v>
      </c>
      <c r="H249">
        <f t="shared" si="82"/>
        <v>24.700000000000177</v>
      </c>
      <c r="I249">
        <f t="shared" si="74"/>
        <v>24.700000000000177</v>
      </c>
      <c r="J249">
        <f t="shared" si="75"/>
        <v>-24.700000000000177</v>
      </c>
      <c r="K249">
        <f>+FDA_BE_Calculations!$F$41/FE_GAIN_plot</f>
        <v>5.1999999999999993</v>
      </c>
      <c r="L249">
        <f>+FDA_BE_Calculations!$G$41/FE_GAIN_plot</f>
        <v>-5.1999999999999993</v>
      </c>
      <c r="N249">
        <f t="shared" si="76"/>
        <v>5.1999999999999993</v>
      </c>
      <c r="O249">
        <f t="shared" si="77"/>
        <v>-5.1999999999999993</v>
      </c>
      <c r="Q249">
        <f t="shared" si="68"/>
        <v>5.0999999999999996</v>
      </c>
      <c r="R249">
        <f t="shared" si="69"/>
        <v>-9.9999999999999645E-2</v>
      </c>
      <c r="T249">
        <f t="shared" si="83"/>
        <v>5.1999999999999993</v>
      </c>
      <c r="U249">
        <f t="shared" si="84"/>
        <v>-5.1999999999999993</v>
      </c>
      <c r="W249">
        <f t="shared" si="70"/>
        <v>2.5</v>
      </c>
      <c r="Y249">
        <f t="shared" si="71"/>
        <v>18</v>
      </c>
      <c r="Z249">
        <f t="shared" si="72"/>
        <v>-18</v>
      </c>
    </row>
    <row r="250" spans="1:26" x14ac:dyDescent="0.3">
      <c r="A250">
        <f t="shared" si="73"/>
        <v>0</v>
      </c>
      <c r="B250">
        <f t="shared" si="78"/>
        <v>3.0999999999999117</v>
      </c>
      <c r="C250">
        <f t="shared" si="66"/>
        <v>25.800000000000175</v>
      </c>
      <c r="D250">
        <f t="shared" si="67"/>
        <v>-38.199999999999825</v>
      </c>
      <c r="E250">
        <f t="shared" si="79"/>
        <v>25.800000000000175</v>
      </c>
      <c r="F250">
        <f t="shared" si="80"/>
        <v>24.800000000000175</v>
      </c>
      <c r="G250">
        <f t="shared" si="81"/>
        <v>-37.199999999999825</v>
      </c>
      <c r="H250">
        <f t="shared" si="82"/>
        <v>24.800000000000175</v>
      </c>
      <c r="I250">
        <f t="shared" si="74"/>
        <v>24.800000000000175</v>
      </c>
      <c r="J250">
        <f t="shared" si="75"/>
        <v>-24.800000000000175</v>
      </c>
      <c r="K250">
        <f>+FDA_BE_Calculations!$F$41/FE_GAIN_plot</f>
        <v>5.1999999999999993</v>
      </c>
      <c r="L250">
        <f>+FDA_BE_Calculations!$G$41/FE_GAIN_plot</f>
        <v>-5.1999999999999993</v>
      </c>
      <c r="N250">
        <f t="shared" si="76"/>
        <v>5.1999999999999993</v>
      </c>
      <c r="O250">
        <f t="shared" si="77"/>
        <v>-5.1999999999999993</v>
      </c>
      <c r="Q250">
        <f t="shared" si="68"/>
        <v>5.0999999999999996</v>
      </c>
      <c r="R250">
        <f t="shared" si="69"/>
        <v>-9.9999999999999645E-2</v>
      </c>
      <c r="T250">
        <f t="shared" si="83"/>
        <v>5.1999999999999993</v>
      </c>
      <c r="U250">
        <f t="shared" si="84"/>
        <v>-5.1999999999999993</v>
      </c>
      <c r="W250">
        <f t="shared" si="70"/>
        <v>2.5</v>
      </c>
      <c r="Y250">
        <f t="shared" si="71"/>
        <v>18</v>
      </c>
      <c r="Z250">
        <f t="shared" si="72"/>
        <v>-18</v>
      </c>
    </row>
    <row r="251" spans="1:26" x14ac:dyDescent="0.3">
      <c r="A251">
        <f t="shared" si="73"/>
        <v>0</v>
      </c>
      <c r="B251">
        <f t="shared" si="78"/>
        <v>3.0499999999999119</v>
      </c>
      <c r="C251">
        <f t="shared" si="66"/>
        <v>25.900000000000176</v>
      </c>
      <c r="D251">
        <f t="shared" si="67"/>
        <v>-38.099999999999824</v>
      </c>
      <c r="E251">
        <f t="shared" si="79"/>
        <v>25.900000000000176</v>
      </c>
      <c r="F251">
        <f t="shared" si="80"/>
        <v>24.900000000000176</v>
      </c>
      <c r="G251">
        <f t="shared" si="81"/>
        <v>-37.099999999999824</v>
      </c>
      <c r="H251">
        <f t="shared" si="82"/>
        <v>24.900000000000176</v>
      </c>
      <c r="I251">
        <f t="shared" si="74"/>
        <v>24.900000000000176</v>
      </c>
      <c r="J251">
        <f t="shared" si="75"/>
        <v>-24.900000000000176</v>
      </c>
      <c r="K251">
        <f>+FDA_BE_Calculations!$F$41/FE_GAIN_plot</f>
        <v>5.1999999999999993</v>
      </c>
      <c r="L251">
        <f>+FDA_BE_Calculations!$G$41/FE_GAIN_plot</f>
        <v>-5.1999999999999993</v>
      </c>
      <c r="N251">
        <f t="shared" si="76"/>
        <v>5.1999999999999993</v>
      </c>
      <c r="O251">
        <f t="shared" si="77"/>
        <v>-5.1999999999999993</v>
      </c>
      <c r="Q251">
        <f t="shared" si="68"/>
        <v>5.0999999999999996</v>
      </c>
      <c r="R251">
        <f t="shared" si="69"/>
        <v>-9.9999999999999645E-2</v>
      </c>
      <c r="T251">
        <f t="shared" si="83"/>
        <v>5.1999999999999993</v>
      </c>
      <c r="U251">
        <f t="shared" si="84"/>
        <v>-5.1999999999999993</v>
      </c>
      <c r="W251">
        <f t="shared" si="70"/>
        <v>2.5</v>
      </c>
      <c r="Y251">
        <f t="shared" si="71"/>
        <v>18</v>
      </c>
      <c r="Z251">
        <f t="shared" si="72"/>
        <v>-18</v>
      </c>
    </row>
    <row r="252" spans="1:26" x14ac:dyDescent="0.3">
      <c r="A252">
        <f t="shared" si="73"/>
        <v>0</v>
      </c>
      <c r="B252">
        <f t="shared" si="78"/>
        <v>2.9999999999999121</v>
      </c>
      <c r="C252">
        <f t="shared" si="66"/>
        <v>26.000000000000178</v>
      </c>
      <c r="D252">
        <f t="shared" si="67"/>
        <v>-37.999999999999822</v>
      </c>
      <c r="E252">
        <f t="shared" si="79"/>
        <v>26.000000000000178</v>
      </c>
      <c r="F252">
        <f t="shared" si="80"/>
        <v>25.000000000000178</v>
      </c>
      <c r="G252">
        <f t="shared" si="81"/>
        <v>-36.999999999999822</v>
      </c>
      <c r="H252">
        <f t="shared" si="82"/>
        <v>25.000000000000178</v>
      </c>
      <c r="I252">
        <f t="shared" si="74"/>
        <v>25.000000000000178</v>
      </c>
      <c r="J252">
        <f t="shared" si="75"/>
        <v>-25.000000000000178</v>
      </c>
      <c r="K252">
        <f>+FDA_BE_Calculations!$F$41/FE_GAIN_plot</f>
        <v>5.1999999999999993</v>
      </c>
      <c r="L252">
        <f>+FDA_BE_Calculations!$G$41/FE_GAIN_plot</f>
        <v>-5.1999999999999993</v>
      </c>
      <c r="N252">
        <f t="shared" si="76"/>
        <v>5.1999999999999993</v>
      </c>
      <c r="O252">
        <f t="shared" si="77"/>
        <v>-5.1999999999999993</v>
      </c>
      <c r="Q252">
        <f t="shared" si="68"/>
        <v>5.0999999999999996</v>
      </c>
      <c r="R252">
        <f t="shared" si="69"/>
        <v>-9.9999999999999645E-2</v>
      </c>
      <c r="T252">
        <f t="shared" si="83"/>
        <v>5.1999999999999993</v>
      </c>
      <c r="U252">
        <f t="shared" si="84"/>
        <v>-5.1999999999999993</v>
      </c>
      <c r="W252">
        <f t="shared" si="70"/>
        <v>2.5</v>
      </c>
      <c r="Y252">
        <f t="shared" si="71"/>
        <v>18</v>
      </c>
      <c r="Z252">
        <f t="shared" si="72"/>
        <v>-18</v>
      </c>
    </row>
    <row r="253" spans="1:26" x14ac:dyDescent="0.3">
      <c r="A253">
        <f t="shared" si="73"/>
        <v>0</v>
      </c>
      <c r="B253">
        <f t="shared" si="78"/>
        <v>2.9499999999999122</v>
      </c>
      <c r="C253">
        <f t="shared" si="66"/>
        <v>26.100000000000176</v>
      </c>
      <c r="D253">
        <f t="shared" si="67"/>
        <v>-37.899999999999821</v>
      </c>
      <c r="E253">
        <f t="shared" si="79"/>
        <v>26.100000000000176</v>
      </c>
      <c r="F253">
        <f t="shared" si="80"/>
        <v>25.100000000000176</v>
      </c>
      <c r="G253">
        <f t="shared" si="81"/>
        <v>-36.899999999999821</v>
      </c>
      <c r="H253">
        <f t="shared" si="82"/>
        <v>25.100000000000176</v>
      </c>
      <c r="I253">
        <f t="shared" si="74"/>
        <v>25.100000000000176</v>
      </c>
      <c r="J253">
        <f t="shared" si="75"/>
        <v>-25.100000000000176</v>
      </c>
      <c r="K253">
        <f>+FDA_BE_Calculations!$F$41/FE_GAIN_plot</f>
        <v>5.1999999999999993</v>
      </c>
      <c r="L253">
        <f>+FDA_BE_Calculations!$G$41/FE_GAIN_plot</f>
        <v>-5.1999999999999993</v>
      </c>
      <c r="N253">
        <f t="shared" si="76"/>
        <v>5.1999999999999993</v>
      </c>
      <c r="O253">
        <f t="shared" si="77"/>
        <v>-5.1999999999999993</v>
      </c>
      <c r="Q253">
        <f t="shared" si="68"/>
        <v>5.0999999999999996</v>
      </c>
      <c r="R253">
        <f t="shared" si="69"/>
        <v>-9.9999999999999645E-2</v>
      </c>
      <c r="T253">
        <f t="shared" si="83"/>
        <v>5.1999999999999993</v>
      </c>
      <c r="U253">
        <f t="shared" si="84"/>
        <v>-5.1999999999999993</v>
      </c>
      <c r="W253">
        <f t="shared" si="70"/>
        <v>2.5</v>
      </c>
      <c r="Y253">
        <f t="shared" si="71"/>
        <v>18</v>
      </c>
      <c r="Z253">
        <f t="shared" si="72"/>
        <v>-18</v>
      </c>
    </row>
    <row r="254" spans="1:26" x14ac:dyDescent="0.3">
      <c r="A254">
        <f t="shared" si="73"/>
        <v>0</v>
      </c>
      <c r="B254">
        <f t="shared" si="78"/>
        <v>2.8999999999999124</v>
      </c>
      <c r="C254">
        <f t="shared" si="66"/>
        <v>26.200000000000173</v>
      </c>
      <c r="D254">
        <f t="shared" si="67"/>
        <v>-37.799999999999827</v>
      </c>
      <c r="E254">
        <f t="shared" si="79"/>
        <v>26.200000000000173</v>
      </c>
      <c r="F254">
        <f t="shared" si="80"/>
        <v>25.200000000000173</v>
      </c>
      <c r="G254">
        <f t="shared" si="81"/>
        <v>-36.799999999999827</v>
      </c>
      <c r="H254">
        <f t="shared" si="82"/>
        <v>25.200000000000173</v>
      </c>
      <c r="I254">
        <f t="shared" si="74"/>
        <v>25.200000000000173</v>
      </c>
      <c r="J254">
        <f t="shared" si="75"/>
        <v>-25.200000000000173</v>
      </c>
      <c r="K254">
        <f>+FDA_BE_Calculations!$F$41/FE_GAIN_plot</f>
        <v>5.1999999999999993</v>
      </c>
      <c r="L254">
        <f>+FDA_BE_Calculations!$G$41/FE_GAIN_plot</f>
        <v>-5.1999999999999993</v>
      </c>
      <c r="N254">
        <f t="shared" si="76"/>
        <v>5.1999999999999993</v>
      </c>
      <c r="O254">
        <f t="shared" si="77"/>
        <v>-5.1999999999999993</v>
      </c>
      <c r="Q254">
        <f t="shared" si="68"/>
        <v>5.0999999999999996</v>
      </c>
      <c r="R254">
        <f t="shared" si="69"/>
        <v>-9.9999999999999645E-2</v>
      </c>
      <c r="T254">
        <f t="shared" si="83"/>
        <v>5.1999999999999993</v>
      </c>
      <c r="U254">
        <f t="shared" si="84"/>
        <v>-5.1999999999999993</v>
      </c>
      <c r="W254">
        <f t="shared" si="70"/>
        <v>2.5</v>
      </c>
      <c r="Y254">
        <f t="shared" si="71"/>
        <v>18</v>
      </c>
      <c r="Z254">
        <f t="shared" si="72"/>
        <v>-18</v>
      </c>
    </row>
    <row r="255" spans="1:26" x14ac:dyDescent="0.3">
      <c r="A255">
        <f t="shared" si="73"/>
        <v>0</v>
      </c>
      <c r="B255">
        <f t="shared" si="78"/>
        <v>2.8499999999999126</v>
      </c>
      <c r="C255">
        <f t="shared" si="66"/>
        <v>26.300000000000175</v>
      </c>
      <c r="D255">
        <f t="shared" si="67"/>
        <v>-37.699999999999825</v>
      </c>
      <c r="E255">
        <f t="shared" si="79"/>
        <v>26.300000000000175</v>
      </c>
      <c r="F255">
        <f t="shared" si="80"/>
        <v>25.300000000000175</v>
      </c>
      <c r="G255">
        <f t="shared" si="81"/>
        <v>-36.699999999999825</v>
      </c>
      <c r="H255">
        <f t="shared" si="82"/>
        <v>25.300000000000175</v>
      </c>
      <c r="I255">
        <f t="shared" si="74"/>
        <v>25.300000000000175</v>
      </c>
      <c r="J255">
        <f t="shared" si="75"/>
        <v>-25.300000000000175</v>
      </c>
      <c r="K255">
        <f>+FDA_BE_Calculations!$F$41/FE_GAIN_plot</f>
        <v>5.1999999999999993</v>
      </c>
      <c r="L255">
        <f>+FDA_BE_Calculations!$G$41/FE_GAIN_plot</f>
        <v>-5.1999999999999993</v>
      </c>
      <c r="N255">
        <f t="shared" si="76"/>
        <v>5.1999999999999993</v>
      </c>
      <c r="O255">
        <f t="shared" si="77"/>
        <v>-5.1999999999999993</v>
      </c>
      <c r="Q255">
        <f t="shared" si="68"/>
        <v>5.0999999999999996</v>
      </c>
      <c r="R255">
        <f t="shared" si="69"/>
        <v>-9.9999999999999645E-2</v>
      </c>
      <c r="T255">
        <f t="shared" si="83"/>
        <v>5.1999999999999993</v>
      </c>
      <c r="U255">
        <f t="shared" si="84"/>
        <v>-5.1999999999999993</v>
      </c>
      <c r="W255">
        <f t="shared" si="70"/>
        <v>2.5</v>
      </c>
      <c r="Y255">
        <f t="shared" si="71"/>
        <v>18</v>
      </c>
      <c r="Z255">
        <f t="shared" si="72"/>
        <v>-18</v>
      </c>
    </row>
    <row r="256" spans="1:26" x14ac:dyDescent="0.3">
      <c r="A256">
        <f t="shared" si="73"/>
        <v>0</v>
      </c>
      <c r="B256">
        <f t="shared" si="78"/>
        <v>2.7999999999999128</v>
      </c>
      <c r="C256">
        <f t="shared" si="66"/>
        <v>26.400000000000176</v>
      </c>
      <c r="D256">
        <f t="shared" si="67"/>
        <v>-37.599999999999824</v>
      </c>
      <c r="E256">
        <f t="shared" si="79"/>
        <v>26.400000000000176</v>
      </c>
      <c r="F256">
        <f t="shared" si="80"/>
        <v>25.400000000000176</v>
      </c>
      <c r="G256">
        <f t="shared" si="81"/>
        <v>-36.599999999999824</v>
      </c>
      <c r="H256">
        <f t="shared" si="82"/>
        <v>25.400000000000176</v>
      </c>
      <c r="I256">
        <f t="shared" si="74"/>
        <v>25.400000000000176</v>
      </c>
      <c r="J256">
        <f t="shared" si="75"/>
        <v>-25.400000000000176</v>
      </c>
      <c r="K256">
        <f>+FDA_BE_Calculations!$F$41/FE_GAIN_plot</f>
        <v>5.1999999999999993</v>
      </c>
      <c r="L256">
        <f>+FDA_BE_Calculations!$G$41/FE_GAIN_plot</f>
        <v>-5.1999999999999993</v>
      </c>
      <c r="N256">
        <f t="shared" si="76"/>
        <v>5.1999999999999993</v>
      </c>
      <c r="O256">
        <f t="shared" si="77"/>
        <v>-5.1999999999999993</v>
      </c>
      <c r="Q256">
        <f t="shared" si="68"/>
        <v>5.0999999999999996</v>
      </c>
      <c r="R256">
        <f t="shared" si="69"/>
        <v>-9.9999999999999645E-2</v>
      </c>
      <c r="T256">
        <f t="shared" si="83"/>
        <v>5.1999999999999993</v>
      </c>
      <c r="U256">
        <f t="shared" si="84"/>
        <v>-5.1999999999999993</v>
      </c>
      <c r="W256">
        <f t="shared" si="70"/>
        <v>2.5</v>
      </c>
      <c r="Y256">
        <f t="shared" si="71"/>
        <v>18</v>
      </c>
      <c r="Z256">
        <f t="shared" si="72"/>
        <v>-18</v>
      </c>
    </row>
    <row r="257" spans="1:26" x14ac:dyDescent="0.3">
      <c r="A257">
        <f t="shared" si="73"/>
        <v>0</v>
      </c>
      <c r="B257">
        <f t="shared" si="78"/>
        <v>2.749999999999913</v>
      </c>
      <c r="C257">
        <f t="shared" si="66"/>
        <v>26.500000000000174</v>
      </c>
      <c r="D257">
        <f t="shared" si="67"/>
        <v>-37.499999999999829</v>
      </c>
      <c r="E257">
        <f t="shared" si="79"/>
        <v>26.500000000000174</v>
      </c>
      <c r="F257">
        <f t="shared" si="80"/>
        <v>25.500000000000174</v>
      </c>
      <c r="G257">
        <f t="shared" si="81"/>
        <v>-36.499999999999829</v>
      </c>
      <c r="H257">
        <f t="shared" si="82"/>
        <v>25.500000000000174</v>
      </c>
      <c r="I257">
        <f t="shared" si="74"/>
        <v>25.500000000000174</v>
      </c>
      <c r="J257">
        <f t="shared" si="75"/>
        <v>-25.500000000000174</v>
      </c>
      <c r="K257">
        <f>+FDA_BE_Calculations!$F$41/FE_GAIN_plot</f>
        <v>5.1999999999999993</v>
      </c>
      <c r="L257">
        <f>+FDA_BE_Calculations!$G$41/FE_GAIN_plot</f>
        <v>-5.1999999999999993</v>
      </c>
      <c r="N257">
        <f t="shared" si="76"/>
        <v>5.1999999999999993</v>
      </c>
      <c r="O257">
        <f t="shared" si="77"/>
        <v>-5.1999999999999993</v>
      </c>
      <c r="Q257">
        <f t="shared" si="68"/>
        <v>5.0999999999999996</v>
      </c>
      <c r="R257">
        <f t="shared" si="69"/>
        <v>-9.9999999999999645E-2</v>
      </c>
      <c r="T257">
        <f t="shared" si="83"/>
        <v>5.1999999999999993</v>
      </c>
      <c r="U257">
        <f t="shared" si="84"/>
        <v>-5.1999999999999993</v>
      </c>
      <c r="W257">
        <f t="shared" si="70"/>
        <v>2.5</v>
      </c>
      <c r="Y257">
        <f t="shared" si="71"/>
        <v>18</v>
      </c>
      <c r="Z257">
        <f t="shared" si="72"/>
        <v>-18</v>
      </c>
    </row>
    <row r="258" spans="1:26" x14ac:dyDescent="0.3">
      <c r="A258">
        <f t="shared" si="73"/>
        <v>0</v>
      </c>
      <c r="B258">
        <f t="shared" si="78"/>
        <v>2.6999999999999131</v>
      </c>
      <c r="C258">
        <f t="shared" ref="C258:C321" si="85">IF((B258-0.75)&lt;$AD$6,(AD$6-B258)/FE_GAIN_plot*2,0)</f>
        <v>26.600000000000172</v>
      </c>
      <c r="D258">
        <f t="shared" ref="D258:D321" si="86" xml:space="preserve"> IF((B258)&gt;$AD$7, (AD$7-B258)/FE_GAIN_plot*2,0)</f>
        <v>-37.399999999999828</v>
      </c>
      <c r="E258">
        <f t="shared" si="79"/>
        <v>26.600000000000172</v>
      </c>
      <c r="F258">
        <f t="shared" si="80"/>
        <v>25.600000000000172</v>
      </c>
      <c r="G258">
        <f t="shared" si="81"/>
        <v>-36.399999999999828</v>
      </c>
      <c r="H258">
        <f t="shared" si="82"/>
        <v>25.600000000000172</v>
      </c>
      <c r="I258">
        <f t="shared" si="74"/>
        <v>25.600000000000172</v>
      </c>
      <c r="J258">
        <f t="shared" si="75"/>
        <v>-25.600000000000172</v>
      </c>
      <c r="K258">
        <f>+FDA_BE_Calculations!$F$41/FE_GAIN_plot</f>
        <v>5.1999999999999993</v>
      </c>
      <c r="L258">
        <f>+FDA_BE_Calculations!$G$41/FE_GAIN_plot</f>
        <v>-5.1999999999999993</v>
      </c>
      <c r="N258">
        <f t="shared" si="76"/>
        <v>5.1999999999999993</v>
      </c>
      <c r="O258">
        <f t="shared" si="77"/>
        <v>-5.1999999999999993</v>
      </c>
      <c r="Q258">
        <f t="shared" ref="Q258:Q321" si="87">+vocm_calc_plot+BE_GAIN_plot*FE_GAIN_plot*0.5*N258</f>
        <v>5.0999999999999996</v>
      </c>
      <c r="R258">
        <f t="shared" ref="R258:R321" si="88">+vocm_calc_plot+BE_GAIN_plot*FE_GAIN_plot*0.5*O258</f>
        <v>-9.9999999999999645E-2</v>
      </c>
      <c r="T258">
        <f t="shared" si="83"/>
        <v>5.1999999999999993</v>
      </c>
      <c r="U258">
        <f t="shared" si="84"/>
        <v>-5.1999999999999993</v>
      </c>
      <c r="W258">
        <f t="shared" ref="W258:W321" si="89">+vocm_calc_plot</f>
        <v>2.5</v>
      </c>
      <c r="Y258">
        <f t="shared" ref="Y258:Y321" si="90">VCC_plot</f>
        <v>18</v>
      </c>
      <c r="Z258">
        <f t="shared" ref="Z258:Z321" si="91">VEE_plot</f>
        <v>-18</v>
      </c>
    </row>
    <row r="259" spans="1:26" x14ac:dyDescent="0.3">
      <c r="A259">
        <f t="shared" ref="A259:A322" si="92">IF(($B259-$B260)&lt;0.000001,1,0)</f>
        <v>0</v>
      </c>
      <c r="B259">
        <f t="shared" si="78"/>
        <v>2.6499999999999133</v>
      </c>
      <c r="C259">
        <f t="shared" si="85"/>
        <v>26.700000000000173</v>
      </c>
      <c r="D259">
        <f t="shared" si="86"/>
        <v>-37.299999999999827</v>
      </c>
      <c r="E259">
        <f t="shared" si="79"/>
        <v>26.700000000000173</v>
      </c>
      <c r="F259">
        <f t="shared" si="80"/>
        <v>25.700000000000173</v>
      </c>
      <c r="G259">
        <f t="shared" si="81"/>
        <v>-36.299999999999827</v>
      </c>
      <c r="H259">
        <f t="shared" si="82"/>
        <v>25.700000000000173</v>
      </c>
      <c r="I259">
        <f t="shared" ref="I259:I322" si="93">IF(ABS($E259)&lt;ABS($H259), $E259, $H259)</f>
        <v>25.700000000000173</v>
      </c>
      <c r="J259">
        <f t="shared" ref="J259:J322" si="94">-I259</f>
        <v>-25.700000000000173</v>
      </c>
      <c r="K259">
        <f>+FDA_BE_Calculations!$F$41/FE_GAIN_plot</f>
        <v>5.1999999999999993</v>
      </c>
      <c r="L259">
        <f>+FDA_BE_Calculations!$G$41/FE_GAIN_plot</f>
        <v>-5.1999999999999993</v>
      </c>
      <c r="N259">
        <f t="shared" ref="N259:N322" si="95">IF(ABS($I259)&lt;ABS($K259), $I259, $K259)</f>
        <v>5.1999999999999993</v>
      </c>
      <c r="O259">
        <f t="shared" ref="O259:O322" si="96">IF(ABS($J259)&lt;ABS($L259), $J259, $L259)</f>
        <v>-5.1999999999999993</v>
      </c>
      <c r="Q259">
        <f t="shared" si="87"/>
        <v>5.0999999999999996</v>
      </c>
      <c r="R259">
        <f t="shared" si="88"/>
        <v>-9.9999999999999645E-2</v>
      </c>
      <c r="T259">
        <f t="shared" si="83"/>
        <v>5.1999999999999993</v>
      </c>
      <c r="U259">
        <f t="shared" si="84"/>
        <v>-5.1999999999999993</v>
      </c>
      <c r="W259">
        <f t="shared" si="89"/>
        <v>2.5</v>
      </c>
      <c r="Y259">
        <f t="shared" si="90"/>
        <v>18</v>
      </c>
      <c r="Z259">
        <f t="shared" si="91"/>
        <v>-18</v>
      </c>
    </row>
    <row r="260" spans="1:26" x14ac:dyDescent="0.3">
      <c r="A260">
        <f t="shared" si="92"/>
        <v>0</v>
      </c>
      <c r="B260">
        <f t="shared" ref="B260:B323" si="97">IF(($B259-0.05)&gt;=$AD$11,$B259-0.05,$AD$11)</f>
        <v>2.5999999999999135</v>
      </c>
      <c r="C260">
        <f t="shared" si="85"/>
        <v>26.800000000000175</v>
      </c>
      <c r="D260">
        <f t="shared" si="86"/>
        <v>-37.199999999999825</v>
      </c>
      <c r="E260">
        <f t="shared" ref="E260:E323" si="98">IF(ABS(D260)&lt;ABS(C260), ABS(D260), ABS(C260))</f>
        <v>26.800000000000175</v>
      </c>
      <c r="F260">
        <f t="shared" ref="F260:F323" si="99">IF(B260&lt;$AD$10,($AD$10-B260)*2,0)</f>
        <v>25.800000000000175</v>
      </c>
      <c r="G260">
        <f t="shared" ref="G260:G323" si="100">IF(B260&gt;$AD$11, ($AD$11-B260)*2,0)</f>
        <v>-36.199999999999825</v>
      </c>
      <c r="H260">
        <f t="shared" ref="H260:H323" si="101">IF(ABS(G260)&lt;ABS(F260), ABS(G260),ABS(F260))</f>
        <v>25.800000000000175</v>
      </c>
      <c r="I260">
        <f t="shared" si="93"/>
        <v>25.800000000000175</v>
      </c>
      <c r="J260">
        <f t="shared" si="94"/>
        <v>-25.800000000000175</v>
      </c>
      <c r="K260">
        <f>+FDA_BE_Calculations!$F$41/FE_GAIN_plot</f>
        <v>5.1999999999999993</v>
      </c>
      <c r="L260">
        <f>+FDA_BE_Calculations!$G$41/FE_GAIN_plot</f>
        <v>-5.1999999999999993</v>
      </c>
      <c r="N260">
        <f t="shared" si="95"/>
        <v>5.1999999999999993</v>
      </c>
      <c r="O260">
        <f t="shared" si="96"/>
        <v>-5.1999999999999993</v>
      </c>
      <c r="Q260">
        <f t="shared" si="87"/>
        <v>5.0999999999999996</v>
      </c>
      <c r="R260">
        <f t="shared" si="88"/>
        <v>-9.9999999999999645E-2</v>
      </c>
      <c r="T260">
        <f t="shared" ref="T260:T323" si="102">+Q260-R260</f>
        <v>5.1999999999999993</v>
      </c>
      <c r="U260">
        <f t="shared" ref="U260:U323" si="103">+R260-Q260</f>
        <v>-5.1999999999999993</v>
      </c>
      <c r="W260">
        <f t="shared" si="89"/>
        <v>2.5</v>
      </c>
      <c r="Y260">
        <f t="shared" si="90"/>
        <v>18</v>
      </c>
      <c r="Z260">
        <f t="shared" si="91"/>
        <v>-18</v>
      </c>
    </row>
    <row r="261" spans="1:26" x14ac:dyDescent="0.3">
      <c r="A261">
        <f t="shared" si="92"/>
        <v>0</v>
      </c>
      <c r="B261">
        <f t="shared" si="97"/>
        <v>2.5499999999999137</v>
      </c>
      <c r="C261">
        <f t="shared" si="85"/>
        <v>26.900000000000173</v>
      </c>
      <c r="D261">
        <f t="shared" si="86"/>
        <v>-37.099999999999824</v>
      </c>
      <c r="E261">
        <f t="shared" si="98"/>
        <v>26.900000000000173</v>
      </c>
      <c r="F261">
        <f t="shared" si="99"/>
        <v>25.900000000000173</v>
      </c>
      <c r="G261">
        <f t="shared" si="100"/>
        <v>-36.099999999999824</v>
      </c>
      <c r="H261">
        <f t="shared" si="101"/>
        <v>25.900000000000173</v>
      </c>
      <c r="I261">
        <f t="shared" si="93"/>
        <v>25.900000000000173</v>
      </c>
      <c r="J261">
        <f t="shared" si="94"/>
        <v>-25.900000000000173</v>
      </c>
      <c r="K261">
        <f>+FDA_BE_Calculations!$F$41/FE_GAIN_plot</f>
        <v>5.1999999999999993</v>
      </c>
      <c r="L261">
        <f>+FDA_BE_Calculations!$G$41/FE_GAIN_plot</f>
        <v>-5.1999999999999993</v>
      </c>
      <c r="N261">
        <f t="shared" si="95"/>
        <v>5.1999999999999993</v>
      </c>
      <c r="O261">
        <f t="shared" si="96"/>
        <v>-5.1999999999999993</v>
      </c>
      <c r="Q261">
        <f t="shared" si="87"/>
        <v>5.0999999999999996</v>
      </c>
      <c r="R261">
        <f t="shared" si="88"/>
        <v>-9.9999999999999645E-2</v>
      </c>
      <c r="T261">
        <f t="shared" si="102"/>
        <v>5.1999999999999993</v>
      </c>
      <c r="U261">
        <f t="shared" si="103"/>
        <v>-5.1999999999999993</v>
      </c>
      <c r="W261">
        <f t="shared" si="89"/>
        <v>2.5</v>
      </c>
      <c r="Y261">
        <f t="shared" si="90"/>
        <v>18</v>
      </c>
      <c r="Z261">
        <f t="shared" si="91"/>
        <v>-18</v>
      </c>
    </row>
    <row r="262" spans="1:26" x14ac:dyDescent="0.3">
      <c r="A262">
        <f t="shared" si="92"/>
        <v>0</v>
      </c>
      <c r="B262">
        <f t="shared" si="97"/>
        <v>2.4999999999999138</v>
      </c>
      <c r="C262">
        <f t="shared" si="85"/>
        <v>27.000000000000171</v>
      </c>
      <c r="D262">
        <f t="shared" si="86"/>
        <v>-36.999999999999829</v>
      </c>
      <c r="E262">
        <f t="shared" si="98"/>
        <v>27.000000000000171</v>
      </c>
      <c r="F262">
        <f t="shared" si="99"/>
        <v>26.000000000000171</v>
      </c>
      <c r="G262">
        <f t="shared" si="100"/>
        <v>-35.999999999999829</v>
      </c>
      <c r="H262">
        <f t="shared" si="101"/>
        <v>26.000000000000171</v>
      </c>
      <c r="I262">
        <f t="shared" si="93"/>
        <v>26.000000000000171</v>
      </c>
      <c r="J262">
        <f t="shared" si="94"/>
        <v>-26.000000000000171</v>
      </c>
      <c r="K262">
        <f>+FDA_BE_Calculations!$F$41/FE_GAIN_plot</f>
        <v>5.1999999999999993</v>
      </c>
      <c r="L262">
        <f>+FDA_BE_Calculations!$G$41/FE_GAIN_plot</f>
        <v>-5.1999999999999993</v>
      </c>
      <c r="N262">
        <f t="shared" si="95"/>
        <v>5.1999999999999993</v>
      </c>
      <c r="O262">
        <f t="shared" si="96"/>
        <v>-5.1999999999999993</v>
      </c>
      <c r="Q262">
        <f t="shared" si="87"/>
        <v>5.0999999999999996</v>
      </c>
      <c r="R262">
        <f t="shared" si="88"/>
        <v>-9.9999999999999645E-2</v>
      </c>
      <c r="T262">
        <f t="shared" si="102"/>
        <v>5.1999999999999993</v>
      </c>
      <c r="U262">
        <f t="shared" si="103"/>
        <v>-5.1999999999999993</v>
      </c>
      <c r="W262">
        <f t="shared" si="89"/>
        <v>2.5</v>
      </c>
      <c r="Y262">
        <f t="shared" si="90"/>
        <v>18</v>
      </c>
      <c r="Z262">
        <f t="shared" si="91"/>
        <v>-18</v>
      </c>
    </row>
    <row r="263" spans="1:26" x14ac:dyDescent="0.3">
      <c r="A263">
        <f t="shared" si="92"/>
        <v>0</v>
      </c>
      <c r="B263">
        <f t="shared" si="97"/>
        <v>2.449999999999914</v>
      </c>
      <c r="C263">
        <f t="shared" si="85"/>
        <v>27.100000000000172</v>
      </c>
      <c r="D263">
        <f t="shared" si="86"/>
        <v>-36.899999999999828</v>
      </c>
      <c r="E263">
        <f t="shared" si="98"/>
        <v>27.100000000000172</v>
      </c>
      <c r="F263">
        <f t="shared" si="99"/>
        <v>26.100000000000172</v>
      </c>
      <c r="G263">
        <f t="shared" si="100"/>
        <v>-35.899999999999828</v>
      </c>
      <c r="H263">
        <f t="shared" si="101"/>
        <v>26.100000000000172</v>
      </c>
      <c r="I263">
        <f t="shared" si="93"/>
        <v>26.100000000000172</v>
      </c>
      <c r="J263">
        <f t="shared" si="94"/>
        <v>-26.100000000000172</v>
      </c>
      <c r="K263">
        <f>+FDA_BE_Calculations!$F$41/FE_GAIN_plot</f>
        <v>5.1999999999999993</v>
      </c>
      <c r="L263">
        <f>+FDA_BE_Calculations!$G$41/FE_GAIN_plot</f>
        <v>-5.1999999999999993</v>
      </c>
      <c r="N263">
        <f t="shared" si="95"/>
        <v>5.1999999999999993</v>
      </c>
      <c r="O263">
        <f t="shared" si="96"/>
        <v>-5.1999999999999993</v>
      </c>
      <c r="Q263">
        <f t="shared" si="87"/>
        <v>5.0999999999999996</v>
      </c>
      <c r="R263">
        <f t="shared" si="88"/>
        <v>-9.9999999999999645E-2</v>
      </c>
      <c r="T263">
        <f t="shared" si="102"/>
        <v>5.1999999999999993</v>
      </c>
      <c r="U263">
        <f t="shared" si="103"/>
        <v>-5.1999999999999993</v>
      </c>
      <c r="W263">
        <f t="shared" si="89"/>
        <v>2.5</v>
      </c>
      <c r="Y263">
        <f t="shared" si="90"/>
        <v>18</v>
      </c>
      <c r="Z263">
        <f t="shared" si="91"/>
        <v>-18</v>
      </c>
    </row>
    <row r="264" spans="1:26" x14ac:dyDescent="0.3">
      <c r="A264">
        <f t="shared" si="92"/>
        <v>0</v>
      </c>
      <c r="B264">
        <f t="shared" si="97"/>
        <v>2.3999999999999142</v>
      </c>
      <c r="C264">
        <f t="shared" si="85"/>
        <v>27.200000000000173</v>
      </c>
      <c r="D264">
        <f t="shared" si="86"/>
        <v>-36.799999999999827</v>
      </c>
      <c r="E264">
        <f t="shared" si="98"/>
        <v>27.200000000000173</v>
      </c>
      <c r="F264">
        <f t="shared" si="99"/>
        <v>26.200000000000173</v>
      </c>
      <c r="G264">
        <f t="shared" si="100"/>
        <v>-35.799999999999827</v>
      </c>
      <c r="H264">
        <f t="shared" si="101"/>
        <v>26.200000000000173</v>
      </c>
      <c r="I264">
        <f t="shared" si="93"/>
        <v>26.200000000000173</v>
      </c>
      <c r="J264">
        <f t="shared" si="94"/>
        <v>-26.200000000000173</v>
      </c>
      <c r="K264">
        <f>+FDA_BE_Calculations!$F$41/FE_GAIN_plot</f>
        <v>5.1999999999999993</v>
      </c>
      <c r="L264">
        <f>+FDA_BE_Calculations!$G$41/FE_GAIN_plot</f>
        <v>-5.1999999999999993</v>
      </c>
      <c r="N264">
        <f t="shared" si="95"/>
        <v>5.1999999999999993</v>
      </c>
      <c r="O264">
        <f t="shared" si="96"/>
        <v>-5.1999999999999993</v>
      </c>
      <c r="Q264">
        <f t="shared" si="87"/>
        <v>5.0999999999999996</v>
      </c>
      <c r="R264">
        <f t="shared" si="88"/>
        <v>-9.9999999999999645E-2</v>
      </c>
      <c r="T264">
        <f t="shared" si="102"/>
        <v>5.1999999999999993</v>
      </c>
      <c r="U264">
        <f t="shared" si="103"/>
        <v>-5.1999999999999993</v>
      </c>
      <c r="W264">
        <f t="shared" si="89"/>
        <v>2.5</v>
      </c>
      <c r="Y264">
        <f t="shared" si="90"/>
        <v>18</v>
      </c>
      <c r="Z264">
        <f t="shared" si="91"/>
        <v>-18</v>
      </c>
    </row>
    <row r="265" spans="1:26" x14ac:dyDescent="0.3">
      <c r="A265">
        <f t="shared" si="92"/>
        <v>0</v>
      </c>
      <c r="B265">
        <f t="shared" si="97"/>
        <v>2.3499999999999144</v>
      </c>
      <c r="C265">
        <f t="shared" si="85"/>
        <v>27.300000000000171</v>
      </c>
      <c r="D265">
        <f t="shared" si="86"/>
        <v>-36.699999999999832</v>
      </c>
      <c r="E265">
        <f t="shared" si="98"/>
        <v>27.300000000000171</v>
      </c>
      <c r="F265">
        <f t="shared" si="99"/>
        <v>26.300000000000171</v>
      </c>
      <c r="G265">
        <f t="shared" si="100"/>
        <v>-35.699999999999832</v>
      </c>
      <c r="H265">
        <f t="shared" si="101"/>
        <v>26.300000000000171</v>
      </c>
      <c r="I265">
        <f t="shared" si="93"/>
        <v>26.300000000000171</v>
      </c>
      <c r="J265">
        <f t="shared" si="94"/>
        <v>-26.300000000000171</v>
      </c>
      <c r="K265">
        <f>+FDA_BE_Calculations!$F$41/FE_GAIN_plot</f>
        <v>5.1999999999999993</v>
      </c>
      <c r="L265">
        <f>+FDA_BE_Calculations!$G$41/FE_GAIN_plot</f>
        <v>-5.1999999999999993</v>
      </c>
      <c r="N265">
        <f t="shared" si="95"/>
        <v>5.1999999999999993</v>
      </c>
      <c r="O265">
        <f t="shared" si="96"/>
        <v>-5.1999999999999993</v>
      </c>
      <c r="Q265">
        <f t="shared" si="87"/>
        <v>5.0999999999999996</v>
      </c>
      <c r="R265">
        <f t="shared" si="88"/>
        <v>-9.9999999999999645E-2</v>
      </c>
      <c r="T265">
        <f t="shared" si="102"/>
        <v>5.1999999999999993</v>
      </c>
      <c r="U265">
        <f t="shared" si="103"/>
        <v>-5.1999999999999993</v>
      </c>
      <c r="W265">
        <f t="shared" si="89"/>
        <v>2.5</v>
      </c>
      <c r="Y265">
        <f t="shared" si="90"/>
        <v>18</v>
      </c>
      <c r="Z265">
        <f t="shared" si="91"/>
        <v>-18</v>
      </c>
    </row>
    <row r="266" spans="1:26" x14ac:dyDescent="0.3">
      <c r="A266">
        <f t="shared" si="92"/>
        <v>0</v>
      </c>
      <c r="B266">
        <f t="shared" si="97"/>
        <v>2.2999999999999146</v>
      </c>
      <c r="C266">
        <f t="shared" si="85"/>
        <v>27.400000000000169</v>
      </c>
      <c r="D266">
        <f t="shared" si="86"/>
        <v>-36.599999999999831</v>
      </c>
      <c r="E266">
        <f t="shared" si="98"/>
        <v>27.400000000000169</v>
      </c>
      <c r="F266">
        <f t="shared" si="99"/>
        <v>26.400000000000169</v>
      </c>
      <c r="G266">
        <f t="shared" si="100"/>
        <v>-35.599999999999831</v>
      </c>
      <c r="H266">
        <f t="shared" si="101"/>
        <v>26.400000000000169</v>
      </c>
      <c r="I266">
        <f t="shared" si="93"/>
        <v>26.400000000000169</v>
      </c>
      <c r="J266">
        <f t="shared" si="94"/>
        <v>-26.400000000000169</v>
      </c>
      <c r="K266">
        <f>+FDA_BE_Calculations!$F$41/FE_GAIN_plot</f>
        <v>5.1999999999999993</v>
      </c>
      <c r="L266">
        <f>+FDA_BE_Calculations!$G$41/FE_GAIN_plot</f>
        <v>-5.1999999999999993</v>
      </c>
      <c r="N266">
        <f t="shared" si="95"/>
        <v>5.1999999999999993</v>
      </c>
      <c r="O266">
        <f t="shared" si="96"/>
        <v>-5.1999999999999993</v>
      </c>
      <c r="Q266">
        <f t="shared" si="87"/>
        <v>5.0999999999999996</v>
      </c>
      <c r="R266">
        <f t="shared" si="88"/>
        <v>-9.9999999999999645E-2</v>
      </c>
      <c r="T266">
        <f t="shared" si="102"/>
        <v>5.1999999999999993</v>
      </c>
      <c r="U266">
        <f t="shared" si="103"/>
        <v>-5.1999999999999993</v>
      </c>
      <c r="W266">
        <f t="shared" si="89"/>
        <v>2.5</v>
      </c>
      <c r="Y266">
        <f t="shared" si="90"/>
        <v>18</v>
      </c>
      <c r="Z266">
        <f t="shared" si="91"/>
        <v>-18</v>
      </c>
    </row>
    <row r="267" spans="1:26" x14ac:dyDescent="0.3">
      <c r="A267">
        <f t="shared" si="92"/>
        <v>0</v>
      </c>
      <c r="B267">
        <f t="shared" si="97"/>
        <v>2.2499999999999147</v>
      </c>
      <c r="C267">
        <f t="shared" si="85"/>
        <v>27.500000000000171</v>
      </c>
      <c r="D267">
        <f t="shared" si="86"/>
        <v>-36.499999999999829</v>
      </c>
      <c r="E267">
        <f t="shared" si="98"/>
        <v>27.500000000000171</v>
      </c>
      <c r="F267">
        <f t="shared" si="99"/>
        <v>26.500000000000171</v>
      </c>
      <c r="G267">
        <f t="shared" si="100"/>
        <v>-35.499999999999829</v>
      </c>
      <c r="H267">
        <f t="shared" si="101"/>
        <v>26.500000000000171</v>
      </c>
      <c r="I267">
        <f t="shared" si="93"/>
        <v>26.500000000000171</v>
      </c>
      <c r="J267">
        <f t="shared" si="94"/>
        <v>-26.500000000000171</v>
      </c>
      <c r="K267">
        <f>+FDA_BE_Calculations!$F$41/FE_GAIN_plot</f>
        <v>5.1999999999999993</v>
      </c>
      <c r="L267">
        <f>+FDA_BE_Calculations!$G$41/FE_GAIN_plot</f>
        <v>-5.1999999999999993</v>
      </c>
      <c r="N267">
        <f t="shared" si="95"/>
        <v>5.1999999999999993</v>
      </c>
      <c r="O267">
        <f t="shared" si="96"/>
        <v>-5.1999999999999993</v>
      </c>
      <c r="Q267">
        <f t="shared" si="87"/>
        <v>5.0999999999999996</v>
      </c>
      <c r="R267">
        <f t="shared" si="88"/>
        <v>-9.9999999999999645E-2</v>
      </c>
      <c r="T267">
        <f t="shared" si="102"/>
        <v>5.1999999999999993</v>
      </c>
      <c r="U267">
        <f t="shared" si="103"/>
        <v>-5.1999999999999993</v>
      </c>
      <c r="W267">
        <f t="shared" si="89"/>
        <v>2.5</v>
      </c>
      <c r="Y267">
        <f t="shared" si="90"/>
        <v>18</v>
      </c>
      <c r="Z267">
        <f t="shared" si="91"/>
        <v>-18</v>
      </c>
    </row>
    <row r="268" spans="1:26" x14ac:dyDescent="0.3">
      <c r="A268">
        <f t="shared" si="92"/>
        <v>0</v>
      </c>
      <c r="B268">
        <f t="shared" si="97"/>
        <v>2.1999999999999149</v>
      </c>
      <c r="C268">
        <f t="shared" si="85"/>
        <v>27.600000000000172</v>
      </c>
      <c r="D268">
        <f t="shared" si="86"/>
        <v>-36.399999999999828</v>
      </c>
      <c r="E268">
        <f t="shared" si="98"/>
        <v>27.600000000000172</v>
      </c>
      <c r="F268">
        <f t="shared" si="99"/>
        <v>26.600000000000172</v>
      </c>
      <c r="G268">
        <f t="shared" si="100"/>
        <v>-35.399999999999828</v>
      </c>
      <c r="H268">
        <f t="shared" si="101"/>
        <v>26.600000000000172</v>
      </c>
      <c r="I268">
        <f t="shared" si="93"/>
        <v>26.600000000000172</v>
      </c>
      <c r="J268">
        <f t="shared" si="94"/>
        <v>-26.600000000000172</v>
      </c>
      <c r="K268">
        <f>+FDA_BE_Calculations!$F$41/FE_GAIN_plot</f>
        <v>5.1999999999999993</v>
      </c>
      <c r="L268">
        <f>+FDA_BE_Calculations!$G$41/FE_GAIN_plot</f>
        <v>-5.1999999999999993</v>
      </c>
      <c r="N268">
        <f t="shared" si="95"/>
        <v>5.1999999999999993</v>
      </c>
      <c r="O268">
        <f t="shared" si="96"/>
        <v>-5.1999999999999993</v>
      </c>
      <c r="Q268">
        <f t="shared" si="87"/>
        <v>5.0999999999999996</v>
      </c>
      <c r="R268">
        <f t="shared" si="88"/>
        <v>-9.9999999999999645E-2</v>
      </c>
      <c r="T268">
        <f t="shared" si="102"/>
        <v>5.1999999999999993</v>
      </c>
      <c r="U268">
        <f t="shared" si="103"/>
        <v>-5.1999999999999993</v>
      </c>
      <c r="W268">
        <f t="shared" si="89"/>
        <v>2.5</v>
      </c>
      <c r="Y268">
        <f t="shared" si="90"/>
        <v>18</v>
      </c>
      <c r="Z268">
        <f t="shared" si="91"/>
        <v>-18</v>
      </c>
    </row>
    <row r="269" spans="1:26" x14ac:dyDescent="0.3">
      <c r="A269">
        <f t="shared" si="92"/>
        <v>0</v>
      </c>
      <c r="B269">
        <f t="shared" si="97"/>
        <v>2.1499999999999151</v>
      </c>
      <c r="C269">
        <f t="shared" si="85"/>
        <v>27.70000000000017</v>
      </c>
      <c r="D269">
        <f t="shared" si="86"/>
        <v>-36.299999999999827</v>
      </c>
      <c r="E269">
        <f t="shared" si="98"/>
        <v>27.70000000000017</v>
      </c>
      <c r="F269">
        <f t="shared" si="99"/>
        <v>26.70000000000017</v>
      </c>
      <c r="G269">
        <f t="shared" si="100"/>
        <v>-35.299999999999827</v>
      </c>
      <c r="H269">
        <f t="shared" si="101"/>
        <v>26.70000000000017</v>
      </c>
      <c r="I269">
        <f t="shared" si="93"/>
        <v>26.70000000000017</v>
      </c>
      <c r="J269">
        <f t="shared" si="94"/>
        <v>-26.70000000000017</v>
      </c>
      <c r="K269">
        <f>+FDA_BE_Calculations!$F$41/FE_GAIN_plot</f>
        <v>5.1999999999999993</v>
      </c>
      <c r="L269">
        <f>+FDA_BE_Calculations!$G$41/FE_GAIN_plot</f>
        <v>-5.1999999999999993</v>
      </c>
      <c r="N269">
        <f t="shared" si="95"/>
        <v>5.1999999999999993</v>
      </c>
      <c r="O269">
        <f t="shared" si="96"/>
        <v>-5.1999999999999993</v>
      </c>
      <c r="Q269">
        <f t="shared" si="87"/>
        <v>5.0999999999999996</v>
      </c>
      <c r="R269">
        <f t="shared" si="88"/>
        <v>-9.9999999999999645E-2</v>
      </c>
      <c r="T269">
        <f t="shared" si="102"/>
        <v>5.1999999999999993</v>
      </c>
      <c r="U269">
        <f t="shared" si="103"/>
        <v>-5.1999999999999993</v>
      </c>
      <c r="W269">
        <f t="shared" si="89"/>
        <v>2.5</v>
      </c>
      <c r="Y269">
        <f t="shared" si="90"/>
        <v>18</v>
      </c>
      <c r="Z269">
        <f t="shared" si="91"/>
        <v>-18</v>
      </c>
    </row>
    <row r="270" spans="1:26" x14ac:dyDescent="0.3">
      <c r="A270">
        <f t="shared" si="92"/>
        <v>0</v>
      </c>
      <c r="B270">
        <f t="shared" si="97"/>
        <v>2.0999999999999153</v>
      </c>
      <c r="C270">
        <f t="shared" si="85"/>
        <v>27.800000000000168</v>
      </c>
      <c r="D270">
        <f t="shared" si="86"/>
        <v>-36.199999999999832</v>
      </c>
      <c r="E270">
        <f t="shared" si="98"/>
        <v>27.800000000000168</v>
      </c>
      <c r="F270">
        <f t="shared" si="99"/>
        <v>26.800000000000168</v>
      </c>
      <c r="G270">
        <f t="shared" si="100"/>
        <v>-35.199999999999832</v>
      </c>
      <c r="H270">
        <f t="shared" si="101"/>
        <v>26.800000000000168</v>
      </c>
      <c r="I270">
        <f t="shared" si="93"/>
        <v>26.800000000000168</v>
      </c>
      <c r="J270">
        <f t="shared" si="94"/>
        <v>-26.800000000000168</v>
      </c>
      <c r="K270">
        <f>+FDA_BE_Calculations!$F$41/FE_GAIN_plot</f>
        <v>5.1999999999999993</v>
      </c>
      <c r="L270">
        <f>+FDA_BE_Calculations!$G$41/FE_GAIN_plot</f>
        <v>-5.1999999999999993</v>
      </c>
      <c r="N270">
        <f t="shared" si="95"/>
        <v>5.1999999999999993</v>
      </c>
      <c r="O270">
        <f t="shared" si="96"/>
        <v>-5.1999999999999993</v>
      </c>
      <c r="Q270">
        <f t="shared" si="87"/>
        <v>5.0999999999999996</v>
      </c>
      <c r="R270">
        <f t="shared" si="88"/>
        <v>-9.9999999999999645E-2</v>
      </c>
      <c r="T270">
        <f t="shared" si="102"/>
        <v>5.1999999999999993</v>
      </c>
      <c r="U270">
        <f t="shared" si="103"/>
        <v>-5.1999999999999993</v>
      </c>
      <c r="W270">
        <f t="shared" si="89"/>
        <v>2.5</v>
      </c>
      <c r="Y270">
        <f t="shared" si="90"/>
        <v>18</v>
      </c>
      <c r="Z270">
        <f t="shared" si="91"/>
        <v>-18</v>
      </c>
    </row>
    <row r="271" spans="1:26" x14ac:dyDescent="0.3">
      <c r="A271">
        <f t="shared" si="92"/>
        <v>0</v>
      </c>
      <c r="B271">
        <f t="shared" si="97"/>
        <v>2.0499999999999154</v>
      </c>
      <c r="C271">
        <f t="shared" si="85"/>
        <v>27.900000000000169</v>
      </c>
      <c r="D271">
        <f t="shared" si="86"/>
        <v>-36.099999999999831</v>
      </c>
      <c r="E271">
        <f t="shared" si="98"/>
        <v>27.900000000000169</v>
      </c>
      <c r="F271">
        <f t="shared" si="99"/>
        <v>26.900000000000169</v>
      </c>
      <c r="G271">
        <f t="shared" si="100"/>
        <v>-35.099999999999831</v>
      </c>
      <c r="H271">
        <f t="shared" si="101"/>
        <v>26.900000000000169</v>
      </c>
      <c r="I271">
        <f t="shared" si="93"/>
        <v>26.900000000000169</v>
      </c>
      <c r="J271">
        <f t="shared" si="94"/>
        <v>-26.900000000000169</v>
      </c>
      <c r="K271">
        <f>+FDA_BE_Calculations!$F$41/FE_GAIN_plot</f>
        <v>5.1999999999999993</v>
      </c>
      <c r="L271">
        <f>+FDA_BE_Calculations!$G$41/FE_GAIN_plot</f>
        <v>-5.1999999999999993</v>
      </c>
      <c r="N271">
        <f t="shared" si="95"/>
        <v>5.1999999999999993</v>
      </c>
      <c r="O271">
        <f t="shared" si="96"/>
        <v>-5.1999999999999993</v>
      </c>
      <c r="Q271">
        <f t="shared" si="87"/>
        <v>5.0999999999999996</v>
      </c>
      <c r="R271">
        <f t="shared" si="88"/>
        <v>-9.9999999999999645E-2</v>
      </c>
      <c r="T271">
        <f t="shared" si="102"/>
        <v>5.1999999999999993</v>
      </c>
      <c r="U271">
        <f t="shared" si="103"/>
        <v>-5.1999999999999993</v>
      </c>
      <c r="W271">
        <f t="shared" si="89"/>
        <v>2.5</v>
      </c>
      <c r="Y271">
        <f t="shared" si="90"/>
        <v>18</v>
      </c>
      <c r="Z271">
        <f t="shared" si="91"/>
        <v>-18</v>
      </c>
    </row>
    <row r="272" spans="1:26" x14ac:dyDescent="0.3">
      <c r="A272">
        <f t="shared" si="92"/>
        <v>0</v>
      </c>
      <c r="B272">
        <f t="shared" si="97"/>
        <v>1.9999999999999154</v>
      </c>
      <c r="C272">
        <f t="shared" si="85"/>
        <v>28.000000000000171</v>
      </c>
      <c r="D272">
        <f t="shared" si="86"/>
        <v>-35.999999999999829</v>
      </c>
      <c r="E272">
        <f t="shared" si="98"/>
        <v>28.000000000000171</v>
      </c>
      <c r="F272">
        <f t="shared" si="99"/>
        <v>27.000000000000171</v>
      </c>
      <c r="G272">
        <f t="shared" si="100"/>
        <v>-34.999999999999829</v>
      </c>
      <c r="H272">
        <f t="shared" si="101"/>
        <v>27.000000000000171</v>
      </c>
      <c r="I272">
        <f t="shared" si="93"/>
        <v>27.000000000000171</v>
      </c>
      <c r="J272">
        <f t="shared" si="94"/>
        <v>-27.000000000000171</v>
      </c>
      <c r="K272">
        <f>+FDA_BE_Calculations!$F$41/FE_GAIN_plot</f>
        <v>5.1999999999999993</v>
      </c>
      <c r="L272">
        <f>+FDA_BE_Calculations!$G$41/FE_GAIN_plot</f>
        <v>-5.1999999999999993</v>
      </c>
      <c r="N272">
        <f t="shared" si="95"/>
        <v>5.1999999999999993</v>
      </c>
      <c r="O272">
        <f t="shared" si="96"/>
        <v>-5.1999999999999993</v>
      </c>
      <c r="Q272">
        <f t="shared" si="87"/>
        <v>5.0999999999999996</v>
      </c>
      <c r="R272">
        <f t="shared" si="88"/>
        <v>-9.9999999999999645E-2</v>
      </c>
      <c r="T272">
        <f t="shared" si="102"/>
        <v>5.1999999999999993</v>
      </c>
      <c r="U272">
        <f t="shared" si="103"/>
        <v>-5.1999999999999993</v>
      </c>
      <c r="W272">
        <f t="shared" si="89"/>
        <v>2.5</v>
      </c>
      <c r="Y272">
        <f t="shared" si="90"/>
        <v>18</v>
      </c>
      <c r="Z272">
        <f t="shared" si="91"/>
        <v>-18</v>
      </c>
    </row>
    <row r="273" spans="1:26" x14ac:dyDescent="0.3">
      <c r="A273">
        <f t="shared" si="92"/>
        <v>0</v>
      </c>
      <c r="B273">
        <f t="shared" si="97"/>
        <v>1.9499999999999154</v>
      </c>
      <c r="C273">
        <f t="shared" si="85"/>
        <v>28.100000000000168</v>
      </c>
      <c r="D273">
        <f t="shared" si="86"/>
        <v>-35.899999999999828</v>
      </c>
      <c r="E273">
        <f t="shared" si="98"/>
        <v>28.100000000000168</v>
      </c>
      <c r="F273">
        <f t="shared" si="99"/>
        <v>27.100000000000168</v>
      </c>
      <c r="G273">
        <f t="shared" si="100"/>
        <v>-34.899999999999828</v>
      </c>
      <c r="H273">
        <f t="shared" si="101"/>
        <v>27.100000000000168</v>
      </c>
      <c r="I273">
        <f t="shared" si="93"/>
        <v>27.100000000000168</v>
      </c>
      <c r="J273">
        <f t="shared" si="94"/>
        <v>-27.100000000000168</v>
      </c>
      <c r="K273">
        <f>+FDA_BE_Calculations!$F$41/FE_GAIN_plot</f>
        <v>5.1999999999999993</v>
      </c>
      <c r="L273">
        <f>+FDA_BE_Calculations!$G$41/FE_GAIN_plot</f>
        <v>-5.1999999999999993</v>
      </c>
      <c r="N273">
        <f t="shared" si="95"/>
        <v>5.1999999999999993</v>
      </c>
      <c r="O273">
        <f t="shared" si="96"/>
        <v>-5.1999999999999993</v>
      </c>
      <c r="Q273">
        <f t="shared" si="87"/>
        <v>5.0999999999999996</v>
      </c>
      <c r="R273">
        <f t="shared" si="88"/>
        <v>-9.9999999999999645E-2</v>
      </c>
      <c r="T273">
        <f t="shared" si="102"/>
        <v>5.1999999999999993</v>
      </c>
      <c r="U273">
        <f t="shared" si="103"/>
        <v>-5.1999999999999993</v>
      </c>
      <c r="W273">
        <f t="shared" si="89"/>
        <v>2.5</v>
      </c>
      <c r="Y273">
        <f t="shared" si="90"/>
        <v>18</v>
      </c>
      <c r="Z273">
        <f t="shared" si="91"/>
        <v>-18</v>
      </c>
    </row>
    <row r="274" spans="1:26" x14ac:dyDescent="0.3">
      <c r="A274">
        <f t="shared" si="92"/>
        <v>0</v>
      </c>
      <c r="B274">
        <f t="shared" si="97"/>
        <v>1.8999999999999153</v>
      </c>
      <c r="C274">
        <f t="shared" si="85"/>
        <v>28.20000000000017</v>
      </c>
      <c r="D274">
        <f t="shared" si="86"/>
        <v>-35.799999999999834</v>
      </c>
      <c r="E274">
        <f t="shared" si="98"/>
        <v>28.20000000000017</v>
      </c>
      <c r="F274">
        <f t="shared" si="99"/>
        <v>27.20000000000017</v>
      </c>
      <c r="G274">
        <f t="shared" si="100"/>
        <v>-34.799999999999834</v>
      </c>
      <c r="H274">
        <f t="shared" si="101"/>
        <v>27.20000000000017</v>
      </c>
      <c r="I274">
        <f t="shared" si="93"/>
        <v>27.20000000000017</v>
      </c>
      <c r="J274">
        <f t="shared" si="94"/>
        <v>-27.20000000000017</v>
      </c>
      <c r="K274">
        <f>+FDA_BE_Calculations!$F$41/FE_GAIN_plot</f>
        <v>5.1999999999999993</v>
      </c>
      <c r="L274">
        <f>+FDA_BE_Calculations!$G$41/FE_GAIN_plot</f>
        <v>-5.1999999999999993</v>
      </c>
      <c r="N274">
        <f t="shared" si="95"/>
        <v>5.1999999999999993</v>
      </c>
      <c r="O274">
        <f t="shared" si="96"/>
        <v>-5.1999999999999993</v>
      </c>
      <c r="Q274">
        <f t="shared" si="87"/>
        <v>5.0999999999999996</v>
      </c>
      <c r="R274">
        <f t="shared" si="88"/>
        <v>-9.9999999999999645E-2</v>
      </c>
      <c r="T274">
        <f t="shared" si="102"/>
        <v>5.1999999999999993</v>
      </c>
      <c r="U274">
        <f t="shared" si="103"/>
        <v>-5.1999999999999993</v>
      </c>
      <c r="W274">
        <f t="shared" si="89"/>
        <v>2.5</v>
      </c>
      <c r="Y274">
        <f t="shared" si="90"/>
        <v>18</v>
      </c>
      <c r="Z274">
        <f t="shared" si="91"/>
        <v>-18</v>
      </c>
    </row>
    <row r="275" spans="1:26" x14ac:dyDescent="0.3">
      <c r="A275">
        <f t="shared" si="92"/>
        <v>0</v>
      </c>
      <c r="B275">
        <f t="shared" si="97"/>
        <v>1.8499999999999153</v>
      </c>
      <c r="C275">
        <f t="shared" si="85"/>
        <v>28.300000000000168</v>
      </c>
      <c r="D275">
        <f t="shared" si="86"/>
        <v>-35.699999999999832</v>
      </c>
      <c r="E275">
        <f t="shared" si="98"/>
        <v>28.300000000000168</v>
      </c>
      <c r="F275">
        <f t="shared" si="99"/>
        <v>27.300000000000168</v>
      </c>
      <c r="G275">
        <f t="shared" si="100"/>
        <v>-34.699999999999832</v>
      </c>
      <c r="H275">
        <f t="shared" si="101"/>
        <v>27.300000000000168</v>
      </c>
      <c r="I275">
        <f t="shared" si="93"/>
        <v>27.300000000000168</v>
      </c>
      <c r="J275">
        <f t="shared" si="94"/>
        <v>-27.300000000000168</v>
      </c>
      <c r="K275">
        <f>+FDA_BE_Calculations!$F$41/FE_GAIN_plot</f>
        <v>5.1999999999999993</v>
      </c>
      <c r="L275">
        <f>+FDA_BE_Calculations!$G$41/FE_GAIN_plot</f>
        <v>-5.1999999999999993</v>
      </c>
      <c r="N275">
        <f t="shared" si="95"/>
        <v>5.1999999999999993</v>
      </c>
      <c r="O275">
        <f t="shared" si="96"/>
        <v>-5.1999999999999993</v>
      </c>
      <c r="Q275">
        <f t="shared" si="87"/>
        <v>5.0999999999999996</v>
      </c>
      <c r="R275">
        <f t="shared" si="88"/>
        <v>-9.9999999999999645E-2</v>
      </c>
      <c r="T275">
        <f t="shared" si="102"/>
        <v>5.1999999999999993</v>
      </c>
      <c r="U275">
        <f t="shared" si="103"/>
        <v>-5.1999999999999993</v>
      </c>
      <c r="W275">
        <f t="shared" si="89"/>
        <v>2.5</v>
      </c>
      <c r="Y275">
        <f t="shared" si="90"/>
        <v>18</v>
      </c>
      <c r="Z275">
        <f t="shared" si="91"/>
        <v>-18</v>
      </c>
    </row>
    <row r="276" spans="1:26" x14ac:dyDescent="0.3">
      <c r="A276">
        <f t="shared" si="92"/>
        <v>0</v>
      </c>
      <c r="B276">
        <f t="shared" si="97"/>
        <v>1.7999999999999152</v>
      </c>
      <c r="C276">
        <f t="shared" si="85"/>
        <v>28.400000000000169</v>
      </c>
      <c r="D276">
        <f t="shared" si="86"/>
        <v>-35.599999999999831</v>
      </c>
      <c r="E276">
        <f t="shared" si="98"/>
        <v>28.400000000000169</v>
      </c>
      <c r="F276">
        <f t="shared" si="99"/>
        <v>27.400000000000169</v>
      </c>
      <c r="G276">
        <f t="shared" si="100"/>
        <v>-34.599999999999831</v>
      </c>
      <c r="H276">
        <f t="shared" si="101"/>
        <v>27.400000000000169</v>
      </c>
      <c r="I276">
        <f t="shared" si="93"/>
        <v>27.400000000000169</v>
      </c>
      <c r="J276">
        <f t="shared" si="94"/>
        <v>-27.400000000000169</v>
      </c>
      <c r="K276">
        <f>+FDA_BE_Calculations!$F$41/FE_GAIN_plot</f>
        <v>5.1999999999999993</v>
      </c>
      <c r="L276">
        <f>+FDA_BE_Calculations!$G$41/FE_GAIN_plot</f>
        <v>-5.1999999999999993</v>
      </c>
      <c r="N276">
        <f t="shared" si="95"/>
        <v>5.1999999999999993</v>
      </c>
      <c r="O276">
        <f t="shared" si="96"/>
        <v>-5.1999999999999993</v>
      </c>
      <c r="Q276">
        <f t="shared" si="87"/>
        <v>5.0999999999999996</v>
      </c>
      <c r="R276">
        <f t="shared" si="88"/>
        <v>-9.9999999999999645E-2</v>
      </c>
      <c r="T276">
        <f t="shared" si="102"/>
        <v>5.1999999999999993</v>
      </c>
      <c r="U276">
        <f t="shared" si="103"/>
        <v>-5.1999999999999993</v>
      </c>
      <c r="W276">
        <f t="shared" si="89"/>
        <v>2.5</v>
      </c>
      <c r="Y276">
        <f t="shared" si="90"/>
        <v>18</v>
      </c>
      <c r="Z276">
        <f t="shared" si="91"/>
        <v>-18</v>
      </c>
    </row>
    <row r="277" spans="1:26" x14ac:dyDescent="0.3">
      <c r="A277">
        <f t="shared" si="92"/>
        <v>0</v>
      </c>
      <c r="B277">
        <f t="shared" si="97"/>
        <v>1.7499999999999152</v>
      </c>
      <c r="C277">
        <f t="shared" si="85"/>
        <v>28.500000000000171</v>
      </c>
      <c r="D277">
        <f t="shared" si="86"/>
        <v>-35.499999999999829</v>
      </c>
      <c r="E277">
        <f t="shared" si="98"/>
        <v>28.500000000000171</v>
      </c>
      <c r="F277">
        <f t="shared" si="99"/>
        <v>27.500000000000171</v>
      </c>
      <c r="G277">
        <f t="shared" si="100"/>
        <v>-34.499999999999829</v>
      </c>
      <c r="H277">
        <f t="shared" si="101"/>
        <v>27.500000000000171</v>
      </c>
      <c r="I277">
        <f t="shared" si="93"/>
        <v>27.500000000000171</v>
      </c>
      <c r="J277">
        <f t="shared" si="94"/>
        <v>-27.500000000000171</v>
      </c>
      <c r="K277">
        <f>+FDA_BE_Calculations!$F$41/FE_GAIN_plot</f>
        <v>5.1999999999999993</v>
      </c>
      <c r="L277">
        <f>+FDA_BE_Calculations!$G$41/FE_GAIN_plot</f>
        <v>-5.1999999999999993</v>
      </c>
      <c r="N277">
        <f t="shared" si="95"/>
        <v>5.1999999999999993</v>
      </c>
      <c r="O277">
        <f t="shared" si="96"/>
        <v>-5.1999999999999993</v>
      </c>
      <c r="Q277">
        <f t="shared" si="87"/>
        <v>5.0999999999999996</v>
      </c>
      <c r="R277">
        <f t="shared" si="88"/>
        <v>-9.9999999999999645E-2</v>
      </c>
      <c r="T277">
        <f t="shared" si="102"/>
        <v>5.1999999999999993</v>
      </c>
      <c r="U277">
        <f t="shared" si="103"/>
        <v>-5.1999999999999993</v>
      </c>
      <c r="W277">
        <f t="shared" si="89"/>
        <v>2.5</v>
      </c>
      <c r="Y277">
        <f t="shared" si="90"/>
        <v>18</v>
      </c>
      <c r="Z277">
        <f t="shared" si="91"/>
        <v>-18</v>
      </c>
    </row>
    <row r="278" spans="1:26" x14ac:dyDescent="0.3">
      <c r="A278">
        <f t="shared" si="92"/>
        <v>0</v>
      </c>
      <c r="B278">
        <f t="shared" si="97"/>
        <v>1.6999999999999151</v>
      </c>
      <c r="C278">
        <f t="shared" si="85"/>
        <v>28.600000000000168</v>
      </c>
      <c r="D278">
        <f t="shared" si="86"/>
        <v>-35.399999999999828</v>
      </c>
      <c r="E278">
        <f t="shared" si="98"/>
        <v>28.600000000000168</v>
      </c>
      <c r="F278">
        <f t="shared" si="99"/>
        <v>27.600000000000168</v>
      </c>
      <c r="G278">
        <f t="shared" si="100"/>
        <v>-34.399999999999828</v>
      </c>
      <c r="H278">
        <f t="shared" si="101"/>
        <v>27.600000000000168</v>
      </c>
      <c r="I278">
        <f t="shared" si="93"/>
        <v>27.600000000000168</v>
      </c>
      <c r="J278">
        <f t="shared" si="94"/>
        <v>-27.600000000000168</v>
      </c>
      <c r="K278">
        <f>+FDA_BE_Calculations!$F$41/FE_GAIN_plot</f>
        <v>5.1999999999999993</v>
      </c>
      <c r="L278">
        <f>+FDA_BE_Calculations!$G$41/FE_GAIN_plot</f>
        <v>-5.1999999999999993</v>
      </c>
      <c r="N278">
        <f t="shared" si="95"/>
        <v>5.1999999999999993</v>
      </c>
      <c r="O278">
        <f t="shared" si="96"/>
        <v>-5.1999999999999993</v>
      </c>
      <c r="Q278">
        <f t="shared" si="87"/>
        <v>5.0999999999999996</v>
      </c>
      <c r="R278">
        <f t="shared" si="88"/>
        <v>-9.9999999999999645E-2</v>
      </c>
      <c r="T278">
        <f t="shared" si="102"/>
        <v>5.1999999999999993</v>
      </c>
      <c r="U278">
        <f t="shared" si="103"/>
        <v>-5.1999999999999993</v>
      </c>
      <c r="W278">
        <f t="shared" si="89"/>
        <v>2.5</v>
      </c>
      <c r="Y278">
        <f t="shared" si="90"/>
        <v>18</v>
      </c>
      <c r="Z278">
        <f t="shared" si="91"/>
        <v>-18</v>
      </c>
    </row>
    <row r="279" spans="1:26" x14ac:dyDescent="0.3">
      <c r="A279">
        <f t="shared" si="92"/>
        <v>0</v>
      </c>
      <c r="B279">
        <f t="shared" si="97"/>
        <v>1.6499999999999151</v>
      </c>
      <c r="C279">
        <f t="shared" si="85"/>
        <v>28.70000000000017</v>
      </c>
      <c r="D279">
        <f t="shared" si="86"/>
        <v>-35.299999999999827</v>
      </c>
      <c r="E279">
        <f t="shared" si="98"/>
        <v>28.70000000000017</v>
      </c>
      <c r="F279">
        <f t="shared" si="99"/>
        <v>27.70000000000017</v>
      </c>
      <c r="G279">
        <f t="shared" si="100"/>
        <v>-34.299999999999827</v>
      </c>
      <c r="H279">
        <f t="shared" si="101"/>
        <v>27.70000000000017</v>
      </c>
      <c r="I279">
        <f t="shared" si="93"/>
        <v>27.70000000000017</v>
      </c>
      <c r="J279">
        <f t="shared" si="94"/>
        <v>-27.70000000000017</v>
      </c>
      <c r="K279">
        <f>+FDA_BE_Calculations!$F$41/FE_GAIN_plot</f>
        <v>5.1999999999999993</v>
      </c>
      <c r="L279">
        <f>+FDA_BE_Calculations!$G$41/FE_GAIN_plot</f>
        <v>-5.1999999999999993</v>
      </c>
      <c r="N279">
        <f t="shared" si="95"/>
        <v>5.1999999999999993</v>
      </c>
      <c r="O279">
        <f t="shared" si="96"/>
        <v>-5.1999999999999993</v>
      </c>
      <c r="Q279">
        <f t="shared" si="87"/>
        <v>5.0999999999999996</v>
      </c>
      <c r="R279">
        <f t="shared" si="88"/>
        <v>-9.9999999999999645E-2</v>
      </c>
      <c r="T279">
        <f t="shared" si="102"/>
        <v>5.1999999999999993</v>
      </c>
      <c r="U279">
        <f t="shared" si="103"/>
        <v>-5.1999999999999993</v>
      </c>
      <c r="W279">
        <f t="shared" si="89"/>
        <v>2.5</v>
      </c>
      <c r="Y279">
        <f t="shared" si="90"/>
        <v>18</v>
      </c>
      <c r="Z279">
        <f t="shared" si="91"/>
        <v>-18</v>
      </c>
    </row>
    <row r="280" spans="1:26" x14ac:dyDescent="0.3">
      <c r="A280">
        <f t="shared" si="92"/>
        <v>0</v>
      </c>
      <c r="B280">
        <f t="shared" si="97"/>
        <v>1.599999999999915</v>
      </c>
      <c r="C280">
        <f t="shared" si="85"/>
        <v>28.800000000000171</v>
      </c>
      <c r="D280">
        <f t="shared" si="86"/>
        <v>-35.199999999999832</v>
      </c>
      <c r="E280">
        <f t="shared" si="98"/>
        <v>28.800000000000171</v>
      </c>
      <c r="F280">
        <f t="shared" si="99"/>
        <v>27.800000000000171</v>
      </c>
      <c r="G280">
        <f t="shared" si="100"/>
        <v>-34.199999999999832</v>
      </c>
      <c r="H280">
        <f t="shared" si="101"/>
        <v>27.800000000000171</v>
      </c>
      <c r="I280">
        <f t="shared" si="93"/>
        <v>27.800000000000171</v>
      </c>
      <c r="J280">
        <f t="shared" si="94"/>
        <v>-27.800000000000171</v>
      </c>
      <c r="K280">
        <f>+FDA_BE_Calculations!$F$41/FE_GAIN_plot</f>
        <v>5.1999999999999993</v>
      </c>
      <c r="L280">
        <f>+FDA_BE_Calculations!$G$41/FE_GAIN_plot</f>
        <v>-5.1999999999999993</v>
      </c>
      <c r="N280">
        <f t="shared" si="95"/>
        <v>5.1999999999999993</v>
      </c>
      <c r="O280">
        <f t="shared" si="96"/>
        <v>-5.1999999999999993</v>
      </c>
      <c r="Q280">
        <f t="shared" si="87"/>
        <v>5.0999999999999996</v>
      </c>
      <c r="R280">
        <f t="shared" si="88"/>
        <v>-9.9999999999999645E-2</v>
      </c>
      <c r="T280">
        <f t="shared" si="102"/>
        <v>5.1999999999999993</v>
      </c>
      <c r="U280">
        <f t="shared" si="103"/>
        <v>-5.1999999999999993</v>
      </c>
      <c r="W280">
        <f t="shared" si="89"/>
        <v>2.5</v>
      </c>
      <c r="Y280">
        <f t="shared" si="90"/>
        <v>18</v>
      </c>
      <c r="Z280">
        <f t="shared" si="91"/>
        <v>-18</v>
      </c>
    </row>
    <row r="281" spans="1:26" x14ac:dyDescent="0.3">
      <c r="A281">
        <f t="shared" si="92"/>
        <v>0</v>
      </c>
      <c r="B281">
        <f t="shared" si="97"/>
        <v>1.549999999999915</v>
      </c>
      <c r="C281">
        <f t="shared" si="85"/>
        <v>28.900000000000169</v>
      </c>
      <c r="D281">
        <f t="shared" si="86"/>
        <v>-35.099999999999831</v>
      </c>
      <c r="E281">
        <f t="shared" si="98"/>
        <v>28.900000000000169</v>
      </c>
      <c r="F281">
        <f t="shared" si="99"/>
        <v>27.900000000000169</v>
      </c>
      <c r="G281">
        <f t="shared" si="100"/>
        <v>-34.099999999999831</v>
      </c>
      <c r="H281">
        <f t="shared" si="101"/>
        <v>27.900000000000169</v>
      </c>
      <c r="I281">
        <f t="shared" si="93"/>
        <v>27.900000000000169</v>
      </c>
      <c r="J281">
        <f t="shared" si="94"/>
        <v>-27.900000000000169</v>
      </c>
      <c r="K281">
        <f>+FDA_BE_Calculations!$F$41/FE_GAIN_plot</f>
        <v>5.1999999999999993</v>
      </c>
      <c r="L281">
        <f>+FDA_BE_Calculations!$G$41/FE_GAIN_plot</f>
        <v>-5.1999999999999993</v>
      </c>
      <c r="N281">
        <f t="shared" si="95"/>
        <v>5.1999999999999993</v>
      </c>
      <c r="O281">
        <f t="shared" si="96"/>
        <v>-5.1999999999999993</v>
      </c>
      <c r="Q281">
        <f t="shared" si="87"/>
        <v>5.0999999999999996</v>
      </c>
      <c r="R281">
        <f t="shared" si="88"/>
        <v>-9.9999999999999645E-2</v>
      </c>
      <c r="T281">
        <f t="shared" si="102"/>
        <v>5.1999999999999993</v>
      </c>
      <c r="U281">
        <f t="shared" si="103"/>
        <v>-5.1999999999999993</v>
      </c>
      <c r="W281">
        <f t="shared" si="89"/>
        <v>2.5</v>
      </c>
      <c r="Y281">
        <f t="shared" si="90"/>
        <v>18</v>
      </c>
      <c r="Z281">
        <f t="shared" si="91"/>
        <v>-18</v>
      </c>
    </row>
    <row r="282" spans="1:26" x14ac:dyDescent="0.3">
      <c r="A282">
        <f t="shared" si="92"/>
        <v>0</v>
      </c>
      <c r="B282">
        <f t="shared" si="97"/>
        <v>1.499999999999915</v>
      </c>
      <c r="C282">
        <f t="shared" si="85"/>
        <v>29.000000000000171</v>
      </c>
      <c r="D282">
        <f t="shared" si="86"/>
        <v>-34.999999999999829</v>
      </c>
      <c r="E282">
        <f t="shared" si="98"/>
        <v>29.000000000000171</v>
      </c>
      <c r="F282">
        <f t="shared" si="99"/>
        <v>28.000000000000171</v>
      </c>
      <c r="G282">
        <f t="shared" si="100"/>
        <v>-33.999999999999829</v>
      </c>
      <c r="H282">
        <f t="shared" si="101"/>
        <v>28.000000000000171</v>
      </c>
      <c r="I282">
        <f t="shared" si="93"/>
        <v>28.000000000000171</v>
      </c>
      <c r="J282">
        <f t="shared" si="94"/>
        <v>-28.000000000000171</v>
      </c>
      <c r="K282">
        <f>+FDA_BE_Calculations!$F$41/FE_GAIN_plot</f>
        <v>5.1999999999999993</v>
      </c>
      <c r="L282">
        <f>+FDA_BE_Calculations!$G$41/FE_GAIN_plot</f>
        <v>-5.1999999999999993</v>
      </c>
      <c r="N282">
        <f t="shared" si="95"/>
        <v>5.1999999999999993</v>
      </c>
      <c r="O282">
        <f t="shared" si="96"/>
        <v>-5.1999999999999993</v>
      </c>
      <c r="Q282">
        <f t="shared" si="87"/>
        <v>5.0999999999999996</v>
      </c>
      <c r="R282">
        <f t="shared" si="88"/>
        <v>-9.9999999999999645E-2</v>
      </c>
      <c r="T282">
        <f t="shared" si="102"/>
        <v>5.1999999999999993</v>
      </c>
      <c r="U282">
        <f t="shared" si="103"/>
        <v>-5.1999999999999993</v>
      </c>
      <c r="W282">
        <f t="shared" si="89"/>
        <v>2.5</v>
      </c>
      <c r="Y282">
        <f t="shared" si="90"/>
        <v>18</v>
      </c>
      <c r="Z282">
        <f t="shared" si="91"/>
        <v>-18</v>
      </c>
    </row>
    <row r="283" spans="1:26" x14ac:dyDescent="0.3">
      <c r="A283">
        <f t="shared" si="92"/>
        <v>0</v>
      </c>
      <c r="B283">
        <f t="shared" si="97"/>
        <v>1.4499999999999149</v>
      </c>
      <c r="C283">
        <f t="shared" si="85"/>
        <v>29.100000000000172</v>
      </c>
      <c r="D283">
        <f t="shared" si="86"/>
        <v>-34.899999999999828</v>
      </c>
      <c r="E283">
        <f t="shared" si="98"/>
        <v>29.100000000000172</v>
      </c>
      <c r="F283">
        <f t="shared" si="99"/>
        <v>28.100000000000172</v>
      </c>
      <c r="G283">
        <f t="shared" si="100"/>
        <v>-33.899999999999828</v>
      </c>
      <c r="H283">
        <f t="shared" si="101"/>
        <v>28.100000000000172</v>
      </c>
      <c r="I283">
        <f t="shared" si="93"/>
        <v>28.100000000000172</v>
      </c>
      <c r="J283">
        <f t="shared" si="94"/>
        <v>-28.100000000000172</v>
      </c>
      <c r="K283">
        <f>+FDA_BE_Calculations!$F$41/FE_GAIN_plot</f>
        <v>5.1999999999999993</v>
      </c>
      <c r="L283">
        <f>+FDA_BE_Calculations!$G$41/FE_GAIN_plot</f>
        <v>-5.1999999999999993</v>
      </c>
      <c r="N283">
        <f t="shared" si="95"/>
        <v>5.1999999999999993</v>
      </c>
      <c r="O283">
        <f t="shared" si="96"/>
        <v>-5.1999999999999993</v>
      </c>
      <c r="Q283">
        <f t="shared" si="87"/>
        <v>5.0999999999999996</v>
      </c>
      <c r="R283">
        <f t="shared" si="88"/>
        <v>-9.9999999999999645E-2</v>
      </c>
      <c r="T283">
        <f t="shared" si="102"/>
        <v>5.1999999999999993</v>
      </c>
      <c r="U283">
        <f t="shared" si="103"/>
        <v>-5.1999999999999993</v>
      </c>
      <c r="W283">
        <f t="shared" si="89"/>
        <v>2.5</v>
      </c>
      <c r="Y283">
        <f t="shared" si="90"/>
        <v>18</v>
      </c>
      <c r="Z283">
        <f t="shared" si="91"/>
        <v>-18</v>
      </c>
    </row>
    <row r="284" spans="1:26" x14ac:dyDescent="0.3">
      <c r="A284">
        <f t="shared" si="92"/>
        <v>0</v>
      </c>
      <c r="B284">
        <f t="shared" si="97"/>
        <v>1.3999999999999149</v>
      </c>
      <c r="C284">
        <f t="shared" si="85"/>
        <v>29.20000000000017</v>
      </c>
      <c r="D284">
        <f t="shared" si="86"/>
        <v>-34.799999999999827</v>
      </c>
      <c r="E284">
        <f t="shared" si="98"/>
        <v>29.20000000000017</v>
      </c>
      <c r="F284">
        <f t="shared" si="99"/>
        <v>28.20000000000017</v>
      </c>
      <c r="G284">
        <f t="shared" si="100"/>
        <v>-33.799999999999827</v>
      </c>
      <c r="H284">
        <f t="shared" si="101"/>
        <v>28.20000000000017</v>
      </c>
      <c r="I284">
        <f t="shared" si="93"/>
        <v>28.20000000000017</v>
      </c>
      <c r="J284">
        <f t="shared" si="94"/>
        <v>-28.20000000000017</v>
      </c>
      <c r="K284">
        <f>+FDA_BE_Calculations!$F$41/FE_GAIN_plot</f>
        <v>5.1999999999999993</v>
      </c>
      <c r="L284">
        <f>+FDA_BE_Calculations!$G$41/FE_GAIN_plot</f>
        <v>-5.1999999999999993</v>
      </c>
      <c r="N284">
        <f t="shared" si="95"/>
        <v>5.1999999999999993</v>
      </c>
      <c r="O284">
        <f t="shared" si="96"/>
        <v>-5.1999999999999993</v>
      </c>
      <c r="Q284">
        <f t="shared" si="87"/>
        <v>5.0999999999999996</v>
      </c>
      <c r="R284">
        <f t="shared" si="88"/>
        <v>-9.9999999999999645E-2</v>
      </c>
      <c r="T284">
        <f t="shared" si="102"/>
        <v>5.1999999999999993</v>
      </c>
      <c r="U284">
        <f t="shared" si="103"/>
        <v>-5.1999999999999993</v>
      </c>
      <c r="W284">
        <f t="shared" si="89"/>
        <v>2.5</v>
      </c>
      <c r="Y284">
        <f t="shared" si="90"/>
        <v>18</v>
      </c>
      <c r="Z284">
        <f t="shared" si="91"/>
        <v>-18</v>
      </c>
    </row>
    <row r="285" spans="1:26" x14ac:dyDescent="0.3">
      <c r="A285">
        <f t="shared" si="92"/>
        <v>0</v>
      </c>
      <c r="B285">
        <f t="shared" si="97"/>
        <v>1.3499999999999148</v>
      </c>
      <c r="C285">
        <f t="shared" si="85"/>
        <v>29.300000000000171</v>
      </c>
      <c r="D285">
        <f t="shared" si="86"/>
        <v>-34.699999999999832</v>
      </c>
      <c r="E285">
        <f t="shared" si="98"/>
        <v>29.300000000000171</v>
      </c>
      <c r="F285">
        <f t="shared" si="99"/>
        <v>28.300000000000171</v>
      </c>
      <c r="G285">
        <f t="shared" si="100"/>
        <v>-33.699999999999832</v>
      </c>
      <c r="H285">
        <f t="shared" si="101"/>
        <v>28.300000000000171</v>
      </c>
      <c r="I285">
        <f t="shared" si="93"/>
        <v>28.300000000000171</v>
      </c>
      <c r="J285">
        <f t="shared" si="94"/>
        <v>-28.300000000000171</v>
      </c>
      <c r="K285">
        <f>+FDA_BE_Calculations!$F$41/FE_GAIN_plot</f>
        <v>5.1999999999999993</v>
      </c>
      <c r="L285">
        <f>+FDA_BE_Calculations!$G$41/FE_GAIN_plot</f>
        <v>-5.1999999999999993</v>
      </c>
      <c r="N285">
        <f t="shared" si="95"/>
        <v>5.1999999999999993</v>
      </c>
      <c r="O285">
        <f t="shared" si="96"/>
        <v>-5.1999999999999993</v>
      </c>
      <c r="Q285">
        <f t="shared" si="87"/>
        <v>5.0999999999999996</v>
      </c>
      <c r="R285">
        <f t="shared" si="88"/>
        <v>-9.9999999999999645E-2</v>
      </c>
      <c r="T285">
        <f t="shared" si="102"/>
        <v>5.1999999999999993</v>
      </c>
      <c r="U285">
        <f t="shared" si="103"/>
        <v>-5.1999999999999993</v>
      </c>
      <c r="W285">
        <f t="shared" si="89"/>
        <v>2.5</v>
      </c>
      <c r="Y285">
        <f t="shared" si="90"/>
        <v>18</v>
      </c>
      <c r="Z285">
        <f t="shared" si="91"/>
        <v>-18</v>
      </c>
    </row>
    <row r="286" spans="1:26" x14ac:dyDescent="0.3">
      <c r="A286">
        <f t="shared" si="92"/>
        <v>0</v>
      </c>
      <c r="B286">
        <f t="shared" si="97"/>
        <v>1.2999999999999148</v>
      </c>
      <c r="C286">
        <f t="shared" si="85"/>
        <v>29.400000000000169</v>
      </c>
      <c r="D286">
        <f t="shared" si="86"/>
        <v>-34.599999999999831</v>
      </c>
      <c r="E286">
        <f t="shared" si="98"/>
        <v>29.400000000000169</v>
      </c>
      <c r="F286">
        <f t="shared" si="99"/>
        <v>28.400000000000169</v>
      </c>
      <c r="G286">
        <f t="shared" si="100"/>
        <v>-33.599999999999831</v>
      </c>
      <c r="H286">
        <f t="shared" si="101"/>
        <v>28.400000000000169</v>
      </c>
      <c r="I286">
        <f t="shared" si="93"/>
        <v>28.400000000000169</v>
      </c>
      <c r="J286">
        <f t="shared" si="94"/>
        <v>-28.400000000000169</v>
      </c>
      <c r="K286">
        <f>+FDA_BE_Calculations!$F$41/FE_GAIN_plot</f>
        <v>5.1999999999999993</v>
      </c>
      <c r="L286">
        <f>+FDA_BE_Calculations!$G$41/FE_GAIN_plot</f>
        <v>-5.1999999999999993</v>
      </c>
      <c r="N286">
        <f t="shared" si="95"/>
        <v>5.1999999999999993</v>
      </c>
      <c r="O286">
        <f t="shared" si="96"/>
        <v>-5.1999999999999993</v>
      </c>
      <c r="Q286">
        <f t="shared" si="87"/>
        <v>5.0999999999999996</v>
      </c>
      <c r="R286">
        <f t="shared" si="88"/>
        <v>-9.9999999999999645E-2</v>
      </c>
      <c r="T286">
        <f t="shared" si="102"/>
        <v>5.1999999999999993</v>
      </c>
      <c r="U286">
        <f t="shared" si="103"/>
        <v>-5.1999999999999993</v>
      </c>
      <c r="W286">
        <f t="shared" si="89"/>
        <v>2.5</v>
      </c>
      <c r="Y286">
        <f t="shared" si="90"/>
        <v>18</v>
      </c>
      <c r="Z286">
        <f t="shared" si="91"/>
        <v>-18</v>
      </c>
    </row>
    <row r="287" spans="1:26" x14ac:dyDescent="0.3">
      <c r="A287">
        <f t="shared" si="92"/>
        <v>0</v>
      </c>
      <c r="B287">
        <f t="shared" si="97"/>
        <v>1.2499999999999147</v>
      </c>
      <c r="C287">
        <f t="shared" si="85"/>
        <v>29.500000000000171</v>
      </c>
      <c r="D287">
        <f t="shared" si="86"/>
        <v>-34.499999999999829</v>
      </c>
      <c r="E287">
        <f t="shared" si="98"/>
        <v>29.500000000000171</v>
      </c>
      <c r="F287">
        <f t="shared" si="99"/>
        <v>28.500000000000171</v>
      </c>
      <c r="G287">
        <f t="shared" si="100"/>
        <v>-33.499999999999829</v>
      </c>
      <c r="H287">
        <f t="shared" si="101"/>
        <v>28.500000000000171</v>
      </c>
      <c r="I287">
        <f t="shared" si="93"/>
        <v>28.500000000000171</v>
      </c>
      <c r="J287">
        <f t="shared" si="94"/>
        <v>-28.500000000000171</v>
      </c>
      <c r="K287">
        <f>+FDA_BE_Calculations!$F$41/FE_GAIN_plot</f>
        <v>5.1999999999999993</v>
      </c>
      <c r="L287">
        <f>+FDA_BE_Calculations!$G$41/FE_GAIN_plot</f>
        <v>-5.1999999999999993</v>
      </c>
      <c r="N287">
        <f t="shared" si="95"/>
        <v>5.1999999999999993</v>
      </c>
      <c r="O287">
        <f t="shared" si="96"/>
        <v>-5.1999999999999993</v>
      </c>
      <c r="Q287">
        <f t="shared" si="87"/>
        <v>5.0999999999999996</v>
      </c>
      <c r="R287">
        <f t="shared" si="88"/>
        <v>-9.9999999999999645E-2</v>
      </c>
      <c r="T287">
        <f t="shared" si="102"/>
        <v>5.1999999999999993</v>
      </c>
      <c r="U287">
        <f t="shared" si="103"/>
        <v>-5.1999999999999993</v>
      </c>
      <c r="W287">
        <f t="shared" si="89"/>
        <v>2.5</v>
      </c>
      <c r="Y287">
        <f t="shared" si="90"/>
        <v>18</v>
      </c>
      <c r="Z287">
        <f t="shared" si="91"/>
        <v>-18</v>
      </c>
    </row>
    <row r="288" spans="1:26" x14ac:dyDescent="0.3">
      <c r="A288">
        <f t="shared" si="92"/>
        <v>0</v>
      </c>
      <c r="B288">
        <f t="shared" si="97"/>
        <v>1.1999999999999147</v>
      </c>
      <c r="C288">
        <f t="shared" si="85"/>
        <v>29.600000000000172</v>
      </c>
      <c r="D288">
        <f t="shared" si="86"/>
        <v>-34.399999999999828</v>
      </c>
      <c r="E288">
        <f t="shared" si="98"/>
        <v>29.600000000000172</v>
      </c>
      <c r="F288">
        <f t="shared" si="99"/>
        <v>28.600000000000172</v>
      </c>
      <c r="G288">
        <f t="shared" si="100"/>
        <v>-33.399999999999828</v>
      </c>
      <c r="H288">
        <f t="shared" si="101"/>
        <v>28.600000000000172</v>
      </c>
      <c r="I288">
        <f t="shared" si="93"/>
        <v>28.600000000000172</v>
      </c>
      <c r="J288">
        <f t="shared" si="94"/>
        <v>-28.600000000000172</v>
      </c>
      <c r="K288">
        <f>+FDA_BE_Calculations!$F$41/FE_GAIN_plot</f>
        <v>5.1999999999999993</v>
      </c>
      <c r="L288">
        <f>+FDA_BE_Calculations!$G$41/FE_GAIN_plot</f>
        <v>-5.1999999999999993</v>
      </c>
      <c r="N288">
        <f t="shared" si="95"/>
        <v>5.1999999999999993</v>
      </c>
      <c r="O288">
        <f t="shared" si="96"/>
        <v>-5.1999999999999993</v>
      </c>
      <c r="Q288">
        <f t="shared" si="87"/>
        <v>5.0999999999999996</v>
      </c>
      <c r="R288">
        <f t="shared" si="88"/>
        <v>-9.9999999999999645E-2</v>
      </c>
      <c r="T288">
        <f t="shared" si="102"/>
        <v>5.1999999999999993</v>
      </c>
      <c r="U288">
        <f t="shared" si="103"/>
        <v>-5.1999999999999993</v>
      </c>
      <c r="W288">
        <f t="shared" si="89"/>
        <v>2.5</v>
      </c>
      <c r="Y288">
        <f t="shared" si="90"/>
        <v>18</v>
      </c>
      <c r="Z288">
        <f t="shared" si="91"/>
        <v>-18</v>
      </c>
    </row>
    <row r="289" spans="1:26" x14ac:dyDescent="0.3">
      <c r="A289">
        <f t="shared" si="92"/>
        <v>0</v>
      </c>
      <c r="B289">
        <f t="shared" si="97"/>
        <v>1.1499999999999146</v>
      </c>
      <c r="C289">
        <f t="shared" si="85"/>
        <v>29.70000000000017</v>
      </c>
      <c r="D289">
        <f t="shared" si="86"/>
        <v>-34.299999999999827</v>
      </c>
      <c r="E289">
        <f t="shared" si="98"/>
        <v>29.70000000000017</v>
      </c>
      <c r="F289">
        <f t="shared" si="99"/>
        <v>28.70000000000017</v>
      </c>
      <c r="G289">
        <f t="shared" si="100"/>
        <v>-33.299999999999827</v>
      </c>
      <c r="H289">
        <f t="shared" si="101"/>
        <v>28.70000000000017</v>
      </c>
      <c r="I289">
        <f t="shared" si="93"/>
        <v>28.70000000000017</v>
      </c>
      <c r="J289">
        <f t="shared" si="94"/>
        <v>-28.70000000000017</v>
      </c>
      <c r="K289">
        <f>+FDA_BE_Calculations!$F$41/FE_GAIN_plot</f>
        <v>5.1999999999999993</v>
      </c>
      <c r="L289">
        <f>+FDA_BE_Calculations!$G$41/FE_GAIN_plot</f>
        <v>-5.1999999999999993</v>
      </c>
      <c r="N289">
        <f t="shared" si="95"/>
        <v>5.1999999999999993</v>
      </c>
      <c r="O289">
        <f t="shared" si="96"/>
        <v>-5.1999999999999993</v>
      </c>
      <c r="Q289">
        <f t="shared" si="87"/>
        <v>5.0999999999999996</v>
      </c>
      <c r="R289">
        <f t="shared" si="88"/>
        <v>-9.9999999999999645E-2</v>
      </c>
      <c r="T289">
        <f t="shared" si="102"/>
        <v>5.1999999999999993</v>
      </c>
      <c r="U289">
        <f t="shared" si="103"/>
        <v>-5.1999999999999993</v>
      </c>
      <c r="W289">
        <f t="shared" si="89"/>
        <v>2.5</v>
      </c>
      <c r="Y289">
        <f t="shared" si="90"/>
        <v>18</v>
      </c>
      <c r="Z289">
        <f t="shared" si="91"/>
        <v>-18</v>
      </c>
    </row>
    <row r="290" spans="1:26" x14ac:dyDescent="0.3">
      <c r="A290">
        <f t="shared" si="92"/>
        <v>0</v>
      </c>
      <c r="B290">
        <f t="shared" si="97"/>
        <v>1.0999999999999146</v>
      </c>
      <c r="C290">
        <f t="shared" si="85"/>
        <v>29.800000000000171</v>
      </c>
      <c r="D290">
        <f t="shared" si="86"/>
        <v>-34.199999999999832</v>
      </c>
      <c r="E290">
        <f t="shared" si="98"/>
        <v>29.800000000000171</v>
      </c>
      <c r="F290">
        <f t="shared" si="99"/>
        <v>28.800000000000171</v>
      </c>
      <c r="G290">
        <f t="shared" si="100"/>
        <v>-33.199999999999832</v>
      </c>
      <c r="H290">
        <f t="shared" si="101"/>
        <v>28.800000000000171</v>
      </c>
      <c r="I290">
        <f t="shared" si="93"/>
        <v>28.800000000000171</v>
      </c>
      <c r="J290">
        <f t="shared" si="94"/>
        <v>-28.800000000000171</v>
      </c>
      <c r="K290">
        <f>+FDA_BE_Calculations!$F$41/FE_GAIN_plot</f>
        <v>5.1999999999999993</v>
      </c>
      <c r="L290">
        <f>+FDA_BE_Calculations!$G$41/FE_GAIN_plot</f>
        <v>-5.1999999999999993</v>
      </c>
      <c r="N290">
        <f t="shared" si="95"/>
        <v>5.1999999999999993</v>
      </c>
      <c r="O290">
        <f t="shared" si="96"/>
        <v>-5.1999999999999993</v>
      </c>
      <c r="Q290">
        <f t="shared" si="87"/>
        <v>5.0999999999999996</v>
      </c>
      <c r="R290">
        <f t="shared" si="88"/>
        <v>-9.9999999999999645E-2</v>
      </c>
      <c r="T290">
        <f t="shared" si="102"/>
        <v>5.1999999999999993</v>
      </c>
      <c r="U290">
        <f t="shared" si="103"/>
        <v>-5.1999999999999993</v>
      </c>
      <c r="W290">
        <f t="shared" si="89"/>
        <v>2.5</v>
      </c>
      <c r="Y290">
        <f t="shared" si="90"/>
        <v>18</v>
      </c>
      <c r="Z290">
        <f t="shared" si="91"/>
        <v>-18</v>
      </c>
    </row>
    <row r="291" spans="1:26" x14ac:dyDescent="0.3">
      <c r="A291">
        <f t="shared" si="92"/>
        <v>0</v>
      </c>
      <c r="B291">
        <f t="shared" si="97"/>
        <v>1.0499999999999146</v>
      </c>
      <c r="C291">
        <f t="shared" si="85"/>
        <v>29.900000000000169</v>
      </c>
      <c r="D291">
        <f t="shared" si="86"/>
        <v>-34.099999999999831</v>
      </c>
      <c r="E291">
        <f t="shared" si="98"/>
        <v>29.900000000000169</v>
      </c>
      <c r="F291">
        <f t="shared" si="99"/>
        <v>28.900000000000169</v>
      </c>
      <c r="G291">
        <f t="shared" si="100"/>
        <v>-33.099999999999831</v>
      </c>
      <c r="H291">
        <f t="shared" si="101"/>
        <v>28.900000000000169</v>
      </c>
      <c r="I291">
        <f t="shared" si="93"/>
        <v>28.900000000000169</v>
      </c>
      <c r="J291">
        <f t="shared" si="94"/>
        <v>-28.900000000000169</v>
      </c>
      <c r="K291">
        <f>+FDA_BE_Calculations!$F$41/FE_GAIN_plot</f>
        <v>5.1999999999999993</v>
      </c>
      <c r="L291">
        <f>+FDA_BE_Calculations!$G$41/FE_GAIN_plot</f>
        <v>-5.1999999999999993</v>
      </c>
      <c r="N291">
        <f t="shared" si="95"/>
        <v>5.1999999999999993</v>
      </c>
      <c r="O291">
        <f t="shared" si="96"/>
        <v>-5.1999999999999993</v>
      </c>
      <c r="Q291">
        <f t="shared" si="87"/>
        <v>5.0999999999999996</v>
      </c>
      <c r="R291">
        <f t="shared" si="88"/>
        <v>-9.9999999999999645E-2</v>
      </c>
      <c r="T291">
        <f t="shared" si="102"/>
        <v>5.1999999999999993</v>
      </c>
      <c r="U291">
        <f t="shared" si="103"/>
        <v>-5.1999999999999993</v>
      </c>
      <c r="W291">
        <f t="shared" si="89"/>
        <v>2.5</v>
      </c>
      <c r="Y291">
        <f t="shared" si="90"/>
        <v>18</v>
      </c>
      <c r="Z291">
        <f t="shared" si="91"/>
        <v>-18</v>
      </c>
    </row>
    <row r="292" spans="1:26" x14ac:dyDescent="0.3">
      <c r="A292">
        <f t="shared" si="92"/>
        <v>0</v>
      </c>
      <c r="B292">
        <f t="shared" si="97"/>
        <v>0.99999999999991451</v>
      </c>
      <c r="C292">
        <f t="shared" si="85"/>
        <v>30.000000000000171</v>
      </c>
      <c r="D292">
        <f t="shared" si="86"/>
        <v>-33.999999999999829</v>
      </c>
      <c r="E292">
        <f t="shared" si="98"/>
        <v>30.000000000000171</v>
      </c>
      <c r="F292">
        <f t="shared" si="99"/>
        <v>29.000000000000171</v>
      </c>
      <c r="G292">
        <f t="shared" si="100"/>
        <v>-32.999999999999829</v>
      </c>
      <c r="H292">
        <f t="shared" si="101"/>
        <v>29.000000000000171</v>
      </c>
      <c r="I292">
        <f t="shared" si="93"/>
        <v>29.000000000000171</v>
      </c>
      <c r="J292">
        <f t="shared" si="94"/>
        <v>-29.000000000000171</v>
      </c>
      <c r="K292">
        <f>+FDA_BE_Calculations!$F$41/FE_GAIN_plot</f>
        <v>5.1999999999999993</v>
      </c>
      <c r="L292">
        <f>+FDA_BE_Calculations!$G$41/FE_GAIN_plot</f>
        <v>-5.1999999999999993</v>
      </c>
      <c r="N292">
        <f t="shared" si="95"/>
        <v>5.1999999999999993</v>
      </c>
      <c r="O292">
        <f t="shared" si="96"/>
        <v>-5.1999999999999993</v>
      </c>
      <c r="Q292">
        <f t="shared" si="87"/>
        <v>5.0999999999999996</v>
      </c>
      <c r="R292">
        <f t="shared" si="88"/>
        <v>-9.9999999999999645E-2</v>
      </c>
      <c r="T292">
        <f t="shared" si="102"/>
        <v>5.1999999999999993</v>
      </c>
      <c r="U292">
        <f t="shared" si="103"/>
        <v>-5.1999999999999993</v>
      </c>
      <c r="W292">
        <f t="shared" si="89"/>
        <v>2.5</v>
      </c>
      <c r="Y292">
        <f t="shared" si="90"/>
        <v>18</v>
      </c>
      <c r="Z292">
        <f t="shared" si="91"/>
        <v>-18</v>
      </c>
    </row>
    <row r="293" spans="1:26" x14ac:dyDescent="0.3">
      <c r="A293">
        <f t="shared" si="92"/>
        <v>0</v>
      </c>
      <c r="B293">
        <f t="shared" si="97"/>
        <v>0.94999999999991447</v>
      </c>
      <c r="C293">
        <f t="shared" si="85"/>
        <v>30.100000000000172</v>
      </c>
      <c r="D293">
        <f t="shared" si="86"/>
        <v>-33.899999999999828</v>
      </c>
      <c r="E293">
        <f t="shared" si="98"/>
        <v>30.100000000000172</v>
      </c>
      <c r="F293">
        <f t="shared" si="99"/>
        <v>29.100000000000172</v>
      </c>
      <c r="G293">
        <f t="shared" si="100"/>
        <v>-32.899999999999828</v>
      </c>
      <c r="H293">
        <f t="shared" si="101"/>
        <v>29.100000000000172</v>
      </c>
      <c r="I293">
        <f t="shared" si="93"/>
        <v>29.100000000000172</v>
      </c>
      <c r="J293">
        <f t="shared" si="94"/>
        <v>-29.100000000000172</v>
      </c>
      <c r="K293">
        <f>+FDA_BE_Calculations!$F$41/FE_GAIN_plot</f>
        <v>5.1999999999999993</v>
      </c>
      <c r="L293">
        <f>+FDA_BE_Calculations!$G$41/FE_GAIN_plot</f>
        <v>-5.1999999999999993</v>
      </c>
      <c r="N293">
        <f t="shared" si="95"/>
        <v>5.1999999999999993</v>
      </c>
      <c r="O293">
        <f t="shared" si="96"/>
        <v>-5.1999999999999993</v>
      </c>
      <c r="Q293">
        <f t="shared" si="87"/>
        <v>5.0999999999999996</v>
      </c>
      <c r="R293">
        <f t="shared" si="88"/>
        <v>-9.9999999999999645E-2</v>
      </c>
      <c r="T293">
        <f t="shared" si="102"/>
        <v>5.1999999999999993</v>
      </c>
      <c r="U293">
        <f t="shared" si="103"/>
        <v>-5.1999999999999993</v>
      </c>
      <c r="W293">
        <f t="shared" si="89"/>
        <v>2.5</v>
      </c>
      <c r="Y293">
        <f t="shared" si="90"/>
        <v>18</v>
      </c>
      <c r="Z293">
        <f t="shared" si="91"/>
        <v>-18</v>
      </c>
    </row>
    <row r="294" spans="1:26" x14ac:dyDescent="0.3">
      <c r="A294">
        <f t="shared" si="92"/>
        <v>0</v>
      </c>
      <c r="B294">
        <f t="shared" si="97"/>
        <v>0.89999999999991442</v>
      </c>
      <c r="C294">
        <f t="shared" si="85"/>
        <v>30.20000000000017</v>
      </c>
      <c r="D294">
        <f t="shared" si="86"/>
        <v>-33.799999999999827</v>
      </c>
      <c r="E294">
        <f t="shared" si="98"/>
        <v>30.20000000000017</v>
      </c>
      <c r="F294">
        <f t="shared" si="99"/>
        <v>29.20000000000017</v>
      </c>
      <c r="G294">
        <f t="shared" si="100"/>
        <v>-32.799999999999827</v>
      </c>
      <c r="H294">
        <f t="shared" si="101"/>
        <v>29.20000000000017</v>
      </c>
      <c r="I294">
        <f t="shared" si="93"/>
        <v>29.20000000000017</v>
      </c>
      <c r="J294">
        <f t="shared" si="94"/>
        <v>-29.20000000000017</v>
      </c>
      <c r="K294">
        <f>+FDA_BE_Calculations!$F$41/FE_GAIN_plot</f>
        <v>5.1999999999999993</v>
      </c>
      <c r="L294">
        <f>+FDA_BE_Calculations!$G$41/FE_GAIN_plot</f>
        <v>-5.1999999999999993</v>
      </c>
      <c r="N294">
        <f t="shared" si="95"/>
        <v>5.1999999999999993</v>
      </c>
      <c r="O294">
        <f t="shared" si="96"/>
        <v>-5.1999999999999993</v>
      </c>
      <c r="Q294">
        <f t="shared" si="87"/>
        <v>5.0999999999999996</v>
      </c>
      <c r="R294">
        <f t="shared" si="88"/>
        <v>-9.9999999999999645E-2</v>
      </c>
      <c r="T294">
        <f t="shared" si="102"/>
        <v>5.1999999999999993</v>
      </c>
      <c r="U294">
        <f t="shared" si="103"/>
        <v>-5.1999999999999993</v>
      </c>
      <c r="W294">
        <f t="shared" si="89"/>
        <v>2.5</v>
      </c>
      <c r="Y294">
        <f t="shared" si="90"/>
        <v>18</v>
      </c>
      <c r="Z294">
        <f t="shared" si="91"/>
        <v>-18</v>
      </c>
    </row>
    <row r="295" spans="1:26" x14ac:dyDescent="0.3">
      <c r="A295">
        <f t="shared" si="92"/>
        <v>0</v>
      </c>
      <c r="B295">
        <f t="shared" si="97"/>
        <v>0.84999999999991438</v>
      </c>
      <c r="C295">
        <f t="shared" si="85"/>
        <v>30.300000000000171</v>
      </c>
      <c r="D295">
        <f t="shared" si="86"/>
        <v>-33.699999999999832</v>
      </c>
      <c r="E295">
        <f t="shared" si="98"/>
        <v>30.300000000000171</v>
      </c>
      <c r="F295">
        <f t="shared" si="99"/>
        <v>29.300000000000171</v>
      </c>
      <c r="G295">
        <f t="shared" si="100"/>
        <v>-32.699999999999832</v>
      </c>
      <c r="H295">
        <f t="shared" si="101"/>
        <v>29.300000000000171</v>
      </c>
      <c r="I295">
        <f t="shared" si="93"/>
        <v>29.300000000000171</v>
      </c>
      <c r="J295">
        <f t="shared" si="94"/>
        <v>-29.300000000000171</v>
      </c>
      <c r="K295">
        <f>+FDA_BE_Calculations!$F$41/FE_GAIN_plot</f>
        <v>5.1999999999999993</v>
      </c>
      <c r="L295">
        <f>+FDA_BE_Calculations!$G$41/FE_GAIN_plot</f>
        <v>-5.1999999999999993</v>
      </c>
      <c r="N295">
        <f t="shared" si="95"/>
        <v>5.1999999999999993</v>
      </c>
      <c r="O295">
        <f t="shared" si="96"/>
        <v>-5.1999999999999993</v>
      </c>
      <c r="Q295">
        <f t="shared" si="87"/>
        <v>5.0999999999999996</v>
      </c>
      <c r="R295">
        <f t="shared" si="88"/>
        <v>-9.9999999999999645E-2</v>
      </c>
      <c r="T295">
        <f t="shared" si="102"/>
        <v>5.1999999999999993</v>
      </c>
      <c r="U295">
        <f t="shared" si="103"/>
        <v>-5.1999999999999993</v>
      </c>
      <c r="W295">
        <f t="shared" si="89"/>
        <v>2.5</v>
      </c>
      <c r="Y295">
        <f t="shared" si="90"/>
        <v>18</v>
      </c>
      <c r="Z295">
        <f t="shared" si="91"/>
        <v>-18</v>
      </c>
    </row>
    <row r="296" spans="1:26" x14ac:dyDescent="0.3">
      <c r="A296">
        <f t="shared" si="92"/>
        <v>0</v>
      </c>
      <c r="B296">
        <f t="shared" si="97"/>
        <v>0.79999999999991434</v>
      </c>
      <c r="C296">
        <f t="shared" si="85"/>
        <v>30.400000000000173</v>
      </c>
      <c r="D296">
        <f t="shared" si="86"/>
        <v>-33.599999999999831</v>
      </c>
      <c r="E296">
        <f t="shared" si="98"/>
        <v>30.400000000000173</v>
      </c>
      <c r="F296">
        <f t="shared" si="99"/>
        <v>29.400000000000173</v>
      </c>
      <c r="G296">
        <f t="shared" si="100"/>
        <v>-32.599999999999831</v>
      </c>
      <c r="H296">
        <f t="shared" si="101"/>
        <v>29.400000000000173</v>
      </c>
      <c r="I296">
        <f t="shared" si="93"/>
        <v>29.400000000000173</v>
      </c>
      <c r="J296">
        <f t="shared" si="94"/>
        <v>-29.400000000000173</v>
      </c>
      <c r="K296">
        <f>+FDA_BE_Calculations!$F$41/FE_GAIN_plot</f>
        <v>5.1999999999999993</v>
      </c>
      <c r="L296">
        <f>+FDA_BE_Calculations!$G$41/FE_GAIN_plot</f>
        <v>-5.1999999999999993</v>
      </c>
      <c r="N296">
        <f t="shared" si="95"/>
        <v>5.1999999999999993</v>
      </c>
      <c r="O296">
        <f t="shared" si="96"/>
        <v>-5.1999999999999993</v>
      </c>
      <c r="Q296">
        <f t="shared" si="87"/>
        <v>5.0999999999999996</v>
      </c>
      <c r="R296">
        <f t="shared" si="88"/>
        <v>-9.9999999999999645E-2</v>
      </c>
      <c r="T296">
        <f t="shared" si="102"/>
        <v>5.1999999999999993</v>
      </c>
      <c r="U296">
        <f t="shared" si="103"/>
        <v>-5.1999999999999993</v>
      </c>
      <c r="W296">
        <f t="shared" si="89"/>
        <v>2.5</v>
      </c>
      <c r="Y296">
        <f t="shared" si="90"/>
        <v>18</v>
      </c>
      <c r="Z296">
        <f t="shared" si="91"/>
        <v>-18</v>
      </c>
    </row>
    <row r="297" spans="1:26" x14ac:dyDescent="0.3">
      <c r="A297">
        <f t="shared" si="92"/>
        <v>0</v>
      </c>
      <c r="B297">
        <f t="shared" si="97"/>
        <v>0.74999999999991429</v>
      </c>
      <c r="C297">
        <f t="shared" si="85"/>
        <v>30.500000000000171</v>
      </c>
      <c r="D297">
        <f t="shared" si="86"/>
        <v>-33.499999999999829</v>
      </c>
      <c r="E297">
        <f t="shared" si="98"/>
        <v>30.500000000000171</v>
      </c>
      <c r="F297">
        <f t="shared" si="99"/>
        <v>29.500000000000171</v>
      </c>
      <c r="G297">
        <f t="shared" si="100"/>
        <v>-32.499999999999829</v>
      </c>
      <c r="H297">
        <f t="shared" si="101"/>
        <v>29.500000000000171</v>
      </c>
      <c r="I297">
        <f t="shared" si="93"/>
        <v>29.500000000000171</v>
      </c>
      <c r="J297">
        <f t="shared" si="94"/>
        <v>-29.500000000000171</v>
      </c>
      <c r="K297">
        <f>+FDA_BE_Calculations!$F$41/FE_GAIN_plot</f>
        <v>5.1999999999999993</v>
      </c>
      <c r="L297">
        <f>+FDA_BE_Calculations!$G$41/FE_GAIN_plot</f>
        <v>-5.1999999999999993</v>
      </c>
      <c r="N297">
        <f t="shared" si="95"/>
        <v>5.1999999999999993</v>
      </c>
      <c r="O297">
        <f t="shared" si="96"/>
        <v>-5.1999999999999993</v>
      </c>
      <c r="Q297">
        <f t="shared" si="87"/>
        <v>5.0999999999999996</v>
      </c>
      <c r="R297">
        <f t="shared" si="88"/>
        <v>-9.9999999999999645E-2</v>
      </c>
      <c r="T297">
        <f t="shared" si="102"/>
        <v>5.1999999999999993</v>
      </c>
      <c r="U297">
        <f t="shared" si="103"/>
        <v>-5.1999999999999993</v>
      </c>
      <c r="W297">
        <f t="shared" si="89"/>
        <v>2.5</v>
      </c>
      <c r="Y297">
        <f t="shared" si="90"/>
        <v>18</v>
      </c>
      <c r="Z297">
        <f t="shared" si="91"/>
        <v>-18</v>
      </c>
    </row>
    <row r="298" spans="1:26" x14ac:dyDescent="0.3">
      <c r="A298">
        <f t="shared" si="92"/>
        <v>0</v>
      </c>
      <c r="B298">
        <f t="shared" si="97"/>
        <v>0.69999999999991425</v>
      </c>
      <c r="C298">
        <f t="shared" si="85"/>
        <v>30.600000000000172</v>
      </c>
      <c r="D298">
        <f t="shared" si="86"/>
        <v>-33.399999999999828</v>
      </c>
      <c r="E298">
        <f t="shared" si="98"/>
        <v>30.600000000000172</v>
      </c>
      <c r="F298">
        <f t="shared" si="99"/>
        <v>29.600000000000172</v>
      </c>
      <c r="G298">
        <f t="shared" si="100"/>
        <v>-32.399999999999828</v>
      </c>
      <c r="H298">
        <f t="shared" si="101"/>
        <v>29.600000000000172</v>
      </c>
      <c r="I298">
        <f t="shared" si="93"/>
        <v>29.600000000000172</v>
      </c>
      <c r="J298">
        <f t="shared" si="94"/>
        <v>-29.600000000000172</v>
      </c>
      <c r="K298">
        <f>+FDA_BE_Calculations!$F$41/FE_GAIN_plot</f>
        <v>5.1999999999999993</v>
      </c>
      <c r="L298">
        <f>+FDA_BE_Calculations!$G$41/FE_GAIN_plot</f>
        <v>-5.1999999999999993</v>
      </c>
      <c r="N298">
        <f t="shared" si="95"/>
        <v>5.1999999999999993</v>
      </c>
      <c r="O298">
        <f t="shared" si="96"/>
        <v>-5.1999999999999993</v>
      </c>
      <c r="Q298">
        <f t="shared" si="87"/>
        <v>5.0999999999999996</v>
      </c>
      <c r="R298">
        <f t="shared" si="88"/>
        <v>-9.9999999999999645E-2</v>
      </c>
      <c r="T298">
        <f t="shared" si="102"/>
        <v>5.1999999999999993</v>
      </c>
      <c r="U298">
        <f t="shared" si="103"/>
        <v>-5.1999999999999993</v>
      </c>
      <c r="W298">
        <f t="shared" si="89"/>
        <v>2.5</v>
      </c>
      <c r="Y298">
        <f t="shared" si="90"/>
        <v>18</v>
      </c>
      <c r="Z298">
        <f t="shared" si="91"/>
        <v>-18</v>
      </c>
    </row>
    <row r="299" spans="1:26" x14ac:dyDescent="0.3">
      <c r="A299">
        <f t="shared" si="92"/>
        <v>0</v>
      </c>
      <c r="B299">
        <f t="shared" si="97"/>
        <v>0.6499999999999142</v>
      </c>
      <c r="C299">
        <f t="shared" si="85"/>
        <v>30.700000000000173</v>
      </c>
      <c r="D299">
        <f t="shared" si="86"/>
        <v>-33.299999999999827</v>
      </c>
      <c r="E299">
        <f t="shared" si="98"/>
        <v>30.700000000000173</v>
      </c>
      <c r="F299">
        <f t="shared" si="99"/>
        <v>29.700000000000173</v>
      </c>
      <c r="G299">
        <f t="shared" si="100"/>
        <v>-32.299999999999827</v>
      </c>
      <c r="H299">
        <f t="shared" si="101"/>
        <v>29.700000000000173</v>
      </c>
      <c r="I299">
        <f t="shared" si="93"/>
        <v>29.700000000000173</v>
      </c>
      <c r="J299">
        <f t="shared" si="94"/>
        <v>-29.700000000000173</v>
      </c>
      <c r="K299">
        <f>+FDA_BE_Calculations!$F$41/FE_GAIN_plot</f>
        <v>5.1999999999999993</v>
      </c>
      <c r="L299">
        <f>+FDA_BE_Calculations!$G$41/FE_GAIN_plot</f>
        <v>-5.1999999999999993</v>
      </c>
      <c r="N299">
        <f t="shared" si="95"/>
        <v>5.1999999999999993</v>
      </c>
      <c r="O299">
        <f t="shared" si="96"/>
        <v>-5.1999999999999993</v>
      </c>
      <c r="Q299">
        <f t="shared" si="87"/>
        <v>5.0999999999999996</v>
      </c>
      <c r="R299">
        <f t="shared" si="88"/>
        <v>-9.9999999999999645E-2</v>
      </c>
      <c r="T299">
        <f t="shared" si="102"/>
        <v>5.1999999999999993</v>
      </c>
      <c r="U299">
        <f t="shared" si="103"/>
        <v>-5.1999999999999993</v>
      </c>
      <c r="W299">
        <f t="shared" si="89"/>
        <v>2.5</v>
      </c>
      <c r="Y299">
        <f t="shared" si="90"/>
        <v>18</v>
      </c>
      <c r="Z299">
        <f t="shared" si="91"/>
        <v>-18</v>
      </c>
    </row>
    <row r="300" spans="1:26" x14ac:dyDescent="0.3">
      <c r="A300">
        <f t="shared" si="92"/>
        <v>0</v>
      </c>
      <c r="B300">
        <f t="shared" si="97"/>
        <v>0.59999999999991416</v>
      </c>
      <c r="C300">
        <f t="shared" si="85"/>
        <v>30.800000000000171</v>
      </c>
      <c r="D300">
        <f t="shared" si="86"/>
        <v>-33.199999999999825</v>
      </c>
      <c r="E300">
        <f t="shared" si="98"/>
        <v>30.800000000000171</v>
      </c>
      <c r="F300">
        <f t="shared" si="99"/>
        <v>29.800000000000171</v>
      </c>
      <c r="G300">
        <f t="shared" si="100"/>
        <v>-32.199999999999825</v>
      </c>
      <c r="H300">
        <f t="shared" si="101"/>
        <v>29.800000000000171</v>
      </c>
      <c r="I300">
        <f t="shared" si="93"/>
        <v>29.800000000000171</v>
      </c>
      <c r="J300">
        <f t="shared" si="94"/>
        <v>-29.800000000000171</v>
      </c>
      <c r="K300">
        <f>+FDA_BE_Calculations!$F$41/FE_GAIN_plot</f>
        <v>5.1999999999999993</v>
      </c>
      <c r="L300">
        <f>+FDA_BE_Calculations!$G$41/FE_GAIN_plot</f>
        <v>-5.1999999999999993</v>
      </c>
      <c r="N300">
        <f t="shared" si="95"/>
        <v>5.1999999999999993</v>
      </c>
      <c r="O300">
        <f t="shared" si="96"/>
        <v>-5.1999999999999993</v>
      </c>
      <c r="Q300">
        <f t="shared" si="87"/>
        <v>5.0999999999999996</v>
      </c>
      <c r="R300">
        <f t="shared" si="88"/>
        <v>-9.9999999999999645E-2</v>
      </c>
      <c r="T300">
        <f t="shared" si="102"/>
        <v>5.1999999999999993</v>
      </c>
      <c r="U300">
        <f t="shared" si="103"/>
        <v>-5.1999999999999993</v>
      </c>
      <c r="W300">
        <f t="shared" si="89"/>
        <v>2.5</v>
      </c>
      <c r="Y300">
        <f t="shared" si="90"/>
        <v>18</v>
      </c>
      <c r="Z300">
        <f t="shared" si="91"/>
        <v>-18</v>
      </c>
    </row>
    <row r="301" spans="1:26" x14ac:dyDescent="0.3">
      <c r="A301">
        <f t="shared" si="92"/>
        <v>0</v>
      </c>
      <c r="B301">
        <f t="shared" si="97"/>
        <v>0.54999999999991411</v>
      </c>
      <c r="C301">
        <f t="shared" si="85"/>
        <v>30.900000000000173</v>
      </c>
      <c r="D301">
        <f t="shared" si="86"/>
        <v>-33.099999999999831</v>
      </c>
      <c r="E301">
        <f t="shared" si="98"/>
        <v>30.900000000000173</v>
      </c>
      <c r="F301">
        <f t="shared" si="99"/>
        <v>29.900000000000173</v>
      </c>
      <c r="G301">
        <f t="shared" si="100"/>
        <v>-32.099999999999831</v>
      </c>
      <c r="H301">
        <f t="shared" si="101"/>
        <v>29.900000000000173</v>
      </c>
      <c r="I301">
        <f t="shared" si="93"/>
        <v>29.900000000000173</v>
      </c>
      <c r="J301">
        <f t="shared" si="94"/>
        <v>-29.900000000000173</v>
      </c>
      <c r="K301">
        <f>+FDA_BE_Calculations!$F$41/FE_GAIN_plot</f>
        <v>5.1999999999999993</v>
      </c>
      <c r="L301">
        <f>+FDA_BE_Calculations!$G$41/FE_GAIN_plot</f>
        <v>-5.1999999999999993</v>
      </c>
      <c r="N301">
        <f t="shared" si="95"/>
        <v>5.1999999999999993</v>
      </c>
      <c r="O301">
        <f t="shared" si="96"/>
        <v>-5.1999999999999993</v>
      </c>
      <c r="Q301">
        <f t="shared" si="87"/>
        <v>5.0999999999999996</v>
      </c>
      <c r="R301">
        <f t="shared" si="88"/>
        <v>-9.9999999999999645E-2</v>
      </c>
      <c r="T301">
        <f t="shared" si="102"/>
        <v>5.1999999999999993</v>
      </c>
      <c r="U301">
        <f t="shared" si="103"/>
        <v>-5.1999999999999993</v>
      </c>
      <c r="W301">
        <f t="shared" si="89"/>
        <v>2.5</v>
      </c>
      <c r="Y301">
        <f t="shared" si="90"/>
        <v>18</v>
      </c>
      <c r="Z301">
        <f t="shared" si="91"/>
        <v>-18</v>
      </c>
    </row>
    <row r="302" spans="1:26" x14ac:dyDescent="0.3">
      <c r="A302">
        <f t="shared" si="92"/>
        <v>0</v>
      </c>
      <c r="B302">
        <f t="shared" si="97"/>
        <v>0.49999999999991412</v>
      </c>
      <c r="C302">
        <f t="shared" si="85"/>
        <v>31.000000000000171</v>
      </c>
      <c r="D302">
        <f t="shared" si="86"/>
        <v>-32.999999999999829</v>
      </c>
      <c r="E302">
        <f t="shared" si="98"/>
        <v>31.000000000000171</v>
      </c>
      <c r="F302">
        <f t="shared" si="99"/>
        <v>30.000000000000171</v>
      </c>
      <c r="G302">
        <f t="shared" si="100"/>
        <v>-31.999999999999829</v>
      </c>
      <c r="H302">
        <f t="shared" si="101"/>
        <v>30.000000000000171</v>
      </c>
      <c r="I302">
        <f t="shared" si="93"/>
        <v>30.000000000000171</v>
      </c>
      <c r="J302">
        <f t="shared" si="94"/>
        <v>-30.000000000000171</v>
      </c>
      <c r="K302">
        <f>+FDA_BE_Calculations!$F$41/FE_GAIN_plot</f>
        <v>5.1999999999999993</v>
      </c>
      <c r="L302">
        <f>+FDA_BE_Calculations!$G$41/FE_GAIN_plot</f>
        <v>-5.1999999999999993</v>
      </c>
      <c r="N302">
        <f t="shared" si="95"/>
        <v>5.1999999999999993</v>
      </c>
      <c r="O302">
        <f t="shared" si="96"/>
        <v>-5.1999999999999993</v>
      </c>
      <c r="Q302">
        <f t="shared" si="87"/>
        <v>5.0999999999999996</v>
      </c>
      <c r="R302">
        <f t="shared" si="88"/>
        <v>-9.9999999999999645E-2</v>
      </c>
      <c r="T302">
        <f t="shared" si="102"/>
        <v>5.1999999999999993</v>
      </c>
      <c r="U302">
        <f t="shared" si="103"/>
        <v>-5.1999999999999993</v>
      </c>
      <c r="W302">
        <f t="shared" si="89"/>
        <v>2.5</v>
      </c>
      <c r="Y302">
        <f t="shared" si="90"/>
        <v>18</v>
      </c>
      <c r="Z302">
        <f t="shared" si="91"/>
        <v>-18</v>
      </c>
    </row>
    <row r="303" spans="1:26" x14ac:dyDescent="0.3">
      <c r="A303">
        <f t="shared" si="92"/>
        <v>0</v>
      </c>
      <c r="B303">
        <f t="shared" si="97"/>
        <v>0.44999999999991414</v>
      </c>
      <c r="C303">
        <f t="shared" si="85"/>
        <v>31.100000000000172</v>
      </c>
      <c r="D303">
        <f t="shared" si="86"/>
        <v>-32.899999999999828</v>
      </c>
      <c r="E303">
        <f t="shared" si="98"/>
        <v>31.100000000000172</v>
      </c>
      <c r="F303">
        <f t="shared" si="99"/>
        <v>30.100000000000172</v>
      </c>
      <c r="G303">
        <f t="shared" si="100"/>
        <v>-31.899999999999828</v>
      </c>
      <c r="H303">
        <f t="shared" si="101"/>
        <v>30.100000000000172</v>
      </c>
      <c r="I303">
        <f t="shared" si="93"/>
        <v>30.100000000000172</v>
      </c>
      <c r="J303">
        <f t="shared" si="94"/>
        <v>-30.100000000000172</v>
      </c>
      <c r="K303">
        <f>+FDA_BE_Calculations!$F$41/FE_GAIN_plot</f>
        <v>5.1999999999999993</v>
      </c>
      <c r="L303">
        <f>+FDA_BE_Calculations!$G$41/FE_GAIN_plot</f>
        <v>-5.1999999999999993</v>
      </c>
      <c r="N303">
        <f t="shared" si="95"/>
        <v>5.1999999999999993</v>
      </c>
      <c r="O303">
        <f t="shared" si="96"/>
        <v>-5.1999999999999993</v>
      </c>
      <c r="Q303">
        <f t="shared" si="87"/>
        <v>5.0999999999999996</v>
      </c>
      <c r="R303">
        <f t="shared" si="88"/>
        <v>-9.9999999999999645E-2</v>
      </c>
      <c r="T303">
        <f t="shared" si="102"/>
        <v>5.1999999999999993</v>
      </c>
      <c r="U303">
        <f t="shared" si="103"/>
        <v>-5.1999999999999993</v>
      </c>
      <c r="W303">
        <f t="shared" si="89"/>
        <v>2.5</v>
      </c>
      <c r="Y303">
        <f t="shared" si="90"/>
        <v>18</v>
      </c>
      <c r="Z303">
        <f t="shared" si="91"/>
        <v>-18</v>
      </c>
    </row>
    <row r="304" spans="1:26" x14ac:dyDescent="0.3">
      <c r="A304">
        <f t="shared" si="92"/>
        <v>0</v>
      </c>
      <c r="B304">
        <f t="shared" si="97"/>
        <v>0.39999999999991415</v>
      </c>
      <c r="C304">
        <f t="shared" si="85"/>
        <v>31.200000000000173</v>
      </c>
      <c r="D304">
        <f t="shared" si="86"/>
        <v>-32.799999999999827</v>
      </c>
      <c r="E304">
        <f t="shared" si="98"/>
        <v>31.200000000000173</v>
      </c>
      <c r="F304">
        <f t="shared" si="99"/>
        <v>30.200000000000173</v>
      </c>
      <c r="G304">
        <f t="shared" si="100"/>
        <v>-31.799999999999827</v>
      </c>
      <c r="H304">
        <f t="shared" si="101"/>
        <v>30.200000000000173</v>
      </c>
      <c r="I304">
        <f t="shared" si="93"/>
        <v>30.200000000000173</v>
      </c>
      <c r="J304">
        <f t="shared" si="94"/>
        <v>-30.200000000000173</v>
      </c>
      <c r="K304">
        <f>+FDA_BE_Calculations!$F$41/FE_GAIN_plot</f>
        <v>5.1999999999999993</v>
      </c>
      <c r="L304">
        <f>+FDA_BE_Calculations!$G$41/FE_GAIN_plot</f>
        <v>-5.1999999999999993</v>
      </c>
      <c r="N304">
        <f t="shared" si="95"/>
        <v>5.1999999999999993</v>
      </c>
      <c r="O304">
        <f t="shared" si="96"/>
        <v>-5.1999999999999993</v>
      </c>
      <c r="Q304">
        <f t="shared" si="87"/>
        <v>5.0999999999999996</v>
      </c>
      <c r="R304">
        <f t="shared" si="88"/>
        <v>-9.9999999999999645E-2</v>
      </c>
      <c r="T304">
        <f t="shared" si="102"/>
        <v>5.1999999999999993</v>
      </c>
      <c r="U304">
        <f t="shared" si="103"/>
        <v>-5.1999999999999993</v>
      </c>
      <c r="W304">
        <f t="shared" si="89"/>
        <v>2.5</v>
      </c>
      <c r="Y304">
        <f t="shared" si="90"/>
        <v>18</v>
      </c>
      <c r="Z304">
        <f t="shared" si="91"/>
        <v>-18</v>
      </c>
    </row>
    <row r="305" spans="1:26" x14ac:dyDescent="0.3">
      <c r="A305">
        <f t="shared" si="92"/>
        <v>0</v>
      </c>
      <c r="B305">
        <f t="shared" si="97"/>
        <v>0.34999999999991416</v>
      </c>
      <c r="C305">
        <f t="shared" si="85"/>
        <v>31.300000000000171</v>
      </c>
      <c r="D305">
        <f t="shared" si="86"/>
        <v>-32.699999999999825</v>
      </c>
      <c r="E305">
        <f t="shared" si="98"/>
        <v>31.300000000000171</v>
      </c>
      <c r="F305">
        <f t="shared" si="99"/>
        <v>30.300000000000171</v>
      </c>
      <c r="G305">
        <f t="shared" si="100"/>
        <v>-31.699999999999829</v>
      </c>
      <c r="H305">
        <f t="shared" si="101"/>
        <v>30.300000000000171</v>
      </c>
      <c r="I305">
        <f t="shared" si="93"/>
        <v>30.300000000000171</v>
      </c>
      <c r="J305">
        <f t="shared" si="94"/>
        <v>-30.300000000000171</v>
      </c>
      <c r="K305">
        <f>+FDA_BE_Calculations!$F$41/FE_GAIN_plot</f>
        <v>5.1999999999999993</v>
      </c>
      <c r="L305">
        <f>+FDA_BE_Calculations!$G$41/FE_GAIN_plot</f>
        <v>-5.1999999999999993</v>
      </c>
      <c r="N305">
        <f t="shared" si="95"/>
        <v>5.1999999999999993</v>
      </c>
      <c r="O305">
        <f t="shared" si="96"/>
        <v>-5.1999999999999993</v>
      </c>
      <c r="Q305">
        <f t="shared" si="87"/>
        <v>5.0999999999999996</v>
      </c>
      <c r="R305">
        <f t="shared" si="88"/>
        <v>-9.9999999999999645E-2</v>
      </c>
      <c r="T305">
        <f t="shared" si="102"/>
        <v>5.1999999999999993</v>
      </c>
      <c r="U305">
        <f t="shared" si="103"/>
        <v>-5.1999999999999993</v>
      </c>
      <c r="W305">
        <f t="shared" si="89"/>
        <v>2.5</v>
      </c>
      <c r="Y305">
        <f t="shared" si="90"/>
        <v>18</v>
      </c>
      <c r="Z305">
        <f t="shared" si="91"/>
        <v>-18</v>
      </c>
    </row>
    <row r="306" spans="1:26" x14ac:dyDescent="0.3">
      <c r="A306">
        <f t="shared" si="92"/>
        <v>0</v>
      </c>
      <c r="B306">
        <f t="shared" si="97"/>
        <v>0.29999999999991417</v>
      </c>
      <c r="C306">
        <f t="shared" si="85"/>
        <v>31.400000000000173</v>
      </c>
      <c r="D306">
        <f t="shared" si="86"/>
        <v>-32.599999999999831</v>
      </c>
      <c r="E306">
        <f t="shared" si="98"/>
        <v>31.400000000000173</v>
      </c>
      <c r="F306">
        <f t="shared" si="99"/>
        <v>30.400000000000173</v>
      </c>
      <c r="G306">
        <f t="shared" si="100"/>
        <v>-31.599999999999827</v>
      </c>
      <c r="H306">
        <f t="shared" si="101"/>
        <v>30.400000000000173</v>
      </c>
      <c r="I306">
        <f t="shared" si="93"/>
        <v>30.400000000000173</v>
      </c>
      <c r="J306">
        <f t="shared" si="94"/>
        <v>-30.400000000000173</v>
      </c>
      <c r="K306">
        <f>+FDA_BE_Calculations!$F$41/FE_GAIN_plot</f>
        <v>5.1999999999999993</v>
      </c>
      <c r="L306">
        <f>+FDA_BE_Calculations!$G$41/FE_GAIN_plot</f>
        <v>-5.1999999999999993</v>
      </c>
      <c r="N306">
        <f t="shared" si="95"/>
        <v>5.1999999999999993</v>
      </c>
      <c r="O306">
        <f t="shared" si="96"/>
        <v>-5.1999999999999993</v>
      </c>
      <c r="Q306">
        <f t="shared" si="87"/>
        <v>5.0999999999999996</v>
      </c>
      <c r="R306">
        <f t="shared" si="88"/>
        <v>-9.9999999999999645E-2</v>
      </c>
      <c r="T306">
        <f t="shared" si="102"/>
        <v>5.1999999999999993</v>
      </c>
      <c r="U306">
        <f t="shared" si="103"/>
        <v>-5.1999999999999993</v>
      </c>
      <c r="W306">
        <f t="shared" si="89"/>
        <v>2.5</v>
      </c>
      <c r="Y306">
        <f t="shared" si="90"/>
        <v>18</v>
      </c>
      <c r="Z306">
        <f t="shared" si="91"/>
        <v>-18</v>
      </c>
    </row>
    <row r="307" spans="1:26" x14ac:dyDescent="0.3">
      <c r="A307">
        <f t="shared" si="92"/>
        <v>0</v>
      </c>
      <c r="B307">
        <f t="shared" si="97"/>
        <v>0.24999999999991418</v>
      </c>
      <c r="C307">
        <f t="shared" si="85"/>
        <v>31.500000000000171</v>
      </c>
      <c r="D307">
        <f t="shared" si="86"/>
        <v>-32.499999999999829</v>
      </c>
      <c r="E307">
        <f t="shared" si="98"/>
        <v>31.500000000000171</v>
      </c>
      <c r="F307">
        <f t="shared" si="99"/>
        <v>30.500000000000171</v>
      </c>
      <c r="G307">
        <f t="shared" si="100"/>
        <v>-31.499999999999829</v>
      </c>
      <c r="H307">
        <f t="shared" si="101"/>
        <v>30.500000000000171</v>
      </c>
      <c r="I307">
        <f t="shared" si="93"/>
        <v>30.500000000000171</v>
      </c>
      <c r="J307">
        <f t="shared" si="94"/>
        <v>-30.500000000000171</v>
      </c>
      <c r="K307">
        <f>+FDA_BE_Calculations!$F$41/FE_GAIN_plot</f>
        <v>5.1999999999999993</v>
      </c>
      <c r="L307">
        <f>+FDA_BE_Calculations!$G$41/FE_GAIN_plot</f>
        <v>-5.1999999999999993</v>
      </c>
      <c r="N307">
        <f t="shared" si="95"/>
        <v>5.1999999999999993</v>
      </c>
      <c r="O307">
        <f t="shared" si="96"/>
        <v>-5.1999999999999993</v>
      </c>
      <c r="Q307">
        <f t="shared" si="87"/>
        <v>5.0999999999999996</v>
      </c>
      <c r="R307">
        <f t="shared" si="88"/>
        <v>-9.9999999999999645E-2</v>
      </c>
      <c r="T307">
        <f t="shared" si="102"/>
        <v>5.1999999999999993</v>
      </c>
      <c r="U307">
        <f t="shared" si="103"/>
        <v>-5.1999999999999993</v>
      </c>
      <c r="W307">
        <f t="shared" si="89"/>
        <v>2.5</v>
      </c>
      <c r="Y307">
        <f t="shared" si="90"/>
        <v>18</v>
      </c>
      <c r="Z307">
        <f t="shared" si="91"/>
        <v>-18</v>
      </c>
    </row>
    <row r="308" spans="1:26" x14ac:dyDescent="0.3">
      <c r="A308">
        <f t="shared" si="92"/>
        <v>0</v>
      </c>
      <c r="B308">
        <f t="shared" si="97"/>
        <v>0.19999999999991419</v>
      </c>
      <c r="C308">
        <f t="shared" si="85"/>
        <v>31.600000000000172</v>
      </c>
      <c r="D308">
        <f t="shared" si="86"/>
        <v>-32.399999999999828</v>
      </c>
      <c r="E308">
        <f t="shared" si="98"/>
        <v>31.600000000000172</v>
      </c>
      <c r="F308">
        <f t="shared" si="99"/>
        <v>30.600000000000172</v>
      </c>
      <c r="G308">
        <f t="shared" si="100"/>
        <v>-31.399999999999828</v>
      </c>
      <c r="H308">
        <f t="shared" si="101"/>
        <v>30.600000000000172</v>
      </c>
      <c r="I308">
        <f t="shared" si="93"/>
        <v>30.600000000000172</v>
      </c>
      <c r="J308">
        <f t="shared" si="94"/>
        <v>-30.600000000000172</v>
      </c>
      <c r="K308">
        <f>+FDA_BE_Calculations!$F$41/FE_GAIN_plot</f>
        <v>5.1999999999999993</v>
      </c>
      <c r="L308">
        <f>+FDA_BE_Calculations!$G$41/FE_GAIN_plot</f>
        <v>-5.1999999999999993</v>
      </c>
      <c r="N308">
        <f t="shared" si="95"/>
        <v>5.1999999999999993</v>
      </c>
      <c r="O308">
        <f t="shared" si="96"/>
        <v>-5.1999999999999993</v>
      </c>
      <c r="Q308">
        <f t="shared" si="87"/>
        <v>5.0999999999999996</v>
      </c>
      <c r="R308">
        <f t="shared" si="88"/>
        <v>-9.9999999999999645E-2</v>
      </c>
      <c r="T308">
        <f t="shared" si="102"/>
        <v>5.1999999999999993</v>
      </c>
      <c r="U308">
        <f t="shared" si="103"/>
        <v>-5.1999999999999993</v>
      </c>
      <c r="W308">
        <f t="shared" si="89"/>
        <v>2.5</v>
      </c>
      <c r="Y308">
        <f t="shared" si="90"/>
        <v>18</v>
      </c>
      <c r="Z308">
        <f t="shared" si="91"/>
        <v>-18</v>
      </c>
    </row>
    <row r="309" spans="1:26" x14ac:dyDescent="0.3">
      <c r="A309">
        <f t="shared" si="92"/>
        <v>0</v>
      </c>
      <c r="B309">
        <f t="shared" si="97"/>
        <v>0.1499999999999142</v>
      </c>
      <c r="C309">
        <f t="shared" si="85"/>
        <v>31.700000000000173</v>
      </c>
      <c r="D309">
        <f t="shared" si="86"/>
        <v>-32.299999999999827</v>
      </c>
      <c r="E309">
        <f t="shared" si="98"/>
        <v>31.700000000000173</v>
      </c>
      <c r="F309">
        <f t="shared" si="99"/>
        <v>30.700000000000173</v>
      </c>
      <c r="G309">
        <f t="shared" si="100"/>
        <v>-31.299999999999827</v>
      </c>
      <c r="H309">
        <f t="shared" si="101"/>
        <v>30.700000000000173</v>
      </c>
      <c r="I309">
        <f t="shared" si="93"/>
        <v>30.700000000000173</v>
      </c>
      <c r="J309">
        <f t="shared" si="94"/>
        <v>-30.700000000000173</v>
      </c>
      <c r="K309">
        <f>+FDA_BE_Calculations!$F$41/FE_GAIN_plot</f>
        <v>5.1999999999999993</v>
      </c>
      <c r="L309">
        <f>+FDA_BE_Calculations!$G$41/FE_GAIN_plot</f>
        <v>-5.1999999999999993</v>
      </c>
      <c r="N309">
        <f t="shared" si="95"/>
        <v>5.1999999999999993</v>
      </c>
      <c r="O309">
        <f t="shared" si="96"/>
        <v>-5.1999999999999993</v>
      </c>
      <c r="Q309">
        <f t="shared" si="87"/>
        <v>5.0999999999999996</v>
      </c>
      <c r="R309">
        <f t="shared" si="88"/>
        <v>-9.9999999999999645E-2</v>
      </c>
      <c r="T309">
        <f t="shared" si="102"/>
        <v>5.1999999999999993</v>
      </c>
      <c r="U309">
        <f t="shared" si="103"/>
        <v>-5.1999999999999993</v>
      </c>
      <c r="W309">
        <f t="shared" si="89"/>
        <v>2.5</v>
      </c>
      <c r="Y309">
        <f t="shared" si="90"/>
        <v>18</v>
      </c>
      <c r="Z309">
        <f t="shared" si="91"/>
        <v>-18</v>
      </c>
    </row>
    <row r="310" spans="1:26" x14ac:dyDescent="0.3">
      <c r="A310">
        <f t="shared" si="92"/>
        <v>0</v>
      </c>
      <c r="B310">
        <f t="shared" si="97"/>
        <v>9.9999999999914199E-2</v>
      </c>
      <c r="C310">
        <f t="shared" si="85"/>
        <v>31.800000000000171</v>
      </c>
      <c r="D310">
        <f t="shared" si="86"/>
        <v>-32.199999999999825</v>
      </c>
      <c r="E310">
        <f t="shared" si="98"/>
        <v>31.800000000000171</v>
      </c>
      <c r="F310">
        <f t="shared" si="99"/>
        <v>30.800000000000171</v>
      </c>
      <c r="G310">
        <f t="shared" si="100"/>
        <v>-31.199999999999829</v>
      </c>
      <c r="H310">
        <f t="shared" si="101"/>
        <v>30.800000000000171</v>
      </c>
      <c r="I310">
        <f t="shared" si="93"/>
        <v>30.800000000000171</v>
      </c>
      <c r="J310">
        <f t="shared" si="94"/>
        <v>-30.800000000000171</v>
      </c>
      <c r="K310">
        <f>+FDA_BE_Calculations!$F$41/FE_GAIN_plot</f>
        <v>5.1999999999999993</v>
      </c>
      <c r="L310">
        <f>+FDA_BE_Calculations!$G$41/FE_GAIN_plot</f>
        <v>-5.1999999999999993</v>
      </c>
      <c r="N310">
        <f t="shared" si="95"/>
        <v>5.1999999999999993</v>
      </c>
      <c r="O310">
        <f t="shared" si="96"/>
        <v>-5.1999999999999993</v>
      </c>
      <c r="Q310">
        <f t="shared" si="87"/>
        <v>5.0999999999999996</v>
      </c>
      <c r="R310">
        <f t="shared" si="88"/>
        <v>-9.9999999999999645E-2</v>
      </c>
      <c r="T310">
        <f t="shared" si="102"/>
        <v>5.1999999999999993</v>
      </c>
      <c r="U310">
        <f t="shared" si="103"/>
        <v>-5.1999999999999993</v>
      </c>
      <c r="W310">
        <f t="shared" si="89"/>
        <v>2.5</v>
      </c>
      <c r="Y310">
        <f t="shared" si="90"/>
        <v>18</v>
      </c>
      <c r="Z310">
        <f t="shared" si="91"/>
        <v>-18</v>
      </c>
    </row>
    <row r="311" spans="1:26" x14ac:dyDescent="0.3">
      <c r="A311">
        <f t="shared" si="92"/>
        <v>0</v>
      </c>
      <c r="B311">
        <f t="shared" si="97"/>
        <v>4.9999999999914196E-2</v>
      </c>
      <c r="C311">
        <f t="shared" si="85"/>
        <v>31.900000000000173</v>
      </c>
      <c r="D311">
        <f t="shared" si="86"/>
        <v>-32.099999999999831</v>
      </c>
      <c r="E311">
        <f t="shared" si="98"/>
        <v>31.900000000000173</v>
      </c>
      <c r="F311">
        <f t="shared" si="99"/>
        <v>30.900000000000173</v>
      </c>
      <c r="G311">
        <f t="shared" si="100"/>
        <v>-31.099999999999827</v>
      </c>
      <c r="H311">
        <f t="shared" si="101"/>
        <v>30.900000000000173</v>
      </c>
      <c r="I311">
        <f t="shared" si="93"/>
        <v>30.900000000000173</v>
      </c>
      <c r="J311">
        <f t="shared" si="94"/>
        <v>-30.900000000000173</v>
      </c>
      <c r="K311">
        <f>+FDA_BE_Calculations!$F$41/FE_GAIN_plot</f>
        <v>5.1999999999999993</v>
      </c>
      <c r="L311">
        <f>+FDA_BE_Calculations!$G$41/FE_GAIN_plot</f>
        <v>-5.1999999999999993</v>
      </c>
      <c r="N311">
        <f t="shared" si="95"/>
        <v>5.1999999999999993</v>
      </c>
      <c r="O311">
        <f t="shared" si="96"/>
        <v>-5.1999999999999993</v>
      </c>
      <c r="Q311">
        <f t="shared" si="87"/>
        <v>5.0999999999999996</v>
      </c>
      <c r="R311">
        <f t="shared" si="88"/>
        <v>-9.9999999999999645E-2</v>
      </c>
      <c r="T311">
        <f t="shared" si="102"/>
        <v>5.1999999999999993</v>
      </c>
      <c r="U311">
        <f t="shared" si="103"/>
        <v>-5.1999999999999993</v>
      </c>
      <c r="W311">
        <f t="shared" si="89"/>
        <v>2.5</v>
      </c>
      <c r="Y311">
        <f t="shared" si="90"/>
        <v>18</v>
      </c>
      <c r="Z311">
        <f t="shared" si="91"/>
        <v>-18</v>
      </c>
    </row>
    <row r="312" spans="1:26" x14ac:dyDescent="0.3">
      <c r="A312">
        <f t="shared" si="92"/>
        <v>0</v>
      </c>
      <c r="B312">
        <f t="shared" si="97"/>
        <v>-8.5806362015716786E-14</v>
      </c>
      <c r="C312">
        <f t="shared" si="85"/>
        <v>32.000000000000171</v>
      </c>
      <c r="D312">
        <f t="shared" si="86"/>
        <v>-31.999999999999829</v>
      </c>
      <c r="E312">
        <f t="shared" si="98"/>
        <v>31.999999999999829</v>
      </c>
      <c r="F312">
        <f t="shared" si="99"/>
        <v>31.000000000000171</v>
      </c>
      <c r="G312">
        <f t="shared" si="100"/>
        <v>-30.999999999999829</v>
      </c>
      <c r="H312">
        <f t="shared" si="101"/>
        <v>30.999999999999829</v>
      </c>
      <c r="I312">
        <f t="shared" si="93"/>
        <v>30.999999999999829</v>
      </c>
      <c r="J312">
        <f t="shared" si="94"/>
        <v>-30.999999999999829</v>
      </c>
      <c r="K312">
        <f>+FDA_BE_Calculations!$F$41/FE_GAIN_plot</f>
        <v>5.1999999999999993</v>
      </c>
      <c r="L312">
        <f>+FDA_BE_Calculations!$G$41/FE_GAIN_plot</f>
        <v>-5.1999999999999993</v>
      </c>
      <c r="N312">
        <f t="shared" si="95"/>
        <v>5.1999999999999993</v>
      </c>
      <c r="O312">
        <f t="shared" si="96"/>
        <v>-5.1999999999999993</v>
      </c>
      <c r="Q312">
        <f t="shared" si="87"/>
        <v>5.0999999999999996</v>
      </c>
      <c r="R312">
        <f t="shared" si="88"/>
        <v>-9.9999999999999645E-2</v>
      </c>
      <c r="T312">
        <f t="shared" si="102"/>
        <v>5.1999999999999993</v>
      </c>
      <c r="U312">
        <f t="shared" si="103"/>
        <v>-5.1999999999999993</v>
      </c>
      <c r="W312">
        <f t="shared" si="89"/>
        <v>2.5</v>
      </c>
      <c r="Y312">
        <f t="shared" si="90"/>
        <v>18</v>
      </c>
      <c r="Z312">
        <f t="shared" si="91"/>
        <v>-18</v>
      </c>
    </row>
    <row r="313" spans="1:26" x14ac:dyDescent="0.3">
      <c r="A313">
        <f t="shared" si="92"/>
        <v>0</v>
      </c>
      <c r="B313">
        <f t="shared" si="97"/>
        <v>-5.0000000000085809E-2</v>
      </c>
      <c r="C313">
        <f t="shared" si="85"/>
        <v>32.100000000000172</v>
      </c>
      <c r="D313">
        <f t="shared" si="86"/>
        <v>-31.899999999999828</v>
      </c>
      <c r="E313">
        <f t="shared" si="98"/>
        <v>31.899999999999828</v>
      </c>
      <c r="F313">
        <f t="shared" si="99"/>
        <v>31.100000000000172</v>
      </c>
      <c r="G313">
        <f t="shared" si="100"/>
        <v>-30.899999999999828</v>
      </c>
      <c r="H313">
        <f t="shared" si="101"/>
        <v>30.899999999999828</v>
      </c>
      <c r="I313">
        <f t="shared" si="93"/>
        <v>30.899999999999828</v>
      </c>
      <c r="J313">
        <f t="shared" si="94"/>
        <v>-30.899999999999828</v>
      </c>
      <c r="K313">
        <f>+FDA_BE_Calculations!$F$41/FE_GAIN_plot</f>
        <v>5.1999999999999993</v>
      </c>
      <c r="L313">
        <f>+FDA_BE_Calculations!$G$41/FE_GAIN_plot</f>
        <v>-5.1999999999999993</v>
      </c>
      <c r="N313">
        <f t="shared" si="95"/>
        <v>5.1999999999999993</v>
      </c>
      <c r="O313">
        <f t="shared" si="96"/>
        <v>-5.1999999999999993</v>
      </c>
      <c r="Q313">
        <f t="shared" si="87"/>
        <v>5.0999999999999996</v>
      </c>
      <c r="R313">
        <f t="shared" si="88"/>
        <v>-9.9999999999999645E-2</v>
      </c>
      <c r="T313">
        <f t="shared" si="102"/>
        <v>5.1999999999999993</v>
      </c>
      <c r="U313">
        <f t="shared" si="103"/>
        <v>-5.1999999999999993</v>
      </c>
      <c r="W313">
        <f t="shared" si="89"/>
        <v>2.5</v>
      </c>
      <c r="Y313">
        <f t="shared" si="90"/>
        <v>18</v>
      </c>
      <c r="Z313">
        <f t="shared" si="91"/>
        <v>-18</v>
      </c>
    </row>
    <row r="314" spans="1:26" x14ac:dyDescent="0.3">
      <c r="A314">
        <f t="shared" si="92"/>
        <v>0</v>
      </c>
      <c r="B314">
        <f t="shared" si="97"/>
        <v>-0.10000000000008581</v>
      </c>
      <c r="C314">
        <f t="shared" si="85"/>
        <v>32.200000000000173</v>
      </c>
      <c r="D314">
        <f t="shared" si="86"/>
        <v>-31.799999999999827</v>
      </c>
      <c r="E314">
        <f t="shared" si="98"/>
        <v>31.799999999999827</v>
      </c>
      <c r="F314">
        <f t="shared" si="99"/>
        <v>31.200000000000173</v>
      </c>
      <c r="G314">
        <f t="shared" si="100"/>
        <v>-30.799999999999827</v>
      </c>
      <c r="H314">
        <f t="shared" si="101"/>
        <v>30.799999999999827</v>
      </c>
      <c r="I314">
        <f t="shared" si="93"/>
        <v>30.799999999999827</v>
      </c>
      <c r="J314">
        <f t="shared" si="94"/>
        <v>-30.799999999999827</v>
      </c>
      <c r="K314">
        <f>+FDA_BE_Calculations!$F$41/FE_GAIN_plot</f>
        <v>5.1999999999999993</v>
      </c>
      <c r="L314">
        <f>+FDA_BE_Calculations!$G$41/FE_GAIN_plot</f>
        <v>-5.1999999999999993</v>
      </c>
      <c r="N314">
        <f t="shared" si="95"/>
        <v>5.1999999999999993</v>
      </c>
      <c r="O314">
        <f t="shared" si="96"/>
        <v>-5.1999999999999993</v>
      </c>
      <c r="Q314">
        <f t="shared" si="87"/>
        <v>5.0999999999999996</v>
      </c>
      <c r="R314">
        <f t="shared" si="88"/>
        <v>-9.9999999999999645E-2</v>
      </c>
      <c r="T314">
        <f t="shared" si="102"/>
        <v>5.1999999999999993</v>
      </c>
      <c r="U314">
        <f t="shared" si="103"/>
        <v>-5.1999999999999993</v>
      </c>
      <c r="W314">
        <f t="shared" si="89"/>
        <v>2.5</v>
      </c>
      <c r="Y314">
        <f t="shared" si="90"/>
        <v>18</v>
      </c>
      <c r="Z314">
        <f t="shared" si="91"/>
        <v>-18</v>
      </c>
    </row>
    <row r="315" spans="1:26" x14ac:dyDescent="0.3">
      <c r="A315">
        <f t="shared" si="92"/>
        <v>0</v>
      </c>
      <c r="B315">
        <f t="shared" si="97"/>
        <v>-0.15000000000008581</v>
      </c>
      <c r="C315">
        <f t="shared" si="85"/>
        <v>32.300000000000175</v>
      </c>
      <c r="D315">
        <f t="shared" si="86"/>
        <v>-31.699999999999829</v>
      </c>
      <c r="E315">
        <f t="shared" si="98"/>
        <v>31.699999999999829</v>
      </c>
      <c r="F315">
        <f t="shared" si="99"/>
        <v>31.300000000000171</v>
      </c>
      <c r="G315">
        <f t="shared" si="100"/>
        <v>-30.699999999999829</v>
      </c>
      <c r="H315">
        <f t="shared" si="101"/>
        <v>30.699999999999829</v>
      </c>
      <c r="I315">
        <f t="shared" si="93"/>
        <v>30.699999999999829</v>
      </c>
      <c r="J315">
        <f t="shared" si="94"/>
        <v>-30.699999999999829</v>
      </c>
      <c r="K315">
        <f>+FDA_BE_Calculations!$F$41/FE_GAIN_plot</f>
        <v>5.1999999999999993</v>
      </c>
      <c r="L315">
        <f>+FDA_BE_Calculations!$G$41/FE_GAIN_plot</f>
        <v>-5.1999999999999993</v>
      </c>
      <c r="N315">
        <f t="shared" si="95"/>
        <v>5.1999999999999993</v>
      </c>
      <c r="O315">
        <f t="shared" si="96"/>
        <v>-5.1999999999999993</v>
      </c>
      <c r="Q315">
        <f t="shared" si="87"/>
        <v>5.0999999999999996</v>
      </c>
      <c r="R315">
        <f t="shared" si="88"/>
        <v>-9.9999999999999645E-2</v>
      </c>
      <c r="T315">
        <f t="shared" si="102"/>
        <v>5.1999999999999993</v>
      </c>
      <c r="U315">
        <f t="shared" si="103"/>
        <v>-5.1999999999999993</v>
      </c>
      <c r="W315">
        <f t="shared" si="89"/>
        <v>2.5</v>
      </c>
      <c r="Y315">
        <f t="shared" si="90"/>
        <v>18</v>
      </c>
      <c r="Z315">
        <f t="shared" si="91"/>
        <v>-18</v>
      </c>
    </row>
    <row r="316" spans="1:26" x14ac:dyDescent="0.3">
      <c r="A316">
        <f t="shared" si="92"/>
        <v>0</v>
      </c>
      <c r="B316">
        <f t="shared" si="97"/>
        <v>-0.20000000000008583</v>
      </c>
      <c r="C316">
        <f t="shared" si="85"/>
        <v>32.400000000000169</v>
      </c>
      <c r="D316">
        <f t="shared" si="86"/>
        <v>-31.599999999999827</v>
      </c>
      <c r="E316">
        <f t="shared" si="98"/>
        <v>31.599999999999827</v>
      </c>
      <c r="F316">
        <f t="shared" si="99"/>
        <v>31.400000000000173</v>
      </c>
      <c r="G316">
        <f t="shared" si="100"/>
        <v>-30.599999999999827</v>
      </c>
      <c r="H316">
        <f t="shared" si="101"/>
        <v>30.599999999999827</v>
      </c>
      <c r="I316">
        <f t="shared" si="93"/>
        <v>30.599999999999827</v>
      </c>
      <c r="J316">
        <f t="shared" si="94"/>
        <v>-30.599999999999827</v>
      </c>
      <c r="K316">
        <f>+FDA_BE_Calculations!$F$41/FE_GAIN_plot</f>
        <v>5.1999999999999993</v>
      </c>
      <c r="L316">
        <f>+FDA_BE_Calculations!$G$41/FE_GAIN_plot</f>
        <v>-5.1999999999999993</v>
      </c>
      <c r="N316">
        <f t="shared" si="95"/>
        <v>5.1999999999999993</v>
      </c>
      <c r="O316">
        <f t="shared" si="96"/>
        <v>-5.1999999999999993</v>
      </c>
      <c r="Q316">
        <f t="shared" si="87"/>
        <v>5.0999999999999996</v>
      </c>
      <c r="R316">
        <f t="shared" si="88"/>
        <v>-9.9999999999999645E-2</v>
      </c>
      <c r="T316">
        <f t="shared" si="102"/>
        <v>5.1999999999999993</v>
      </c>
      <c r="U316">
        <f t="shared" si="103"/>
        <v>-5.1999999999999993</v>
      </c>
      <c r="W316">
        <f t="shared" si="89"/>
        <v>2.5</v>
      </c>
      <c r="Y316">
        <f t="shared" si="90"/>
        <v>18</v>
      </c>
      <c r="Z316">
        <f t="shared" si="91"/>
        <v>-18</v>
      </c>
    </row>
    <row r="317" spans="1:26" x14ac:dyDescent="0.3">
      <c r="A317">
        <f t="shared" si="92"/>
        <v>0</v>
      </c>
      <c r="B317">
        <f t="shared" si="97"/>
        <v>-0.25000000000008582</v>
      </c>
      <c r="C317">
        <f t="shared" si="85"/>
        <v>32.500000000000171</v>
      </c>
      <c r="D317">
        <f t="shared" si="86"/>
        <v>-31.499999999999829</v>
      </c>
      <c r="E317">
        <f t="shared" si="98"/>
        <v>31.499999999999829</v>
      </c>
      <c r="F317">
        <f t="shared" si="99"/>
        <v>31.500000000000171</v>
      </c>
      <c r="G317">
        <f t="shared" si="100"/>
        <v>-30.499999999999829</v>
      </c>
      <c r="H317">
        <f t="shared" si="101"/>
        <v>30.499999999999829</v>
      </c>
      <c r="I317">
        <f t="shared" si="93"/>
        <v>30.499999999999829</v>
      </c>
      <c r="J317">
        <f t="shared" si="94"/>
        <v>-30.499999999999829</v>
      </c>
      <c r="K317">
        <f>+FDA_BE_Calculations!$F$41/FE_GAIN_plot</f>
        <v>5.1999999999999993</v>
      </c>
      <c r="L317">
        <f>+FDA_BE_Calculations!$G$41/FE_GAIN_plot</f>
        <v>-5.1999999999999993</v>
      </c>
      <c r="N317">
        <f t="shared" si="95"/>
        <v>5.1999999999999993</v>
      </c>
      <c r="O317">
        <f t="shared" si="96"/>
        <v>-5.1999999999999993</v>
      </c>
      <c r="Q317">
        <f t="shared" si="87"/>
        <v>5.0999999999999996</v>
      </c>
      <c r="R317">
        <f t="shared" si="88"/>
        <v>-9.9999999999999645E-2</v>
      </c>
      <c r="T317">
        <f t="shared" si="102"/>
        <v>5.1999999999999993</v>
      </c>
      <c r="U317">
        <f t="shared" si="103"/>
        <v>-5.1999999999999993</v>
      </c>
      <c r="W317">
        <f t="shared" si="89"/>
        <v>2.5</v>
      </c>
      <c r="Y317">
        <f t="shared" si="90"/>
        <v>18</v>
      </c>
      <c r="Z317">
        <f t="shared" si="91"/>
        <v>-18</v>
      </c>
    </row>
    <row r="318" spans="1:26" x14ac:dyDescent="0.3">
      <c r="A318">
        <f t="shared" si="92"/>
        <v>0</v>
      </c>
      <c r="B318">
        <f t="shared" si="97"/>
        <v>-0.30000000000008581</v>
      </c>
      <c r="C318">
        <f t="shared" si="85"/>
        <v>32.600000000000172</v>
      </c>
      <c r="D318">
        <f t="shared" si="86"/>
        <v>-31.399999999999828</v>
      </c>
      <c r="E318">
        <f t="shared" si="98"/>
        <v>31.399999999999828</v>
      </c>
      <c r="F318">
        <f t="shared" si="99"/>
        <v>31.600000000000172</v>
      </c>
      <c r="G318">
        <f t="shared" si="100"/>
        <v>-30.399999999999828</v>
      </c>
      <c r="H318">
        <f t="shared" si="101"/>
        <v>30.399999999999828</v>
      </c>
      <c r="I318">
        <f t="shared" si="93"/>
        <v>30.399999999999828</v>
      </c>
      <c r="J318">
        <f t="shared" si="94"/>
        <v>-30.399999999999828</v>
      </c>
      <c r="K318">
        <f>+FDA_BE_Calculations!$F$41/FE_GAIN_plot</f>
        <v>5.1999999999999993</v>
      </c>
      <c r="L318">
        <f>+FDA_BE_Calculations!$G$41/FE_GAIN_plot</f>
        <v>-5.1999999999999993</v>
      </c>
      <c r="N318">
        <f t="shared" si="95"/>
        <v>5.1999999999999993</v>
      </c>
      <c r="O318">
        <f t="shared" si="96"/>
        <v>-5.1999999999999993</v>
      </c>
      <c r="Q318">
        <f t="shared" si="87"/>
        <v>5.0999999999999996</v>
      </c>
      <c r="R318">
        <f t="shared" si="88"/>
        <v>-9.9999999999999645E-2</v>
      </c>
      <c r="T318">
        <f t="shared" si="102"/>
        <v>5.1999999999999993</v>
      </c>
      <c r="U318">
        <f t="shared" si="103"/>
        <v>-5.1999999999999993</v>
      </c>
      <c r="W318">
        <f t="shared" si="89"/>
        <v>2.5</v>
      </c>
      <c r="Y318">
        <f t="shared" si="90"/>
        <v>18</v>
      </c>
      <c r="Z318">
        <f t="shared" si="91"/>
        <v>-18</v>
      </c>
    </row>
    <row r="319" spans="1:26" x14ac:dyDescent="0.3">
      <c r="A319">
        <f t="shared" si="92"/>
        <v>0</v>
      </c>
      <c r="B319">
        <f t="shared" si="97"/>
        <v>-0.3500000000000858</v>
      </c>
      <c r="C319">
        <f t="shared" si="85"/>
        <v>32.700000000000173</v>
      </c>
      <c r="D319">
        <f t="shared" si="86"/>
        <v>-31.299999999999827</v>
      </c>
      <c r="E319">
        <f t="shared" si="98"/>
        <v>31.299999999999827</v>
      </c>
      <c r="F319">
        <f t="shared" si="99"/>
        <v>31.700000000000173</v>
      </c>
      <c r="G319">
        <f t="shared" si="100"/>
        <v>-30.299999999999827</v>
      </c>
      <c r="H319">
        <f t="shared" si="101"/>
        <v>30.299999999999827</v>
      </c>
      <c r="I319">
        <f t="shared" si="93"/>
        <v>30.299999999999827</v>
      </c>
      <c r="J319">
        <f t="shared" si="94"/>
        <v>-30.299999999999827</v>
      </c>
      <c r="K319">
        <f>+FDA_BE_Calculations!$F$41/FE_GAIN_plot</f>
        <v>5.1999999999999993</v>
      </c>
      <c r="L319">
        <f>+FDA_BE_Calculations!$G$41/FE_GAIN_plot</f>
        <v>-5.1999999999999993</v>
      </c>
      <c r="N319">
        <f t="shared" si="95"/>
        <v>5.1999999999999993</v>
      </c>
      <c r="O319">
        <f t="shared" si="96"/>
        <v>-5.1999999999999993</v>
      </c>
      <c r="Q319">
        <f t="shared" si="87"/>
        <v>5.0999999999999996</v>
      </c>
      <c r="R319">
        <f t="shared" si="88"/>
        <v>-9.9999999999999645E-2</v>
      </c>
      <c r="T319">
        <f t="shared" si="102"/>
        <v>5.1999999999999993</v>
      </c>
      <c r="U319">
        <f t="shared" si="103"/>
        <v>-5.1999999999999993</v>
      </c>
      <c r="W319">
        <f t="shared" si="89"/>
        <v>2.5</v>
      </c>
      <c r="Y319">
        <f t="shared" si="90"/>
        <v>18</v>
      </c>
      <c r="Z319">
        <f t="shared" si="91"/>
        <v>-18</v>
      </c>
    </row>
    <row r="320" spans="1:26" x14ac:dyDescent="0.3">
      <c r="A320">
        <f t="shared" si="92"/>
        <v>0</v>
      </c>
      <c r="B320">
        <f t="shared" si="97"/>
        <v>-0.40000000000008579</v>
      </c>
      <c r="C320">
        <f t="shared" si="85"/>
        <v>32.800000000000175</v>
      </c>
      <c r="D320">
        <f t="shared" si="86"/>
        <v>-31.199999999999829</v>
      </c>
      <c r="E320">
        <f t="shared" si="98"/>
        <v>31.199999999999829</v>
      </c>
      <c r="F320">
        <f t="shared" si="99"/>
        <v>31.800000000000171</v>
      </c>
      <c r="G320">
        <f t="shared" si="100"/>
        <v>-30.199999999999829</v>
      </c>
      <c r="H320">
        <f t="shared" si="101"/>
        <v>30.199999999999829</v>
      </c>
      <c r="I320">
        <f t="shared" si="93"/>
        <v>30.199999999999829</v>
      </c>
      <c r="J320">
        <f t="shared" si="94"/>
        <v>-30.199999999999829</v>
      </c>
      <c r="K320">
        <f>+FDA_BE_Calculations!$F$41/FE_GAIN_plot</f>
        <v>5.1999999999999993</v>
      </c>
      <c r="L320">
        <f>+FDA_BE_Calculations!$G$41/FE_GAIN_plot</f>
        <v>-5.1999999999999993</v>
      </c>
      <c r="N320">
        <f t="shared" si="95"/>
        <v>5.1999999999999993</v>
      </c>
      <c r="O320">
        <f t="shared" si="96"/>
        <v>-5.1999999999999993</v>
      </c>
      <c r="Q320">
        <f t="shared" si="87"/>
        <v>5.0999999999999996</v>
      </c>
      <c r="R320">
        <f t="shared" si="88"/>
        <v>-9.9999999999999645E-2</v>
      </c>
      <c r="T320">
        <f t="shared" si="102"/>
        <v>5.1999999999999993</v>
      </c>
      <c r="U320">
        <f t="shared" si="103"/>
        <v>-5.1999999999999993</v>
      </c>
      <c r="W320">
        <f t="shared" si="89"/>
        <v>2.5</v>
      </c>
      <c r="Y320">
        <f t="shared" si="90"/>
        <v>18</v>
      </c>
      <c r="Z320">
        <f t="shared" si="91"/>
        <v>-18</v>
      </c>
    </row>
    <row r="321" spans="1:26" x14ac:dyDescent="0.3">
      <c r="A321">
        <f t="shared" si="92"/>
        <v>0</v>
      </c>
      <c r="B321">
        <f t="shared" si="97"/>
        <v>-0.45000000000008578</v>
      </c>
      <c r="C321">
        <f t="shared" si="85"/>
        <v>32.900000000000169</v>
      </c>
      <c r="D321">
        <f t="shared" si="86"/>
        <v>-31.099999999999827</v>
      </c>
      <c r="E321">
        <f t="shared" si="98"/>
        <v>31.099999999999827</v>
      </c>
      <c r="F321">
        <f t="shared" si="99"/>
        <v>31.900000000000173</v>
      </c>
      <c r="G321">
        <f t="shared" si="100"/>
        <v>-30.099999999999827</v>
      </c>
      <c r="H321">
        <f t="shared" si="101"/>
        <v>30.099999999999827</v>
      </c>
      <c r="I321">
        <f t="shared" si="93"/>
        <v>30.099999999999827</v>
      </c>
      <c r="J321">
        <f t="shared" si="94"/>
        <v>-30.099999999999827</v>
      </c>
      <c r="K321">
        <f>+FDA_BE_Calculations!$F$41/FE_GAIN_plot</f>
        <v>5.1999999999999993</v>
      </c>
      <c r="L321">
        <f>+FDA_BE_Calculations!$G$41/FE_GAIN_plot</f>
        <v>-5.1999999999999993</v>
      </c>
      <c r="N321">
        <f t="shared" si="95"/>
        <v>5.1999999999999993</v>
      </c>
      <c r="O321">
        <f t="shared" si="96"/>
        <v>-5.1999999999999993</v>
      </c>
      <c r="Q321">
        <f t="shared" si="87"/>
        <v>5.0999999999999996</v>
      </c>
      <c r="R321">
        <f t="shared" si="88"/>
        <v>-9.9999999999999645E-2</v>
      </c>
      <c r="T321">
        <f t="shared" si="102"/>
        <v>5.1999999999999993</v>
      </c>
      <c r="U321">
        <f t="shared" si="103"/>
        <v>-5.1999999999999993</v>
      </c>
      <c r="W321">
        <f t="shared" si="89"/>
        <v>2.5</v>
      </c>
      <c r="Y321">
        <f t="shared" si="90"/>
        <v>18</v>
      </c>
      <c r="Z321">
        <f t="shared" si="91"/>
        <v>-18</v>
      </c>
    </row>
    <row r="322" spans="1:26" x14ac:dyDescent="0.3">
      <c r="A322">
        <f t="shared" si="92"/>
        <v>0</v>
      </c>
      <c r="B322">
        <f t="shared" si="97"/>
        <v>-0.50000000000008582</v>
      </c>
      <c r="C322">
        <f t="shared" ref="C322:C385" si="104">IF((B322-0.75)&lt;$AD$6,(AD$6-B322)/FE_GAIN_plot*2,0)</f>
        <v>33.000000000000171</v>
      </c>
      <c r="D322">
        <f t="shared" ref="D322:D385" si="105" xml:space="preserve"> IF((B322)&gt;$AD$7, (AD$7-B322)/FE_GAIN_plot*2,0)</f>
        <v>-30.999999999999829</v>
      </c>
      <c r="E322">
        <f t="shared" si="98"/>
        <v>30.999999999999829</v>
      </c>
      <c r="F322">
        <f t="shared" si="99"/>
        <v>32.000000000000171</v>
      </c>
      <c r="G322">
        <f t="shared" si="100"/>
        <v>-29.999999999999829</v>
      </c>
      <c r="H322">
        <f t="shared" si="101"/>
        <v>29.999999999999829</v>
      </c>
      <c r="I322">
        <f t="shared" si="93"/>
        <v>29.999999999999829</v>
      </c>
      <c r="J322">
        <f t="shared" si="94"/>
        <v>-29.999999999999829</v>
      </c>
      <c r="K322">
        <f>+FDA_BE_Calculations!$F$41/FE_GAIN_plot</f>
        <v>5.1999999999999993</v>
      </c>
      <c r="L322">
        <f>+FDA_BE_Calculations!$G$41/FE_GAIN_plot</f>
        <v>-5.1999999999999993</v>
      </c>
      <c r="N322">
        <f t="shared" si="95"/>
        <v>5.1999999999999993</v>
      </c>
      <c r="O322">
        <f t="shared" si="96"/>
        <v>-5.1999999999999993</v>
      </c>
      <c r="Q322">
        <f t="shared" ref="Q322:Q385" si="106">+vocm_calc_plot+BE_GAIN_plot*FE_GAIN_plot*0.5*N322</f>
        <v>5.0999999999999996</v>
      </c>
      <c r="R322">
        <f t="shared" ref="R322:R385" si="107">+vocm_calc_plot+BE_GAIN_plot*FE_GAIN_plot*0.5*O322</f>
        <v>-9.9999999999999645E-2</v>
      </c>
      <c r="T322">
        <f t="shared" si="102"/>
        <v>5.1999999999999993</v>
      </c>
      <c r="U322">
        <f t="shared" si="103"/>
        <v>-5.1999999999999993</v>
      </c>
      <c r="W322">
        <f t="shared" ref="W322:W385" si="108">+vocm_calc_plot</f>
        <v>2.5</v>
      </c>
      <c r="Y322">
        <f t="shared" ref="Y322:Y385" si="109">VCC_plot</f>
        <v>18</v>
      </c>
      <c r="Z322">
        <f t="shared" ref="Z322:Z385" si="110">VEE_plot</f>
        <v>-18</v>
      </c>
    </row>
    <row r="323" spans="1:26" x14ac:dyDescent="0.3">
      <c r="A323">
        <f t="shared" ref="A323:A386" si="111">IF(($B323-$B324)&lt;0.000001,1,0)</f>
        <v>0</v>
      </c>
      <c r="B323">
        <f t="shared" si="97"/>
        <v>-0.55000000000008586</v>
      </c>
      <c r="C323">
        <f t="shared" si="104"/>
        <v>33.100000000000172</v>
      </c>
      <c r="D323">
        <f t="shared" si="105"/>
        <v>-30.899999999999828</v>
      </c>
      <c r="E323">
        <f t="shared" si="98"/>
        <v>30.899999999999828</v>
      </c>
      <c r="F323">
        <f t="shared" si="99"/>
        <v>32.100000000000172</v>
      </c>
      <c r="G323">
        <f t="shared" si="100"/>
        <v>-29.899999999999828</v>
      </c>
      <c r="H323">
        <f t="shared" si="101"/>
        <v>29.899999999999828</v>
      </c>
      <c r="I323">
        <f t="shared" ref="I323:I386" si="112">IF(ABS($E323)&lt;ABS($H323), $E323, $H323)</f>
        <v>29.899999999999828</v>
      </c>
      <c r="J323">
        <f t="shared" ref="J323:J386" si="113">-I323</f>
        <v>-29.899999999999828</v>
      </c>
      <c r="K323">
        <f>+FDA_BE_Calculations!$F$41/FE_GAIN_plot</f>
        <v>5.1999999999999993</v>
      </c>
      <c r="L323">
        <f>+FDA_BE_Calculations!$G$41/FE_GAIN_plot</f>
        <v>-5.1999999999999993</v>
      </c>
      <c r="N323">
        <f t="shared" ref="N323:N386" si="114">IF(ABS($I323)&lt;ABS($K323), $I323, $K323)</f>
        <v>5.1999999999999993</v>
      </c>
      <c r="O323">
        <f t="shared" ref="O323:O386" si="115">IF(ABS($J323)&lt;ABS($L323), $J323, $L323)</f>
        <v>-5.1999999999999993</v>
      </c>
      <c r="Q323">
        <f t="shared" si="106"/>
        <v>5.0999999999999996</v>
      </c>
      <c r="R323">
        <f t="shared" si="107"/>
        <v>-9.9999999999999645E-2</v>
      </c>
      <c r="T323">
        <f t="shared" si="102"/>
        <v>5.1999999999999993</v>
      </c>
      <c r="U323">
        <f t="shared" si="103"/>
        <v>-5.1999999999999993</v>
      </c>
      <c r="W323">
        <f t="shared" si="108"/>
        <v>2.5</v>
      </c>
      <c r="Y323">
        <f t="shared" si="109"/>
        <v>18</v>
      </c>
      <c r="Z323">
        <f t="shared" si="110"/>
        <v>-18</v>
      </c>
    </row>
    <row r="324" spans="1:26" x14ac:dyDescent="0.3">
      <c r="A324">
        <f t="shared" si="111"/>
        <v>0</v>
      </c>
      <c r="B324">
        <f t="shared" ref="B324:B387" si="116">IF(($B323-0.05)&gt;=$AD$11,$B323-0.05,$AD$11)</f>
        <v>-0.60000000000008591</v>
      </c>
      <c r="C324">
        <f t="shared" si="104"/>
        <v>33.200000000000173</v>
      </c>
      <c r="D324">
        <f t="shared" si="105"/>
        <v>-30.799999999999827</v>
      </c>
      <c r="E324">
        <f t="shared" ref="E324:E387" si="117">IF(ABS(D324)&lt;ABS(C324), ABS(D324), ABS(C324))</f>
        <v>30.799999999999827</v>
      </c>
      <c r="F324">
        <f t="shared" ref="F324:F387" si="118">IF(B324&lt;$AD$10,($AD$10-B324)*2,0)</f>
        <v>32.200000000000173</v>
      </c>
      <c r="G324">
        <f t="shared" ref="G324:G387" si="119">IF(B324&gt;$AD$11, ($AD$11-B324)*2,0)</f>
        <v>-29.799999999999827</v>
      </c>
      <c r="H324">
        <f t="shared" ref="H324:H387" si="120">IF(ABS(G324)&lt;ABS(F324), ABS(G324),ABS(F324))</f>
        <v>29.799999999999827</v>
      </c>
      <c r="I324">
        <f t="shared" si="112"/>
        <v>29.799999999999827</v>
      </c>
      <c r="J324">
        <f t="shared" si="113"/>
        <v>-29.799999999999827</v>
      </c>
      <c r="K324">
        <f>+FDA_BE_Calculations!$F$41/FE_GAIN_plot</f>
        <v>5.1999999999999993</v>
      </c>
      <c r="L324">
        <f>+FDA_BE_Calculations!$G$41/FE_GAIN_plot</f>
        <v>-5.1999999999999993</v>
      </c>
      <c r="N324">
        <f t="shared" si="114"/>
        <v>5.1999999999999993</v>
      </c>
      <c r="O324">
        <f t="shared" si="115"/>
        <v>-5.1999999999999993</v>
      </c>
      <c r="Q324">
        <f t="shared" si="106"/>
        <v>5.0999999999999996</v>
      </c>
      <c r="R324">
        <f t="shared" si="107"/>
        <v>-9.9999999999999645E-2</v>
      </c>
      <c r="T324">
        <f t="shared" ref="T324:T387" si="121">+Q324-R324</f>
        <v>5.1999999999999993</v>
      </c>
      <c r="U324">
        <f t="shared" ref="U324:U387" si="122">+R324-Q324</f>
        <v>-5.1999999999999993</v>
      </c>
      <c r="W324">
        <f t="shared" si="108"/>
        <v>2.5</v>
      </c>
      <c r="Y324">
        <f t="shared" si="109"/>
        <v>18</v>
      </c>
      <c r="Z324">
        <f t="shared" si="110"/>
        <v>-18</v>
      </c>
    </row>
    <row r="325" spans="1:26" x14ac:dyDescent="0.3">
      <c r="A325">
        <f t="shared" si="111"/>
        <v>0</v>
      </c>
      <c r="B325">
        <f t="shared" si="116"/>
        <v>-0.65000000000008595</v>
      </c>
      <c r="C325">
        <f t="shared" si="104"/>
        <v>33.300000000000175</v>
      </c>
      <c r="D325">
        <f t="shared" si="105"/>
        <v>-30.699999999999829</v>
      </c>
      <c r="E325">
        <f t="shared" si="117"/>
        <v>30.699999999999829</v>
      </c>
      <c r="F325">
        <f t="shared" si="118"/>
        <v>32.300000000000175</v>
      </c>
      <c r="G325">
        <f t="shared" si="119"/>
        <v>-29.699999999999829</v>
      </c>
      <c r="H325">
        <f t="shared" si="120"/>
        <v>29.699999999999829</v>
      </c>
      <c r="I325">
        <f t="shared" si="112"/>
        <v>29.699999999999829</v>
      </c>
      <c r="J325">
        <f t="shared" si="113"/>
        <v>-29.699999999999829</v>
      </c>
      <c r="K325">
        <f>+FDA_BE_Calculations!$F$41/FE_GAIN_plot</f>
        <v>5.1999999999999993</v>
      </c>
      <c r="L325">
        <f>+FDA_BE_Calculations!$G$41/FE_GAIN_plot</f>
        <v>-5.1999999999999993</v>
      </c>
      <c r="N325">
        <f t="shared" si="114"/>
        <v>5.1999999999999993</v>
      </c>
      <c r="O325">
        <f t="shared" si="115"/>
        <v>-5.1999999999999993</v>
      </c>
      <c r="Q325">
        <f t="shared" si="106"/>
        <v>5.0999999999999996</v>
      </c>
      <c r="R325">
        <f t="shared" si="107"/>
        <v>-9.9999999999999645E-2</v>
      </c>
      <c r="T325">
        <f t="shared" si="121"/>
        <v>5.1999999999999993</v>
      </c>
      <c r="U325">
        <f t="shared" si="122"/>
        <v>-5.1999999999999993</v>
      </c>
      <c r="W325">
        <f t="shared" si="108"/>
        <v>2.5</v>
      </c>
      <c r="Y325">
        <f t="shared" si="109"/>
        <v>18</v>
      </c>
      <c r="Z325">
        <f t="shared" si="110"/>
        <v>-18</v>
      </c>
    </row>
    <row r="326" spans="1:26" x14ac:dyDescent="0.3">
      <c r="A326">
        <f t="shared" si="111"/>
        <v>0</v>
      </c>
      <c r="B326">
        <f t="shared" si="116"/>
        <v>-0.700000000000086</v>
      </c>
      <c r="C326">
        <f t="shared" si="104"/>
        <v>33.400000000000169</v>
      </c>
      <c r="D326">
        <f t="shared" si="105"/>
        <v>-30.599999999999827</v>
      </c>
      <c r="E326">
        <f t="shared" si="117"/>
        <v>30.599999999999827</v>
      </c>
      <c r="F326">
        <f t="shared" si="118"/>
        <v>32.400000000000169</v>
      </c>
      <c r="G326">
        <f t="shared" si="119"/>
        <v>-29.599999999999827</v>
      </c>
      <c r="H326">
        <f t="shared" si="120"/>
        <v>29.599999999999827</v>
      </c>
      <c r="I326">
        <f t="shared" si="112"/>
        <v>29.599999999999827</v>
      </c>
      <c r="J326">
        <f t="shared" si="113"/>
        <v>-29.599999999999827</v>
      </c>
      <c r="K326">
        <f>+FDA_BE_Calculations!$F$41/FE_GAIN_plot</f>
        <v>5.1999999999999993</v>
      </c>
      <c r="L326">
        <f>+FDA_BE_Calculations!$G$41/FE_GAIN_plot</f>
        <v>-5.1999999999999993</v>
      </c>
      <c r="N326">
        <f t="shared" si="114"/>
        <v>5.1999999999999993</v>
      </c>
      <c r="O326">
        <f t="shared" si="115"/>
        <v>-5.1999999999999993</v>
      </c>
      <c r="Q326">
        <f t="shared" si="106"/>
        <v>5.0999999999999996</v>
      </c>
      <c r="R326">
        <f t="shared" si="107"/>
        <v>-9.9999999999999645E-2</v>
      </c>
      <c r="T326">
        <f t="shared" si="121"/>
        <v>5.1999999999999993</v>
      </c>
      <c r="U326">
        <f t="shared" si="122"/>
        <v>-5.1999999999999993</v>
      </c>
      <c r="W326">
        <f t="shared" si="108"/>
        <v>2.5</v>
      </c>
      <c r="Y326">
        <f t="shared" si="109"/>
        <v>18</v>
      </c>
      <c r="Z326">
        <f t="shared" si="110"/>
        <v>-18</v>
      </c>
    </row>
    <row r="327" spans="1:26" x14ac:dyDescent="0.3">
      <c r="A327">
        <f t="shared" si="111"/>
        <v>0</v>
      </c>
      <c r="B327">
        <f t="shared" si="116"/>
        <v>-0.75000000000008604</v>
      </c>
      <c r="C327">
        <f t="shared" si="104"/>
        <v>33.500000000000171</v>
      </c>
      <c r="D327">
        <f t="shared" si="105"/>
        <v>-30.499999999999829</v>
      </c>
      <c r="E327">
        <f t="shared" si="117"/>
        <v>30.499999999999829</v>
      </c>
      <c r="F327">
        <f t="shared" si="118"/>
        <v>32.500000000000171</v>
      </c>
      <c r="G327">
        <f t="shared" si="119"/>
        <v>-29.499999999999829</v>
      </c>
      <c r="H327">
        <f t="shared" si="120"/>
        <v>29.499999999999829</v>
      </c>
      <c r="I327">
        <f t="shared" si="112"/>
        <v>29.499999999999829</v>
      </c>
      <c r="J327">
        <f t="shared" si="113"/>
        <v>-29.499999999999829</v>
      </c>
      <c r="K327">
        <f>+FDA_BE_Calculations!$F$41/FE_GAIN_plot</f>
        <v>5.1999999999999993</v>
      </c>
      <c r="L327">
        <f>+FDA_BE_Calculations!$G$41/FE_GAIN_plot</f>
        <v>-5.1999999999999993</v>
      </c>
      <c r="N327">
        <f t="shared" si="114"/>
        <v>5.1999999999999993</v>
      </c>
      <c r="O327">
        <f t="shared" si="115"/>
        <v>-5.1999999999999993</v>
      </c>
      <c r="Q327">
        <f t="shared" si="106"/>
        <v>5.0999999999999996</v>
      </c>
      <c r="R327">
        <f t="shared" si="107"/>
        <v>-9.9999999999999645E-2</v>
      </c>
      <c r="T327">
        <f t="shared" si="121"/>
        <v>5.1999999999999993</v>
      </c>
      <c r="U327">
        <f t="shared" si="122"/>
        <v>-5.1999999999999993</v>
      </c>
      <c r="W327">
        <f t="shared" si="108"/>
        <v>2.5</v>
      </c>
      <c r="Y327">
        <f t="shared" si="109"/>
        <v>18</v>
      </c>
      <c r="Z327">
        <f t="shared" si="110"/>
        <v>-18</v>
      </c>
    </row>
    <row r="328" spans="1:26" x14ac:dyDescent="0.3">
      <c r="A328">
        <f t="shared" si="111"/>
        <v>0</v>
      </c>
      <c r="B328">
        <f t="shared" si="116"/>
        <v>-0.80000000000008609</v>
      </c>
      <c r="C328">
        <f t="shared" si="104"/>
        <v>33.600000000000172</v>
      </c>
      <c r="D328">
        <f t="shared" si="105"/>
        <v>-30.399999999999828</v>
      </c>
      <c r="E328">
        <f t="shared" si="117"/>
        <v>30.399999999999828</v>
      </c>
      <c r="F328">
        <f t="shared" si="118"/>
        <v>32.600000000000172</v>
      </c>
      <c r="G328">
        <f t="shared" si="119"/>
        <v>-29.399999999999828</v>
      </c>
      <c r="H328">
        <f t="shared" si="120"/>
        <v>29.399999999999828</v>
      </c>
      <c r="I328">
        <f t="shared" si="112"/>
        <v>29.399999999999828</v>
      </c>
      <c r="J328">
        <f t="shared" si="113"/>
        <v>-29.399999999999828</v>
      </c>
      <c r="K328">
        <f>+FDA_BE_Calculations!$F$41/FE_GAIN_plot</f>
        <v>5.1999999999999993</v>
      </c>
      <c r="L328">
        <f>+FDA_BE_Calculations!$G$41/FE_GAIN_plot</f>
        <v>-5.1999999999999993</v>
      </c>
      <c r="N328">
        <f t="shared" si="114"/>
        <v>5.1999999999999993</v>
      </c>
      <c r="O328">
        <f t="shared" si="115"/>
        <v>-5.1999999999999993</v>
      </c>
      <c r="Q328">
        <f t="shared" si="106"/>
        <v>5.0999999999999996</v>
      </c>
      <c r="R328">
        <f t="shared" si="107"/>
        <v>-9.9999999999999645E-2</v>
      </c>
      <c r="T328">
        <f t="shared" si="121"/>
        <v>5.1999999999999993</v>
      </c>
      <c r="U328">
        <f t="shared" si="122"/>
        <v>-5.1999999999999993</v>
      </c>
      <c r="W328">
        <f t="shared" si="108"/>
        <v>2.5</v>
      </c>
      <c r="Y328">
        <f t="shared" si="109"/>
        <v>18</v>
      </c>
      <c r="Z328">
        <f t="shared" si="110"/>
        <v>-18</v>
      </c>
    </row>
    <row r="329" spans="1:26" x14ac:dyDescent="0.3">
      <c r="A329">
        <f t="shared" si="111"/>
        <v>0</v>
      </c>
      <c r="B329">
        <f t="shared" si="116"/>
        <v>-0.85000000000008613</v>
      </c>
      <c r="C329">
        <f t="shared" si="104"/>
        <v>33.700000000000173</v>
      </c>
      <c r="D329">
        <f t="shared" si="105"/>
        <v>-30.299999999999827</v>
      </c>
      <c r="E329">
        <f t="shared" si="117"/>
        <v>30.299999999999827</v>
      </c>
      <c r="F329">
        <f t="shared" si="118"/>
        <v>32.700000000000173</v>
      </c>
      <c r="G329">
        <f t="shared" si="119"/>
        <v>-29.299999999999827</v>
      </c>
      <c r="H329">
        <f t="shared" si="120"/>
        <v>29.299999999999827</v>
      </c>
      <c r="I329">
        <f t="shared" si="112"/>
        <v>29.299999999999827</v>
      </c>
      <c r="J329">
        <f t="shared" si="113"/>
        <v>-29.299999999999827</v>
      </c>
      <c r="K329">
        <f>+FDA_BE_Calculations!$F$41/FE_GAIN_plot</f>
        <v>5.1999999999999993</v>
      </c>
      <c r="L329">
        <f>+FDA_BE_Calculations!$G$41/FE_GAIN_plot</f>
        <v>-5.1999999999999993</v>
      </c>
      <c r="N329">
        <f t="shared" si="114"/>
        <v>5.1999999999999993</v>
      </c>
      <c r="O329">
        <f t="shared" si="115"/>
        <v>-5.1999999999999993</v>
      </c>
      <c r="Q329">
        <f t="shared" si="106"/>
        <v>5.0999999999999996</v>
      </c>
      <c r="R329">
        <f t="shared" si="107"/>
        <v>-9.9999999999999645E-2</v>
      </c>
      <c r="T329">
        <f t="shared" si="121"/>
        <v>5.1999999999999993</v>
      </c>
      <c r="U329">
        <f t="shared" si="122"/>
        <v>-5.1999999999999993</v>
      </c>
      <c r="W329">
        <f t="shared" si="108"/>
        <v>2.5</v>
      </c>
      <c r="Y329">
        <f t="shared" si="109"/>
        <v>18</v>
      </c>
      <c r="Z329">
        <f t="shared" si="110"/>
        <v>-18</v>
      </c>
    </row>
    <row r="330" spans="1:26" x14ac:dyDescent="0.3">
      <c r="A330">
        <f t="shared" si="111"/>
        <v>0</v>
      </c>
      <c r="B330">
        <f t="shared" si="116"/>
        <v>-0.90000000000008618</v>
      </c>
      <c r="C330">
        <f t="shared" si="104"/>
        <v>33.800000000000175</v>
      </c>
      <c r="D330">
        <f t="shared" si="105"/>
        <v>-30.199999999999829</v>
      </c>
      <c r="E330">
        <f t="shared" si="117"/>
        <v>30.199999999999829</v>
      </c>
      <c r="F330">
        <f t="shared" si="118"/>
        <v>32.800000000000175</v>
      </c>
      <c r="G330">
        <f t="shared" si="119"/>
        <v>-29.199999999999829</v>
      </c>
      <c r="H330">
        <f t="shared" si="120"/>
        <v>29.199999999999829</v>
      </c>
      <c r="I330">
        <f t="shared" si="112"/>
        <v>29.199999999999829</v>
      </c>
      <c r="J330">
        <f t="shared" si="113"/>
        <v>-29.199999999999829</v>
      </c>
      <c r="K330">
        <f>+FDA_BE_Calculations!$F$41/FE_GAIN_plot</f>
        <v>5.1999999999999993</v>
      </c>
      <c r="L330">
        <f>+FDA_BE_Calculations!$G$41/FE_GAIN_plot</f>
        <v>-5.1999999999999993</v>
      </c>
      <c r="N330">
        <f t="shared" si="114"/>
        <v>5.1999999999999993</v>
      </c>
      <c r="O330">
        <f t="shared" si="115"/>
        <v>-5.1999999999999993</v>
      </c>
      <c r="Q330">
        <f t="shared" si="106"/>
        <v>5.0999999999999996</v>
      </c>
      <c r="R330">
        <f t="shared" si="107"/>
        <v>-9.9999999999999645E-2</v>
      </c>
      <c r="T330">
        <f t="shared" si="121"/>
        <v>5.1999999999999993</v>
      </c>
      <c r="U330">
        <f t="shared" si="122"/>
        <v>-5.1999999999999993</v>
      </c>
      <c r="W330">
        <f t="shared" si="108"/>
        <v>2.5</v>
      </c>
      <c r="Y330">
        <f t="shared" si="109"/>
        <v>18</v>
      </c>
      <c r="Z330">
        <f t="shared" si="110"/>
        <v>-18</v>
      </c>
    </row>
    <row r="331" spans="1:26" x14ac:dyDescent="0.3">
      <c r="A331">
        <f t="shared" si="111"/>
        <v>0</v>
      </c>
      <c r="B331">
        <f t="shared" si="116"/>
        <v>-0.95000000000008622</v>
      </c>
      <c r="C331">
        <f t="shared" si="104"/>
        <v>33.900000000000169</v>
      </c>
      <c r="D331">
        <f t="shared" si="105"/>
        <v>-30.099999999999827</v>
      </c>
      <c r="E331">
        <f t="shared" si="117"/>
        <v>30.099999999999827</v>
      </c>
      <c r="F331">
        <f t="shared" si="118"/>
        <v>32.900000000000169</v>
      </c>
      <c r="G331">
        <f t="shared" si="119"/>
        <v>-29.099999999999827</v>
      </c>
      <c r="H331">
        <f t="shared" si="120"/>
        <v>29.099999999999827</v>
      </c>
      <c r="I331">
        <f t="shared" si="112"/>
        <v>29.099999999999827</v>
      </c>
      <c r="J331">
        <f t="shared" si="113"/>
        <v>-29.099999999999827</v>
      </c>
      <c r="K331">
        <f>+FDA_BE_Calculations!$F$41/FE_GAIN_plot</f>
        <v>5.1999999999999993</v>
      </c>
      <c r="L331">
        <f>+FDA_BE_Calculations!$G$41/FE_GAIN_plot</f>
        <v>-5.1999999999999993</v>
      </c>
      <c r="N331">
        <f t="shared" si="114"/>
        <v>5.1999999999999993</v>
      </c>
      <c r="O331">
        <f t="shared" si="115"/>
        <v>-5.1999999999999993</v>
      </c>
      <c r="Q331">
        <f t="shared" si="106"/>
        <v>5.0999999999999996</v>
      </c>
      <c r="R331">
        <f t="shared" si="107"/>
        <v>-9.9999999999999645E-2</v>
      </c>
      <c r="T331">
        <f t="shared" si="121"/>
        <v>5.1999999999999993</v>
      </c>
      <c r="U331">
        <f t="shared" si="122"/>
        <v>-5.1999999999999993</v>
      </c>
      <c r="W331">
        <f t="shared" si="108"/>
        <v>2.5</v>
      </c>
      <c r="Y331">
        <f t="shared" si="109"/>
        <v>18</v>
      </c>
      <c r="Z331">
        <f t="shared" si="110"/>
        <v>-18</v>
      </c>
    </row>
    <row r="332" spans="1:26" x14ac:dyDescent="0.3">
      <c r="A332">
        <f t="shared" si="111"/>
        <v>0</v>
      </c>
      <c r="B332">
        <f t="shared" si="116"/>
        <v>-1.0000000000000862</v>
      </c>
      <c r="C332">
        <f t="shared" si="104"/>
        <v>34.000000000000171</v>
      </c>
      <c r="D332">
        <f t="shared" si="105"/>
        <v>-29.999999999999829</v>
      </c>
      <c r="E332">
        <f t="shared" si="117"/>
        <v>29.999999999999829</v>
      </c>
      <c r="F332">
        <f t="shared" si="118"/>
        <v>33.000000000000171</v>
      </c>
      <c r="G332">
        <f t="shared" si="119"/>
        <v>-28.999999999999829</v>
      </c>
      <c r="H332">
        <f t="shared" si="120"/>
        <v>28.999999999999829</v>
      </c>
      <c r="I332">
        <f t="shared" si="112"/>
        <v>28.999999999999829</v>
      </c>
      <c r="J332">
        <f t="shared" si="113"/>
        <v>-28.999999999999829</v>
      </c>
      <c r="K332">
        <f>+FDA_BE_Calculations!$F$41/FE_GAIN_plot</f>
        <v>5.1999999999999993</v>
      </c>
      <c r="L332">
        <f>+FDA_BE_Calculations!$G$41/FE_GAIN_plot</f>
        <v>-5.1999999999999993</v>
      </c>
      <c r="N332">
        <f t="shared" si="114"/>
        <v>5.1999999999999993</v>
      </c>
      <c r="O332">
        <f t="shared" si="115"/>
        <v>-5.1999999999999993</v>
      </c>
      <c r="Q332">
        <f t="shared" si="106"/>
        <v>5.0999999999999996</v>
      </c>
      <c r="R332">
        <f t="shared" si="107"/>
        <v>-9.9999999999999645E-2</v>
      </c>
      <c r="T332">
        <f t="shared" si="121"/>
        <v>5.1999999999999993</v>
      </c>
      <c r="U332">
        <f t="shared" si="122"/>
        <v>-5.1999999999999993</v>
      </c>
      <c r="W332">
        <f t="shared" si="108"/>
        <v>2.5</v>
      </c>
      <c r="Y332">
        <f t="shared" si="109"/>
        <v>18</v>
      </c>
      <c r="Z332">
        <f t="shared" si="110"/>
        <v>-18</v>
      </c>
    </row>
    <row r="333" spans="1:26" x14ac:dyDescent="0.3">
      <c r="A333">
        <f t="shared" si="111"/>
        <v>0</v>
      </c>
      <c r="B333">
        <f t="shared" si="116"/>
        <v>-1.0500000000000862</v>
      </c>
      <c r="C333">
        <f t="shared" si="104"/>
        <v>34.100000000000172</v>
      </c>
      <c r="D333">
        <f t="shared" si="105"/>
        <v>-29.899999999999828</v>
      </c>
      <c r="E333">
        <f t="shared" si="117"/>
        <v>29.899999999999828</v>
      </c>
      <c r="F333">
        <f t="shared" si="118"/>
        <v>33.100000000000172</v>
      </c>
      <c r="G333">
        <f t="shared" si="119"/>
        <v>-28.899999999999828</v>
      </c>
      <c r="H333">
        <f t="shared" si="120"/>
        <v>28.899999999999828</v>
      </c>
      <c r="I333">
        <f t="shared" si="112"/>
        <v>28.899999999999828</v>
      </c>
      <c r="J333">
        <f t="shared" si="113"/>
        <v>-28.899999999999828</v>
      </c>
      <c r="K333">
        <f>+FDA_BE_Calculations!$F$41/FE_GAIN_plot</f>
        <v>5.1999999999999993</v>
      </c>
      <c r="L333">
        <f>+FDA_BE_Calculations!$G$41/FE_GAIN_plot</f>
        <v>-5.1999999999999993</v>
      </c>
      <c r="N333">
        <f t="shared" si="114"/>
        <v>5.1999999999999993</v>
      </c>
      <c r="O333">
        <f t="shared" si="115"/>
        <v>-5.1999999999999993</v>
      </c>
      <c r="Q333">
        <f t="shared" si="106"/>
        <v>5.0999999999999996</v>
      </c>
      <c r="R333">
        <f t="shared" si="107"/>
        <v>-9.9999999999999645E-2</v>
      </c>
      <c r="T333">
        <f t="shared" si="121"/>
        <v>5.1999999999999993</v>
      </c>
      <c r="U333">
        <f t="shared" si="122"/>
        <v>-5.1999999999999993</v>
      </c>
      <c r="W333">
        <f t="shared" si="108"/>
        <v>2.5</v>
      </c>
      <c r="Y333">
        <f t="shared" si="109"/>
        <v>18</v>
      </c>
      <c r="Z333">
        <f t="shared" si="110"/>
        <v>-18</v>
      </c>
    </row>
    <row r="334" spans="1:26" x14ac:dyDescent="0.3">
      <c r="A334">
        <f t="shared" si="111"/>
        <v>0</v>
      </c>
      <c r="B334">
        <f t="shared" si="116"/>
        <v>-1.1000000000000862</v>
      </c>
      <c r="C334">
        <f t="shared" si="104"/>
        <v>34.200000000000173</v>
      </c>
      <c r="D334">
        <f t="shared" si="105"/>
        <v>-29.799999999999827</v>
      </c>
      <c r="E334">
        <f t="shared" si="117"/>
        <v>29.799999999999827</v>
      </c>
      <c r="F334">
        <f t="shared" si="118"/>
        <v>33.200000000000173</v>
      </c>
      <c r="G334">
        <f t="shared" si="119"/>
        <v>-28.799999999999827</v>
      </c>
      <c r="H334">
        <f t="shared" si="120"/>
        <v>28.799999999999827</v>
      </c>
      <c r="I334">
        <f t="shared" si="112"/>
        <v>28.799999999999827</v>
      </c>
      <c r="J334">
        <f t="shared" si="113"/>
        <v>-28.799999999999827</v>
      </c>
      <c r="K334">
        <f>+FDA_BE_Calculations!$F$41/FE_GAIN_plot</f>
        <v>5.1999999999999993</v>
      </c>
      <c r="L334">
        <f>+FDA_BE_Calculations!$G$41/FE_GAIN_plot</f>
        <v>-5.1999999999999993</v>
      </c>
      <c r="N334">
        <f t="shared" si="114"/>
        <v>5.1999999999999993</v>
      </c>
      <c r="O334">
        <f t="shared" si="115"/>
        <v>-5.1999999999999993</v>
      </c>
      <c r="Q334">
        <f t="shared" si="106"/>
        <v>5.0999999999999996</v>
      </c>
      <c r="R334">
        <f t="shared" si="107"/>
        <v>-9.9999999999999645E-2</v>
      </c>
      <c r="T334">
        <f t="shared" si="121"/>
        <v>5.1999999999999993</v>
      </c>
      <c r="U334">
        <f t="shared" si="122"/>
        <v>-5.1999999999999993</v>
      </c>
      <c r="W334">
        <f t="shared" si="108"/>
        <v>2.5</v>
      </c>
      <c r="Y334">
        <f t="shared" si="109"/>
        <v>18</v>
      </c>
      <c r="Z334">
        <f t="shared" si="110"/>
        <v>-18</v>
      </c>
    </row>
    <row r="335" spans="1:26" x14ac:dyDescent="0.3">
      <c r="A335">
        <f t="shared" si="111"/>
        <v>0</v>
      </c>
      <c r="B335">
        <f t="shared" si="116"/>
        <v>-1.1500000000000863</v>
      </c>
      <c r="C335">
        <f t="shared" si="104"/>
        <v>34.300000000000175</v>
      </c>
      <c r="D335">
        <f t="shared" si="105"/>
        <v>-29.699999999999829</v>
      </c>
      <c r="E335">
        <f t="shared" si="117"/>
        <v>29.699999999999829</v>
      </c>
      <c r="F335">
        <f t="shared" si="118"/>
        <v>33.300000000000175</v>
      </c>
      <c r="G335">
        <f t="shared" si="119"/>
        <v>-28.699999999999829</v>
      </c>
      <c r="H335">
        <f t="shared" si="120"/>
        <v>28.699999999999829</v>
      </c>
      <c r="I335">
        <f t="shared" si="112"/>
        <v>28.699999999999829</v>
      </c>
      <c r="J335">
        <f t="shared" si="113"/>
        <v>-28.699999999999829</v>
      </c>
      <c r="K335">
        <f>+FDA_BE_Calculations!$F$41/FE_GAIN_plot</f>
        <v>5.1999999999999993</v>
      </c>
      <c r="L335">
        <f>+FDA_BE_Calculations!$G$41/FE_GAIN_plot</f>
        <v>-5.1999999999999993</v>
      </c>
      <c r="N335">
        <f t="shared" si="114"/>
        <v>5.1999999999999993</v>
      </c>
      <c r="O335">
        <f t="shared" si="115"/>
        <v>-5.1999999999999993</v>
      </c>
      <c r="Q335">
        <f t="shared" si="106"/>
        <v>5.0999999999999996</v>
      </c>
      <c r="R335">
        <f t="shared" si="107"/>
        <v>-9.9999999999999645E-2</v>
      </c>
      <c r="T335">
        <f t="shared" si="121"/>
        <v>5.1999999999999993</v>
      </c>
      <c r="U335">
        <f t="shared" si="122"/>
        <v>-5.1999999999999993</v>
      </c>
      <c r="W335">
        <f t="shared" si="108"/>
        <v>2.5</v>
      </c>
      <c r="Y335">
        <f t="shared" si="109"/>
        <v>18</v>
      </c>
      <c r="Z335">
        <f t="shared" si="110"/>
        <v>-18</v>
      </c>
    </row>
    <row r="336" spans="1:26" x14ac:dyDescent="0.3">
      <c r="A336">
        <f t="shared" si="111"/>
        <v>0</v>
      </c>
      <c r="B336">
        <f t="shared" si="116"/>
        <v>-1.2000000000000863</v>
      </c>
      <c r="C336">
        <f t="shared" si="104"/>
        <v>34.400000000000176</v>
      </c>
      <c r="D336">
        <f t="shared" si="105"/>
        <v>-29.599999999999827</v>
      </c>
      <c r="E336">
        <f t="shared" si="117"/>
        <v>29.599999999999827</v>
      </c>
      <c r="F336">
        <f t="shared" si="118"/>
        <v>33.400000000000176</v>
      </c>
      <c r="G336">
        <f t="shared" si="119"/>
        <v>-28.599999999999827</v>
      </c>
      <c r="H336">
        <f t="shared" si="120"/>
        <v>28.599999999999827</v>
      </c>
      <c r="I336">
        <f t="shared" si="112"/>
        <v>28.599999999999827</v>
      </c>
      <c r="J336">
        <f t="shared" si="113"/>
        <v>-28.599999999999827</v>
      </c>
      <c r="K336">
        <f>+FDA_BE_Calculations!$F$41/FE_GAIN_plot</f>
        <v>5.1999999999999993</v>
      </c>
      <c r="L336">
        <f>+FDA_BE_Calculations!$G$41/FE_GAIN_plot</f>
        <v>-5.1999999999999993</v>
      </c>
      <c r="N336">
        <f t="shared" si="114"/>
        <v>5.1999999999999993</v>
      </c>
      <c r="O336">
        <f t="shared" si="115"/>
        <v>-5.1999999999999993</v>
      </c>
      <c r="Q336">
        <f t="shared" si="106"/>
        <v>5.0999999999999996</v>
      </c>
      <c r="R336">
        <f t="shared" si="107"/>
        <v>-9.9999999999999645E-2</v>
      </c>
      <c r="T336">
        <f t="shared" si="121"/>
        <v>5.1999999999999993</v>
      </c>
      <c r="U336">
        <f t="shared" si="122"/>
        <v>-5.1999999999999993</v>
      </c>
      <c r="W336">
        <f t="shared" si="108"/>
        <v>2.5</v>
      </c>
      <c r="Y336">
        <f t="shared" si="109"/>
        <v>18</v>
      </c>
      <c r="Z336">
        <f t="shared" si="110"/>
        <v>-18</v>
      </c>
    </row>
    <row r="337" spans="1:26" x14ac:dyDescent="0.3">
      <c r="A337">
        <f t="shared" si="111"/>
        <v>0</v>
      </c>
      <c r="B337">
        <f t="shared" si="116"/>
        <v>-1.2500000000000864</v>
      </c>
      <c r="C337">
        <f t="shared" si="104"/>
        <v>34.500000000000171</v>
      </c>
      <c r="D337">
        <f t="shared" si="105"/>
        <v>-29.499999999999826</v>
      </c>
      <c r="E337">
        <f t="shared" si="117"/>
        <v>29.499999999999826</v>
      </c>
      <c r="F337">
        <f t="shared" si="118"/>
        <v>33.500000000000171</v>
      </c>
      <c r="G337">
        <f t="shared" si="119"/>
        <v>-28.499999999999826</v>
      </c>
      <c r="H337">
        <f t="shared" si="120"/>
        <v>28.499999999999826</v>
      </c>
      <c r="I337">
        <f t="shared" si="112"/>
        <v>28.499999999999826</v>
      </c>
      <c r="J337">
        <f t="shared" si="113"/>
        <v>-28.499999999999826</v>
      </c>
      <c r="K337">
        <f>+FDA_BE_Calculations!$F$41/FE_GAIN_plot</f>
        <v>5.1999999999999993</v>
      </c>
      <c r="L337">
        <f>+FDA_BE_Calculations!$G$41/FE_GAIN_plot</f>
        <v>-5.1999999999999993</v>
      </c>
      <c r="N337">
        <f t="shared" si="114"/>
        <v>5.1999999999999993</v>
      </c>
      <c r="O337">
        <f t="shared" si="115"/>
        <v>-5.1999999999999993</v>
      </c>
      <c r="Q337">
        <f t="shared" si="106"/>
        <v>5.0999999999999996</v>
      </c>
      <c r="R337">
        <f t="shared" si="107"/>
        <v>-9.9999999999999645E-2</v>
      </c>
      <c r="T337">
        <f t="shared" si="121"/>
        <v>5.1999999999999993</v>
      </c>
      <c r="U337">
        <f t="shared" si="122"/>
        <v>-5.1999999999999993</v>
      </c>
      <c r="W337">
        <f t="shared" si="108"/>
        <v>2.5</v>
      </c>
      <c r="Y337">
        <f t="shared" si="109"/>
        <v>18</v>
      </c>
      <c r="Z337">
        <f t="shared" si="110"/>
        <v>-18</v>
      </c>
    </row>
    <row r="338" spans="1:26" x14ac:dyDescent="0.3">
      <c r="A338">
        <f t="shared" si="111"/>
        <v>0</v>
      </c>
      <c r="B338">
        <f t="shared" si="116"/>
        <v>-1.3000000000000864</v>
      </c>
      <c r="C338">
        <f t="shared" si="104"/>
        <v>34.600000000000172</v>
      </c>
      <c r="D338">
        <f t="shared" si="105"/>
        <v>-29.399999999999828</v>
      </c>
      <c r="E338">
        <f t="shared" si="117"/>
        <v>29.399999999999828</v>
      </c>
      <c r="F338">
        <f t="shared" si="118"/>
        <v>33.600000000000172</v>
      </c>
      <c r="G338">
        <f t="shared" si="119"/>
        <v>-28.399999999999828</v>
      </c>
      <c r="H338">
        <f t="shared" si="120"/>
        <v>28.399999999999828</v>
      </c>
      <c r="I338">
        <f t="shared" si="112"/>
        <v>28.399999999999828</v>
      </c>
      <c r="J338">
        <f t="shared" si="113"/>
        <v>-28.399999999999828</v>
      </c>
      <c r="K338">
        <f>+FDA_BE_Calculations!$F$41/FE_GAIN_plot</f>
        <v>5.1999999999999993</v>
      </c>
      <c r="L338">
        <f>+FDA_BE_Calculations!$G$41/FE_GAIN_plot</f>
        <v>-5.1999999999999993</v>
      </c>
      <c r="N338">
        <f t="shared" si="114"/>
        <v>5.1999999999999993</v>
      </c>
      <c r="O338">
        <f t="shared" si="115"/>
        <v>-5.1999999999999993</v>
      </c>
      <c r="Q338">
        <f t="shared" si="106"/>
        <v>5.0999999999999996</v>
      </c>
      <c r="R338">
        <f t="shared" si="107"/>
        <v>-9.9999999999999645E-2</v>
      </c>
      <c r="T338">
        <f t="shared" si="121"/>
        <v>5.1999999999999993</v>
      </c>
      <c r="U338">
        <f t="shared" si="122"/>
        <v>-5.1999999999999993</v>
      </c>
      <c r="W338">
        <f t="shared" si="108"/>
        <v>2.5</v>
      </c>
      <c r="Y338">
        <f t="shared" si="109"/>
        <v>18</v>
      </c>
      <c r="Z338">
        <f t="shared" si="110"/>
        <v>-18</v>
      </c>
    </row>
    <row r="339" spans="1:26" x14ac:dyDescent="0.3">
      <c r="A339">
        <f t="shared" si="111"/>
        <v>0</v>
      </c>
      <c r="B339">
        <f t="shared" si="116"/>
        <v>-1.3500000000000865</v>
      </c>
      <c r="C339">
        <f t="shared" si="104"/>
        <v>34.700000000000173</v>
      </c>
      <c r="D339">
        <f t="shared" si="105"/>
        <v>-29.299999999999827</v>
      </c>
      <c r="E339">
        <f t="shared" si="117"/>
        <v>29.299999999999827</v>
      </c>
      <c r="F339">
        <f t="shared" si="118"/>
        <v>33.700000000000173</v>
      </c>
      <c r="G339">
        <f t="shared" si="119"/>
        <v>-28.299999999999827</v>
      </c>
      <c r="H339">
        <f t="shared" si="120"/>
        <v>28.299999999999827</v>
      </c>
      <c r="I339">
        <f t="shared" si="112"/>
        <v>28.299999999999827</v>
      </c>
      <c r="J339">
        <f t="shared" si="113"/>
        <v>-28.299999999999827</v>
      </c>
      <c r="K339">
        <f>+FDA_BE_Calculations!$F$41/FE_GAIN_plot</f>
        <v>5.1999999999999993</v>
      </c>
      <c r="L339">
        <f>+FDA_BE_Calculations!$G$41/FE_GAIN_plot</f>
        <v>-5.1999999999999993</v>
      </c>
      <c r="N339">
        <f t="shared" si="114"/>
        <v>5.1999999999999993</v>
      </c>
      <c r="O339">
        <f t="shared" si="115"/>
        <v>-5.1999999999999993</v>
      </c>
      <c r="Q339">
        <f t="shared" si="106"/>
        <v>5.0999999999999996</v>
      </c>
      <c r="R339">
        <f t="shared" si="107"/>
        <v>-9.9999999999999645E-2</v>
      </c>
      <c r="T339">
        <f t="shared" si="121"/>
        <v>5.1999999999999993</v>
      </c>
      <c r="U339">
        <f t="shared" si="122"/>
        <v>-5.1999999999999993</v>
      </c>
      <c r="W339">
        <f t="shared" si="108"/>
        <v>2.5</v>
      </c>
      <c r="Y339">
        <f t="shared" si="109"/>
        <v>18</v>
      </c>
      <c r="Z339">
        <f t="shared" si="110"/>
        <v>-18</v>
      </c>
    </row>
    <row r="340" spans="1:26" x14ac:dyDescent="0.3">
      <c r="A340">
        <f t="shared" si="111"/>
        <v>0</v>
      </c>
      <c r="B340">
        <f t="shared" si="116"/>
        <v>-1.4000000000000865</v>
      </c>
      <c r="C340">
        <f t="shared" si="104"/>
        <v>34.800000000000175</v>
      </c>
      <c r="D340">
        <f t="shared" si="105"/>
        <v>-29.199999999999825</v>
      </c>
      <c r="E340">
        <f t="shared" si="117"/>
        <v>29.199999999999825</v>
      </c>
      <c r="F340">
        <f t="shared" si="118"/>
        <v>33.800000000000175</v>
      </c>
      <c r="G340">
        <f t="shared" si="119"/>
        <v>-28.199999999999825</v>
      </c>
      <c r="H340">
        <f t="shared" si="120"/>
        <v>28.199999999999825</v>
      </c>
      <c r="I340">
        <f t="shared" si="112"/>
        <v>28.199999999999825</v>
      </c>
      <c r="J340">
        <f t="shared" si="113"/>
        <v>-28.199999999999825</v>
      </c>
      <c r="K340">
        <f>+FDA_BE_Calculations!$F$41/FE_GAIN_plot</f>
        <v>5.1999999999999993</v>
      </c>
      <c r="L340">
        <f>+FDA_BE_Calculations!$G$41/FE_GAIN_plot</f>
        <v>-5.1999999999999993</v>
      </c>
      <c r="N340">
        <f t="shared" si="114"/>
        <v>5.1999999999999993</v>
      </c>
      <c r="O340">
        <f t="shared" si="115"/>
        <v>-5.1999999999999993</v>
      </c>
      <c r="Q340">
        <f t="shared" si="106"/>
        <v>5.0999999999999996</v>
      </c>
      <c r="R340">
        <f t="shared" si="107"/>
        <v>-9.9999999999999645E-2</v>
      </c>
      <c r="T340">
        <f t="shared" si="121"/>
        <v>5.1999999999999993</v>
      </c>
      <c r="U340">
        <f t="shared" si="122"/>
        <v>-5.1999999999999993</v>
      </c>
      <c r="W340">
        <f t="shared" si="108"/>
        <v>2.5</v>
      </c>
      <c r="Y340">
        <f t="shared" si="109"/>
        <v>18</v>
      </c>
      <c r="Z340">
        <f t="shared" si="110"/>
        <v>-18</v>
      </c>
    </row>
    <row r="341" spans="1:26" x14ac:dyDescent="0.3">
      <c r="A341">
        <f t="shared" si="111"/>
        <v>0</v>
      </c>
      <c r="B341">
        <f t="shared" si="116"/>
        <v>-1.4500000000000866</v>
      </c>
      <c r="C341">
        <f t="shared" si="104"/>
        <v>34.900000000000176</v>
      </c>
      <c r="D341">
        <f t="shared" si="105"/>
        <v>-29.099999999999827</v>
      </c>
      <c r="E341">
        <f t="shared" si="117"/>
        <v>29.099999999999827</v>
      </c>
      <c r="F341">
        <f t="shared" si="118"/>
        <v>33.900000000000176</v>
      </c>
      <c r="G341">
        <f t="shared" si="119"/>
        <v>-28.099999999999827</v>
      </c>
      <c r="H341">
        <f t="shared" si="120"/>
        <v>28.099999999999827</v>
      </c>
      <c r="I341">
        <f t="shared" si="112"/>
        <v>28.099999999999827</v>
      </c>
      <c r="J341">
        <f t="shared" si="113"/>
        <v>-28.099999999999827</v>
      </c>
      <c r="K341">
        <f>+FDA_BE_Calculations!$F$41/FE_GAIN_plot</f>
        <v>5.1999999999999993</v>
      </c>
      <c r="L341">
        <f>+FDA_BE_Calculations!$G$41/FE_GAIN_plot</f>
        <v>-5.1999999999999993</v>
      </c>
      <c r="N341">
        <f t="shared" si="114"/>
        <v>5.1999999999999993</v>
      </c>
      <c r="O341">
        <f t="shared" si="115"/>
        <v>-5.1999999999999993</v>
      </c>
      <c r="Q341">
        <f t="shared" si="106"/>
        <v>5.0999999999999996</v>
      </c>
      <c r="R341">
        <f t="shared" si="107"/>
        <v>-9.9999999999999645E-2</v>
      </c>
      <c r="T341">
        <f t="shared" si="121"/>
        <v>5.1999999999999993</v>
      </c>
      <c r="U341">
        <f t="shared" si="122"/>
        <v>-5.1999999999999993</v>
      </c>
      <c r="W341">
        <f t="shared" si="108"/>
        <v>2.5</v>
      </c>
      <c r="Y341">
        <f t="shared" si="109"/>
        <v>18</v>
      </c>
      <c r="Z341">
        <f t="shared" si="110"/>
        <v>-18</v>
      </c>
    </row>
    <row r="342" spans="1:26" x14ac:dyDescent="0.3">
      <c r="A342">
        <f t="shared" si="111"/>
        <v>0</v>
      </c>
      <c r="B342">
        <f t="shared" si="116"/>
        <v>-1.5000000000000866</v>
      </c>
      <c r="C342">
        <f t="shared" si="104"/>
        <v>35.000000000000171</v>
      </c>
      <c r="D342">
        <f t="shared" si="105"/>
        <v>-28.999999999999826</v>
      </c>
      <c r="E342">
        <f t="shared" si="117"/>
        <v>28.999999999999826</v>
      </c>
      <c r="F342">
        <f t="shared" si="118"/>
        <v>34.000000000000171</v>
      </c>
      <c r="G342">
        <f t="shared" si="119"/>
        <v>-27.999999999999826</v>
      </c>
      <c r="H342">
        <f t="shared" si="120"/>
        <v>27.999999999999826</v>
      </c>
      <c r="I342">
        <f t="shared" si="112"/>
        <v>27.999999999999826</v>
      </c>
      <c r="J342">
        <f t="shared" si="113"/>
        <v>-27.999999999999826</v>
      </c>
      <c r="K342">
        <f>+FDA_BE_Calculations!$F$41/FE_GAIN_plot</f>
        <v>5.1999999999999993</v>
      </c>
      <c r="L342">
        <f>+FDA_BE_Calculations!$G$41/FE_GAIN_plot</f>
        <v>-5.1999999999999993</v>
      </c>
      <c r="N342">
        <f t="shared" si="114"/>
        <v>5.1999999999999993</v>
      </c>
      <c r="O342">
        <f t="shared" si="115"/>
        <v>-5.1999999999999993</v>
      </c>
      <c r="Q342">
        <f t="shared" si="106"/>
        <v>5.0999999999999996</v>
      </c>
      <c r="R342">
        <f t="shared" si="107"/>
        <v>-9.9999999999999645E-2</v>
      </c>
      <c r="T342">
        <f t="shared" si="121"/>
        <v>5.1999999999999993</v>
      </c>
      <c r="U342">
        <f t="shared" si="122"/>
        <v>-5.1999999999999993</v>
      </c>
      <c r="W342">
        <f t="shared" si="108"/>
        <v>2.5</v>
      </c>
      <c r="Y342">
        <f t="shared" si="109"/>
        <v>18</v>
      </c>
      <c r="Z342">
        <f t="shared" si="110"/>
        <v>-18</v>
      </c>
    </row>
    <row r="343" spans="1:26" x14ac:dyDescent="0.3">
      <c r="A343">
        <f t="shared" si="111"/>
        <v>0</v>
      </c>
      <c r="B343">
        <f t="shared" si="116"/>
        <v>-1.5500000000000866</v>
      </c>
      <c r="C343">
        <f t="shared" si="104"/>
        <v>35.100000000000172</v>
      </c>
      <c r="D343">
        <f t="shared" si="105"/>
        <v>-28.899999999999828</v>
      </c>
      <c r="E343">
        <f t="shared" si="117"/>
        <v>28.899999999999828</v>
      </c>
      <c r="F343">
        <f t="shared" si="118"/>
        <v>34.100000000000172</v>
      </c>
      <c r="G343">
        <f t="shared" si="119"/>
        <v>-27.899999999999828</v>
      </c>
      <c r="H343">
        <f t="shared" si="120"/>
        <v>27.899999999999828</v>
      </c>
      <c r="I343">
        <f t="shared" si="112"/>
        <v>27.899999999999828</v>
      </c>
      <c r="J343">
        <f t="shared" si="113"/>
        <v>-27.899999999999828</v>
      </c>
      <c r="K343">
        <f>+FDA_BE_Calculations!$F$41/FE_GAIN_plot</f>
        <v>5.1999999999999993</v>
      </c>
      <c r="L343">
        <f>+FDA_BE_Calculations!$G$41/FE_GAIN_plot</f>
        <v>-5.1999999999999993</v>
      </c>
      <c r="N343">
        <f t="shared" si="114"/>
        <v>5.1999999999999993</v>
      </c>
      <c r="O343">
        <f t="shared" si="115"/>
        <v>-5.1999999999999993</v>
      </c>
      <c r="Q343">
        <f t="shared" si="106"/>
        <v>5.0999999999999996</v>
      </c>
      <c r="R343">
        <f t="shared" si="107"/>
        <v>-9.9999999999999645E-2</v>
      </c>
      <c r="T343">
        <f t="shared" si="121"/>
        <v>5.1999999999999993</v>
      </c>
      <c r="U343">
        <f t="shared" si="122"/>
        <v>-5.1999999999999993</v>
      </c>
      <c r="W343">
        <f t="shared" si="108"/>
        <v>2.5</v>
      </c>
      <c r="Y343">
        <f t="shared" si="109"/>
        <v>18</v>
      </c>
      <c r="Z343">
        <f t="shared" si="110"/>
        <v>-18</v>
      </c>
    </row>
    <row r="344" spans="1:26" x14ac:dyDescent="0.3">
      <c r="A344">
        <f t="shared" si="111"/>
        <v>0</v>
      </c>
      <c r="B344">
        <f t="shared" si="116"/>
        <v>-1.6000000000000867</v>
      </c>
      <c r="C344">
        <f t="shared" si="104"/>
        <v>35.200000000000173</v>
      </c>
      <c r="D344">
        <f t="shared" si="105"/>
        <v>-28.799999999999827</v>
      </c>
      <c r="E344">
        <f t="shared" si="117"/>
        <v>28.799999999999827</v>
      </c>
      <c r="F344">
        <f t="shared" si="118"/>
        <v>34.200000000000173</v>
      </c>
      <c r="G344">
        <f t="shared" si="119"/>
        <v>-27.799999999999827</v>
      </c>
      <c r="H344">
        <f t="shared" si="120"/>
        <v>27.799999999999827</v>
      </c>
      <c r="I344">
        <f t="shared" si="112"/>
        <v>27.799999999999827</v>
      </c>
      <c r="J344">
        <f t="shared" si="113"/>
        <v>-27.799999999999827</v>
      </c>
      <c r="K344">
        <f>+FDA_BE_Calculations!$F$41/FE_GAIN_plot</f>
        <v>5.1999999999999993</v>
      </c>
      <c r="L344">
        <f>+FDA_BE_Calculations!$G$41/FE_GAIN_plot</f>
        <v>-5.1999999999999993</v>
      </c>
      <c r="N344">
        <f t="shared" si="114"/>
        <v>5.1999999999999993</v>
      </c>
      <c r="O344">
        <f t="shared" si="115"/>
        <v>-5.1999999999999993</v>
      </c>
      <c r="Q344">
        <f t="shared" si="106"/>
        <v>5.0999999999999996</v>
      </c>
      <c r="R344">
        <f t="shared" si="107"/>
        <v>-9.9999999999999645E-2</v>
      </c>
      <c r="T344">
        <f t="shared" si="121"/>
        <v>5.1999999999999993</v>
      </c>
      <c r="U344">
        <f t="shared" si="122"/>
        <v>-5.1999999999999993</v>
      </c>
      <c r="W344">
        <f t="shared" si="108"/>
        <v>2.5</v>
      </c>
      <c r="Y344">
        <f t="shared" si="109"/>
        <v>18</v>
      </c>
      <c r="Z344">
        <f t="shared" si="110"/>
        <v>-18</v>
      </c>
    </row>
    <row r="345" spans="1:26" x14ac:dyDescent="0.3">
      <c r="A345">
        <f t="shared" si="111"/>
        <v>0</v>
      </c>
      <c r="B345">
        <f t="shared" si="116"/>
        <v>-1.6500000000000867</v>
      </c>
      <c r="C345">
        <f t="shared" si="104"/>
        <v>35.300000000000175</v>
      </c>
      <c r="D345">
        <f t="shared" si="105"/>
        <v>-28.699999999999825</v>
      </c>
      <c r="E345">
        <f t="shared" si="117"/>
        <v>28.699999999999825</v>
      </c>
      <c r="F345">
        <f t="shared" si="118"/>
        <v>34.300000000000175</v>
      </c>
      <c r="G345">
        <f t="shared" si="119"/>
        <v>-27.699999999999825</v>
      </c>
      <c r="H345">
        <f t="shared" si="120"/>
        <v>27.699999999999825</v>
      </c>
      <c r="I345">
        <f t="shared" si="112"/>
        <v>27.699999999999825</v>
      </c>
      <c r="J345">
        <f t="shared" si="113"/>
        <v>-27.699999999999825</v>
      </c>
      <c r="K345">
        <f>+FDA_BE_Calculations!$F$41/FE_GAIN_plot</f>
        <v>5.1999999999999993</v>
      </c>
      <c r="L345">
        <f>+FDA_BE_Calculations!$G$41/FE_GAIN_plot</f>
        <v>-5.1999999999999993</v>
      </c>
      <c r="N345">
        <f t="shared" si="114"/>
        <v>5.1999999999999993</v>
      </c>
      <c r="O345">
        <f t="shared" si="115"/>
        <v>-5.1999999999999993</v>
      </c>
      <c r="Q345">
        <f t="shared" si="106"/>
        <v>5.0999999999999996</v>
      </c>
      <c r="R345">
        <f t="shared" si="107"/>
        <v>-9.9999999999999645E-2</v>
      </c>
      <c r="T345">
        <f t="shared" si="121"/>
        <v>5.1999999999999993</v>
      </c>
      <c r="U345">
        <f t="shared" si="122"/>
        <v>-5.1999999999999993</v>
      </c>
      <c r="W345">
        <f t="shared" si="108"/>
        <v>2.5</v>
      </c>
      <c r="Y345">
        <f t="shared" si="109"/>
        <v>18</v>
      </c>
      <c r="Z345">
        <f t="shared" si="110"/>
        <v>-18</v>
      </c>
    </row>
    <row r="346" spans="1:26" x14ac:dyDescent="0.3">
      <c r="A346">
        <f t="shared" si="111"/>
        <v>0</v>
      </c>
      <c r="B346">
        <f t="shared" si="116"/>
        <v>-1.7000000000000868</v>
      </c>
      <c r="C346">
        <f t="shared" si="104"/>
        <v>35.400000000000176</v>
      </c>
      <c r="D346">
        <f t="shared" si="105"/>
        <v>-28.599999999999827</v>
      </c>
      <c r="E346">
        <f t="shared" si="117"/>
        <v>28.599999999999827</v>
      </c>
      <c r="F346">
        <f t="shared" si="118"/>
        <v>34.400000000000176</v>
      </c>
      <c r="G346">
        <f t="shared" si="119"/>
        <v>-27.599999999999827</v>
      </c>
      <c r="H346">
        <f t="shared" si="120"/>
        <v>27.599999999999827</v>
      </c>
      <c r="I346">
        <f t="shared" si="112"/>
        <v>27.599999999999827</v>
      </c>
      <c r="J346">
        <f t="shared" si="113"/>
        <v>-27.599999999999827</v>
      </c>
      <c r="K346">
        <f>+FDA_BE_Calculations!$F$41/FE_GAIN_plot</f>
        <v>5.1999999999999993</v>
      </c>
      <c r="L346">
        <f>+FDA_BE_Calculations!$G$41/FE_GAIN_plot</f>
        <v>-5.1999999999999993</v>
      </c>
      <c r="N346">
        <f t="shared" si="114"/>
        <v>5.1999999999999993</v>
      </c>
      <c r="O346">
        <f t="shared" si="115"/>
        <v>-5.1999999999999993</v>
      </c>
      <c r="Q346">
        <f t="shared" si="106"/>
        <v>5.0999999999999996</v>
      </c>
      <c r="R346">
        <f t="shared" si="107"/>
        <v>-9.9999999999999645E-2</v>
      </c>
      <c r="T346">
        <f t="shared" si="121"/>
        <v>5.1999999999999993</v>
      </c>
      <c r="U346">
        <f t="shared" si="122"/>
        <v>-5.1999999999999993</v>
      </c>
      <c r="W346">
        <f t="shared" si="108"/>
        <v>2.5</v>
      </c>
      <c r="Y346">
        <f t="shared" si="109"/>
        <v>18</v>
      </c>
      <c r="Z346">
        <f t="shared" si="110"/>
        <v>-18</v>
      </c>
    </row>
    <row r="347" spans="1:26" x14ac:dyDescent="0.3">
      <c r="A347">
        <f t="shared" si="111"/>
        <v>0</v>
      </c>
      <c r="B347">
        <f t="shared" si="116"/>
        <v>-1.7500000000000868</v>
      </c>
      <c r="C347">
        <f t="shared" si="104"/>
        <v>35.500000000000171</v>
      </c>
      <c r="D347">
        <f t="shared" si="105"/>
        <v>-28.499999999999826</v>
      </c>
      <c r="E347">
        <f t="shared" si="117"/>
        <v>28.499999999999826</v>
      </c>
      <c r="F347">
        <f t="shared" si="118"/>
        <v>34.500000000000171</v>
      </c>
      <c r="G347">
        <f t="shared" si="119"/>
        <v>-27.499999999999826</v>
      </c>
      <c r="H347">
        <f t="shared" si="120"/>
        <v>27.499999999999826</v>
      </c>
      <c r="I347">
        <f t="shared" si="112"/>
        <v>27.499999999999826</v>
      </c>
      <c r="J347">
        <f t="shared" si="113"/>
        <v>-27.499999999999826</v>
      </c>
      <c r="K347">
        <f>+FDA_BE_Calculations!$F$41/FE_GAIN_plot</f>
        <v>5.1999999999999993</v>
      </c>
      <c r="L347">
        <f>+FDA_BE_Calculations!$G$41/FE_GAIN_plot</f>
        <v>-5.1999999999999993</v>
      </c>
      <c r="N347">
        <f t="shared" si="114"/>
        <v>5.1999999999999993</v>
      </c>
      <c r="O347">
        <f t="shared" si="115"/>
        <v>-5.1999999999999993</v>
      </c>
      <c r="Q347">
        <f t="shared" si="106"/>
        <v>5.0999999999999996</v>
      </c>
      <c r="R347">
        <f t="shared" si="107"/>
        <v>-9.9999999999999645E-2</v>
      </c>
      <c r="T347">
        <f t="shared" si="121"/>
        <v>5.1999999999999993</v>
      </c>
      <c r="U347">
        <f t="shared" si="122"/>
        <v>-5.1999999999999993</v>
      </c>
      <c r="W347">
        <f t="shared" si="108"/>
        <v>2.5</v>
      </c>
      <c r="Y347">
        <f t="shared" si="109"/>
        <v>18</v>
      </c>
      <c r="Z347">
        <f t="shared" si="110"/>
        <v>-18</v>
      </c>
    </row>
    <row r="348" spans="1:26" x14ac:dyDescent="0.3">
      <c r="A348">
        <f t="shared" si="111"/>
        <v>0</v>
      </c>
      <c r="B348">
        <f t="shared" si="116"/>
        <v>-1.8000000000000869</v>
      </c>
      <c r="C348">
        <f t="shared" si="104"/>
        <v>35.600000000000172</v>
      </c>
      <c r="D348">
        <f t="shared" si="105"/>
        <v>-28.399999999999828</v>
      </c>
      <c r="E348">
        <f t="shared" si="117"/>
        <v>28.399999999999828</v>
      </c>
      <c r="F348">
        <f t="shared" si="118"/>
        <v>34.600000000000172</v>
      </c>
      <c r="G348">
        <f t="shared" si="119"/>
        <v>-27.399999999999828</v>
      </c>
      <c r="H348">
        <f t="shared" si="120"/>
        <v>27.399999999999828</v>
      </c>
      <c r="I348">
        <f t="shared" si="112"/>
        <v>27.399999999999828</v>
      </c>
      <c r="J348">
        <f t="shared" si="113"/>
        <v>-27.399999999999828</v>
      </c>
      <c r="K348">
        <f>+FDA_BE_Calculations!$F$41/FE_GAIN_plot</f>
        <v>5.1999999999999993</v>
      </c>
      <c r="L348">
        <f>+FDA_BE_Calculations!$G$41/FE_GAIN_plot</f>
        <v>-5.1999999999999993</v>
      </c>
      <c r="N348">
        <f t="shared" si="114"/>
        <v>5.1999999999999993</v>
      </c>
      <c r="O348">
        <f t="shared" si="115"/>
        <v>-5.1999999999999993</v>
      </c>
      <c r="Q348">
        <f t="shared" si="106"/>
        <v>5.0999999999999996</v>
      </c>
      <c r="R348">
        <f t="shared" si="107"/>
        <v>-9.9999999999999645E-2</v>
      </c>
      <c r="T348">
        <f t="shared" si="121"/>
        <v>5.1999999999999993</v>
      </c>
      <c r="U348">
        <f t="shared" si="122"/>
        <v>-5.1999999999999993</v>
      </c>
      <c r="W348">
        <f t="shared" si="108"/>
        <v>2.5</v>
      </c>
      <c r="Y348">
        <f t="shared" si="109"/>
        <v>18</v>
      </c>
      <c r="Z348">
        <f t="shared" si="110"/>
        <v>-18</v>
      </c>
    </row>
    <row r="349" spans="1:26" x14ac:dyDescent="0.3">
      <c r="A349">
        <f t="shared" si="111"/>
        <v>0</v>
      </c>
      <c r="B349">
        <f t="shared" si="116"/>
        <v>-1.8500000000000869</v>
      </c>
      <c r="C349">
        <f t="shared" si="104"/>
        <v>35.700000000000173</v>
      </c>
      <c r="D349">
        <f t="shared" si="105"/>
        <v>-28.299999999999827</v>
      </c>
      <c r="E349">
        <f t="shared" si="117"/>
        <v>28.299999999999827</v>
      </c>
      <c r="F349">
        <f t="shared" si="118"/>
        <v>34.700000000000173</v>
      </c>
      <c r="G349">
        <f t="shared" si="119"/>
        <v>-27.299999999999827</v>
      </c>
      <c r="H349">
        <f t="shared" si="120"/>
        <v>27.299999999999827</v>
      </c>
      <c r="I349">
        <f t="shared" si="112"/>
        <v>27.299999999999827</v>
      </c>
      <c r="J349">
        <f t="shared" si="113"/>
        <v>-27.299999999999827</v>
      </c>
      <c r="K349">
        <f>+FDA_BE_Calculations!$F$41/FE_GAIN_plot</f>
        <v>5.1999999999999993</v>
      </c>
      <c r="L349">
        <f>+FDA_BE_Calculations!$G$41/FE_GAIN_plot</f>
        <v>-5.1999999999999993</v>
      </c>
      <c r="N349">
        <f t="shared" si="114"/>
        <v>5.1999999999999993</v>
      </c>
      <c r="O349">
        <f t="shared" si="115"/>
        <v>-5.1999999999999993</v>
      </c>
      <c r="Q349">
        <f t="shared" si="106"/>
        <v>5.0999999999999996</v>
      </c>
      <c r="R349">
        <f t="shared" si="107"/>
        <v>-9.9999999999999645E-2</v>
      </c>
      <c r="T349">
        <f t="shared" si="121"/>
        <v>5.1999999999999993</v>
      </c>
      <c r="U349">
        <f t="shared" si="122"/>
        <v>-5.1999999999999993</v>
      </c>
      <c r="W349">
        <f t="shared" si="108"/>
        <v>2.5</v>
      </c>
      <c r="Y349">
        <f t="shared" si="109"/>
        <v>18</v>
      </c>
      <c r="Z349">
        <f t="shared" si="110"/>
        <v>-18</v>
      </c>
    </row>
    <row r="350" spans="1:26" x14ac:dyDescent="0.3">
      <c r="A350">
        <f t="shared" si="111"/>
        <v>0</v>
      </c>
      <c r="B350">
        <f t="shared" si="116"/>
        <v>-1.900000000000087</v>
      </c>
      <c r="C350">
        <f t="shared" si="104"/>
        <v>35.800000000000175</v>
      </c>
      <c r="D350">
        <f t="shared" si="105"/>
        <v>-28.199999999999825</v>
      </c>
      <c r="E350">
        <f t="shared" si="117"/>
        <v>28.199999999999825</v>
      </c>
      <c r="F350">
        <f t="shared" si="118"/>
        <v>34.800000000000175</v>
      </c>
      <c r="G350">
        <f t="shared" si="119"/>
        <v>-27.199999999999825</v>
      </c>
      <c r="H350">
        <f t="shared" si="120"/>
        <v>27.199999999999825</v>
      </c>
      <c r="I350">
        <f t="shared" si="112"/>
        <v>27.199999999999825</v>
      </c>
      <c r="J350">
        <f t="shared" si="113"/>
        <v>-27.199999999999825</v>
      </c>
      <c r="K350">
        <f>+FDA_BE_Calculations!$F$41/FE_GAIN_plot</f>
        <v>5.1999999999999993</v>
      </c>
      <c r="L350">
        <f>+FDA_BE_Calculations!$G$41/FE_GAIN_plot</f>
        <v>-5.1999999999999993</v>
      </c>
      <c r="N350">
        <f t="shared" si="114"/>
        <v>5.1999999999999993</v>
      </c>
      <c r="O350">
        <f t="shared" si="115"/>
        <v>-5.1999999999999993</v>
      </c>
      <c r="Q350">
        <f t="shared" si="106"/>
        <v>5.0999999999999996</v>
      </c>
      <c r="R350">
        <f t="shared" si="107"/>
        <v>-9.9999999999999645E-2</v>
      </c>
      <c r="T350">
        <f t="shared" si="121"/>
        <v>5.1999999999999993</v>
      </c>
      <c r="U350">
        <f t="shared" si="122"/>
        <v>-5.1999999999999993</v>
      </c>
      <c r="W350">
        <f t="shared" si="108"/>
        <v>2.5</v>
      </c>
      <c r="Y350">
        <f t="shared" si="109"/>
        <v>18</v>
      </c>
      <c r="Z350">
        <f t="shared" si="110"/>
        <v>-18</v>
      </c>
    </row>
    <row r="351" spans="1:26" x14ac:dyDescent="0.3">
      <c r="A351">
        <f t="shared" si="111"/>
        <v>0</v>
      </c>
      <c r="B351">
        <f t="shared" si="116"/>
        <v>-1.950000000000087</v>
      </c>
      <c r="C351">
        <f t="shared" si="104"/>
        <v>35.900000000000176</v>
      </c>
      <c r="D351">
        <f t="shared" si="105"/>
        <v>-28.099999999999827</v>
      </c>
      <c r="E351">
        <f t="shared" si="117"/>
        <v>28.099999999999827</v>
      </c>
      <c r="F351">
        <f t="shared" si="118"/>
        <v>34.900000000000176</v>
      </c>
      <c r="G351">
        <f t="shared" si="119"/>
        <v>-27.099999999999827</v>
      </c>
      <c r="H351">
        <f t="shared" si="120"/>
        <v>27.099999999999827</v>
      </c>
      <c r="I351">
        <f t="shared" si="112"/>
        <v>27.099999999999827</v>
      </c>
      <c r="J351">
        <f t="shared" si="113"/>
        <v>-27.099999999999827</v>
      </c>
      <c r="K351">
        <f>+FDA_BE_Calculations!$F$41/FE_GAIN_plot</f>
        <v>5.1999999999999993</v>
      </c>
      <c r="L351">
        <f>+FDA_BE_Calculations!$G$41/FE_GAIN_plot</f>
        <v>-5.1999999999999993</v>
      </c>
      <c r="N351">
        <f t="shared" si="114"/>
        <v>5.1999999999999993</v>
      </c>
      <c r="O351">
        <f t="shared" si="115"/>
        <v>-5.1999999999999993</v>
      </c>
      <c r="Q351">
        <f t="shared" si="106"/>
        <v>5.0999999999999996</v>
      </c>
      <c r="R351">
        <f t="shared" si="107"/>
        <v>-9.9999999999999645E-2</v>
      </c>
      <c r="T351">
        <f t="shared" si="121"/>
        <v>5.1999999999999993</v>
      </c>
      <c r="U351">
        <f t="shared" si="122"/>
        <v>-5.1999999999999993</v>
      </c>
      <c r="W351">
        <f t="shared" si="108"/>
        <v>2.5</v>
      </c>
      <c r="Y351">
        <f t="shared" si="109"/>
        <v>18</v>
      </c>
      <c r="Z351">
        <f t="shared" si="110"/>
        <v>-18</v>
      </c>
    </row>
    <row r="352" spans="1:26" x14ac:dyDescent="0.3">
      <c r="A352">
        <f t="shared" si="111"/>
        <v>0</v>
      </c>
      <c r="B352">
        <f t="shared" si="116"/>
        <v>-2.000000000000087</v>
      </c>
      <c r="C352">
        <f t="shared" si="104"/>
        <v>36.000000000000171</v>
      </c>
      <c r="D352">
        <f t="shared" si="105"/>
        <v>-27.999999999999826</v>
      </c>
      <c r="E352">
        <f t="shared" si="117"/>
        <v>27.999999999999826</v>
      </c>
      <c r="F352">
        <f t="shared" si="118"/>
        <v>35.000000000000171</v>
      </c>
      <c r="G352">
        <f t="shared" si="119"/>
        <v>-26.999999999999826</v>
      </c>
      <c r="H352">
        <f t="shared" si="120"/>
        <v>26.999999999999826</v>
      </c>
      <c r="I352">
        <f t="shared" si="112"/>
        <v>26.999999999999826</v>
      </c>
      <c r="J352">
        <f t="shared" si="113"/>
        <v>-26.999999999999826</v>
      </c>
      <c r="K352">
        <f>+FDA_BE_Calculations!$F$41/FE_GAIN_plot</f>
        <v>5.1999999999999993</v>
      </c>
      <c r="L352">
        <f>+FDA_BE_Calculations!$G$41/FE_GAIN_plot</f>
        <v>-5.1999999999999993</v>
      </c>
      <c r="N352">
        <f t="shared" si="114"/>
        <v>5.1999999999999993</v>
      </c>
      <c r="O352">
        <f t="shared" si="115"/>
        <v>-5.1999999999999993</v>
      </c>
      <c r="Q352">
        <f t="shared" si="106"/>
        <v>5.0999999999999996</v>
      </c>
      <c r="R352">
        <f t="shared" si="107"/>
        <v>-9.9999999999999645E-2</v>
      </c>
      <c r="T352">
        <f t="shared" si="121"/>
        <v>5.1999999999999993</v>
      </c>
      <c r="U352">
        <f t="shared" si="122"/>
        <v>-5.1999999999999993</v>
      </c>
      <c r="W352">
        <f t="shared" si="108"/>
        <v>2.5</v>
      </c>
      <c r="Y352">
        <f t="shared" si="109"/>
        <v>18</v>
      </c>
      <c r="Z352">
        <f t="shared" si="110"/>
        <v>-18</v>
      </c>
    </row>
    <row r="353" spans="1:26" x14ac:dyDescent="0.3">
      <c r="A353">
        <f t="shared" si="111"/>
        <v>0</v>
      </c>
      <c r="B353">
        <f t="shared" si="116"/>
        <v>-2.0500000000000869</v>
      </c>
      <c r="C353">
        <f t="shared" si="104"/>
        <v>36.100000000000172</v>
      </c>
      <c r="D353">
        <f t="shared" si="105"/>
        <v>-27.899999999999828</v>
      </c>
      <c r="E353">
        <f t="shared" si="117"/>
        <v>27.899999999999828</v>
      </c>
      <c r="F353">
        <f t="shared" si="118"/>
        <v>35.100000000000172</v>
      </c>
      <c r="G353">
        <f t="shared" si="119"/>
        <v>-26.899999999999828</v>
      </c>
      <c r="H353">
        <f t="shared" si="120"/>
        <v>26.899999999999828</v>
      </c>
      <c r="I353">
        <f t="shared" si="112"/>
        <v>26.899999999999828</v>
      </c>
      <c r="J353">
        <f t="shared" si="113"/>
        <v>-26.899999999999828</v>
      </c>
      <c r="K353">
        <f>+FDA_BE_Calculations!$F$41/FE_GAIN_plot</f>
        <v>5.1999999999999993</v>
      </c>
      <c r="L353">
        <f>+FDA_BE_Calculations!$G$41/FE_GAIN_plot</f>
        <v>-5.1999999999999993</v>
      </c>
      <c r="N353">
        <f t="shared" si="114"/>
        <v>5.1999999999999993</v>
      </c>
      <c r="O353">
        <f t="shared" si="115"/>
        <v>-5.1999999999999993</v>
      </c>
      <c r="Q353">
        <f t="shared" si="106"/>
        <v>5.0999999999999996</v>
      </c>
      <c r="R353">
        <f t="shared" si="107"/>
        <v>-9.9999999999999645E-2</v>
      </c>
      <c r="T353">
        <f t="shared" si="121"/>
        <v>5.1999999999999993</v>
      </c>
      <c r="U353">
        <f t="shared" si="122"/>
        <v>-5.1999999999999993</v>
      </c>
      <c r="W353">
        <f t="shared" si="108"/>
        <v>2.5</v>
      </c>
      <c r="Y353">
        <f t="shared" si="109"/>
        <v>18</v>
      </c>
      <c r="Z353">
        <f t="shared" si="110"/>
        <v>-18</v>
      </c>
    </row>
    <row r="354" spans="1:26" x14ac:dyDescent="0.3">
      <c r="A354">
        <f t="shared" si="111"/>
        <v>0</v>
      </c>
      <c r="B354">
        <f t="shared" si="116"/>
        <v>-2.1000000000000867</v>
      </c>
      <c r="C354">
        <f t="shared" si="104"/>
        <v>36.200000000000173</v>
      </c>
      <c r="D354">
        <f t="shared" si="105"/>
        <v>-27.799999999999827</v>
      </c>
      <c r="E354">
        <f t="shared" si="117"/>
        <v>27.799999999999827</v>
      </c>
      <c r="F354">
        <f t="shared" si="118"/>
        <v>35.200000000000173</v>
      </c>
      <c r="G354">
        <f t="shared" si="119"/>
        <v>-26.799999999999827</v>
      </c>
      <c r="H354">
        <f t="shared" si="120"/>
        <v>26.799999999999827</v>
      </c>
      <c r="I354">
        <f t="shared" si="112"/>
        <v>26.799999999999827</v>
      </c>
      <c r="J354">
        <f t="shared" si="113"/>
        <v>-26.799999999999827</v>
      </c>
      <c r="K354">
        <f>+FDA_BE_Calculations!$F$41/FE_GAIN_plot</f>
        <v>5.1999999999999993</v>
      </c>
      <c r="L354">
        <f>+FDA_BE_Calculations!$G$41/FE_GAIN_plot</f>
        <v>-5.1999999999999993</v>
      </c>
      <c r="N354">
        <f t="shared" si="114"/>
        <v>5.1999999999999993</v>
      </c>
      <c r="O354">
        <f t="shared" si="115"/>
        <v>-5.1999999999999993</v>
      </c>
      <c r="Q354">
        <f t="shared" si="106"/>
        <v>5.0999999999999996</v>
      </c>
      <c r="R354">
        <f t="shared" si="107"/>
        <v>-9.9999999999999645E-2</v>
      </c>
      <c r="T354">
        <f t="shared" si="121"/>
        <v>5.1999999999999993</v>
      </c>
      <c r="U354">
        <f t="shared" si="122"/>
        <v>-5.1999999999999993</v>
      </c>
      <c r="W354">
        <f t="shared" si="108"/>
        <v>2.5</v>
      </c>
      <c r="Y354">
        <f t="shared" si="109"/>
        <v>18</v>
      </c>
      <c r="Z354">
        <f t="shared" si="110"/>
        <v>-18</v>
      </c>
    </row>
    <row r="355" spans="1:26" x14ac:dyDescent="0.3">
      <c r="A355">
        <f t="shared" si="111"/>
        <v>0</v>
      </c>
      <c r="B355">
        <f t="shared" si="116"/>
        <v>-2.1500000000000865</v>
      </c>
      <c r="C355">
        <f t="shared" si="104"/>
        <v>36.300000000000175</v>
      </c>
      <c r="D355">
        <f t="shared" si="105"/>
        <v>-27.699999999999825</v>
      </c>
      <c r="E355">
        <f t="shared" si="117"/>
        <v>27.699999999999825</v>
      </c>
      <c r="F355">
        <f t="shared" si="118"/>
        <v>35.300000000000175</v>
      </c>
      <c r="G355">
        <f t="shared" si="119"/>
        <v>-26.699999999999825</v>
      </c>
      <c r="H355">
        <f t="shared" si="120"/>
        <v>26.699999999999825</v>
      </c>
      <c r="I355">
        <f t="shared" si="112"/>
        <v>26.699999999999825</v>
      </c>
      <c r="J355">
        <f t="shared" si="113"/>
        <v>-26.699999999999825</v>
      </c>
      <c r="K355">
        <f>+FDA_BE_Calculations!$F$41/FE_GAIN_plot</f>
        <v>5.1999999999999993</v>
      </c>
      <c r="L355">
        <f>+FDA_BE_Calculations!$G$41/FE_GAIN_plot</f>
        <v>-5.1999999999999993</v>
      </c>
      <c r="N355">
        <f t="shared" si="114"/>
        <v>5.1999999999999993</v>
      </c>
      <c r="O355">
        <f t="shared" si="115"/>
        <v>-5.1999999999999993</v>
      </c>
      <c r="Q355">
        <f t="shared" si="106"/>
        <v>5.0999999999999996</v>
      </c>
      <c r="R355">
        <f t="shared" si="107"/>
        <v>-9.9999999999999645E-2</v>
      </c>
      <c r="T355">
        <f t="shared" si="121"/>
        <v>5.1999999999999993</v>
      </c>
      <c r="U355">
        <f t="shared" si="122"/>
        <v>-5.1999999999999993</v>
      </c>
      <c r="W355">
        <f t="shared" si="108"/>
        <v>2.5</v>
      </c>
      <c r="Y355">
        <f t="shared" si="109"/>
        <v>18</v>
      </c>
      <c r="Z355">
        <f t="shared" si="110"/>
        <v>-18</v>
      </c>
    </row>
    <row r="356" spans="1:26" x14ac:dyDescent="0.3">
      <c r="A356">
        <f t="shared" si="111"/>
        <v>0</v>
      </c>
      <c r="B356">
        <f t="shared" si="116"/>
        <v>-2.2000000000000863</v>
      </c>
      <c r="C356">
        <f t="shared" si="104"/>
        <v>36.400000000000176</v>
      </c>
      <c r="D356">
        <f t="shared" si="105"/>
        <v>-27.599999999999827</v>
      </c>
      <c r="E356">
        <f t="shared" si="117"/>
        <v>27.599999999999827</v>
      </c>
      <c r="F356">
        <f t="shared" si="118"/>
        <v>35.400000000000176</v>
      </c>
      <c r="G356">
        <f t="shared" si="119"/>
        <v>-26.599999999999827</v>
      </c>
      <c r="H356">
        <f t="shared" si="120"/>
        <v>26.599999999999827</v>
      </c>
      <c r="I356">
        <f t="shared" si="112"/>
        <v>26.599999999999827</v>
      </c>
      <c r="J356">
        <f t="shared" si="113"/>
        <v>-26.599999999999827</v>
      </c>
      <c r="K356">
        <f>+FDA_BE_Calculations!$F$41/FE_GAIN_plot</f>
        <v>5.1999999999999993</v>
      </c>
      <c r="L356">
        <f>+FDA_BE_Calculations!$G$41/FE_GAIN_plot</f>
        <v>-5.1999999999999993</v>
      </c>
      <c r="N356">
        <f t="shared" si="114"/>
        <v>5.1999999999999993</v>
      </c>
      <c r="O356">
        <f t="shared" si="115"/>
        <v>-5.1999999999999993</v>
      </c>
      <c r="Q356">
        <f t="shared" si="106"/>
        <v>5.0999999999999996</v>
      </c>
      <c r="R356">
        <f t="shared" si="107"/>
        <v>-9.9999999999999645E-2</v>
      </c>
      <c r="T356">
        <f t="shared" si="121"/>
        <v>5.1999999999999993</v>
      </c>
      <c r="U356">
        <f t="shared" si="122"/>
        <v>-5.1999999999999993</v>
      </c>
      <c r="W356">
        <f t="shared" si="108"/>
        <v>2.5</v>
      </c>
      <c r="Y356">
        <f t="shared" si="109"/>
        <v>18</v>
      </c>
      <c r="Z356">
        <f t="shared" si="110"/>
        <v>-18</v>
      </c>
    </row>
    <row r="357" spans="1:26" x14ac:dyDescent="0.3">
      <c r="A357">
        <f t="shared" si="111"/>
        <v>0</v>
      </c>
      <c r="B357">
        <f t="shared" si="116"/>
        <v>-2.2500000000000862</v>
      </c>
      <c r="C357">
        <f t="shared" si="104"/>
        <v>36.500000000000171</v>
      </c>
      <c r="D357">
        <f t="shared" si="105"/>
        <v>-27.499999999999829</v>
      </c>
      <c r="E357">
        <f t="shared" si="117"/>
        <v>27.499999999999829</v>
      </c>
      <c r="F357">
        <f t="shared" si="118"/>
        <v>35.500000000000171</v>
      </c>
      <c r="G357">
        <f t="shared" si="119"/>
        <v>-26.499999999999829</v>
      </c>
      <c r="H357">
        <f t="shared" si="120"/>
        <v>26.499999999999829</v>
      </c>
      <c r="I357">
        <f t="shared" si="112"/>
        <v>26.499999999999829</v>
      </c>
      <c r="J357">
        <f t="shared" si="113"/>
        <v>-26.499999999999829</v>
      </c>
      <c r="K357">
        <f>+FDA_BE_Calculations!$F$41/FE_GAIN_plot</f>
        <v>5.1999999999999993</v>
      </c>
      <c r="L357">
        <f>+FDA_BE_Calculations!$G$41/FE_GAIN_plot</f>
        <v>-5.1999999999999993</v>
      </c>
      <c r="N357">
        <f t="shared" si="114"/>
        <v>5.1999999999999993</v>
      </c>
      <c r="O357">
        <f t="shared" si="115"/>
        <v>-5.1999999999999993</v>
      </c>
      <c r="Q357">
        <f t="shared" si="106"/>
        <v>5.0999999999999996</v>
      </c>
      <c r="R357">
        <f t="shared" si="107"/>
        <v>-9.9999999999999645E-2</v>
      </c>
      <c r="T357">
        <f t="shared" si="121"/>
        <v>5.1999999999999993</v>
      </c>
      <c r="U357">
        <f t="shared" si="122"/>
        <v>-5.1999999999999993</v>
      </c>
      <c r="W357">
        <f t="shared" si="108"/>
        <v>2.5</v>
      </c>
      <c r="Y357">
        <f t="shared" si="109"/>
        <v>18</v>
      </c>
      <c r="Z357">
        <f t="shared" si="110"/>
        <v>-18</v>
      </c>
    </row>
    <row r="358" spans="1:26" x14ac:dyDescent="0.3">
      <c r="A358">
        <f t="shared" si="111"/>
        <v>0</v>
      </c>
      <c r="B358">
        <f t="shared" si="116"/>
        <v>-2.300000000000086</v>
      </c>
      <c r="C358">
        <f t="shared" si="104"/>
        <v>36.600000000000172</v>
      </c>
      <c r="D358">
        <f t="shared" si="105"/>
        <v>-27.399999999999828</v>
      </c>
      <c r="E358">
        <f t="shared" si="117"/>
        <v>27.399999999999828</v>
      </c>
      <c r="F358">
        <f t="shared" si="118"/>
        <v>35.600000000000172</v>
      </c>
      <c r="G358">
        <f t="shared" si="119"/>
        <v>-26.399999999999828</v>
      </c>
      <c r="H358">
        <f t="shared" si="120"/>
        <v>26.399999999999828</v>
      </c>
      <c r="I358">
        <f t="shared" si="112"/>
        <v>26.399999999999828</v>
      </c>
      <c r="J358">
        <f t="shared" si="113"/>
        <v>-26.399999999999828</v>
      </c>
      <c r="K358">
        <f>+FDA_BE_Calculations!$F$41/FE_GAIN_plot</f>
        <v>5.1999999999999993</v>
      </c>
      <c r="L358">
        <f>+FDA_BE_Calculations!$G$41/FE_GAIN_plot</f>
        <v>-5.1999999999999993</v>
      </c>
      <c r="N358">
        <f t="shared" si="114"/>
        <v>5.1999999999999993</v>
      </c>
      <c r="O358">
        <f t="shared" si="115"/>
        <v>-5.1999999999999993</v>
      </c>
      <c r="Q358">
        <f t="shared" si="106"/>
        <v>5.0999999999999996</v>
      </c>
      <c r="R358">
        <f t="shared" si="107"/>
        <v>-9.9999999999999645E-2</v>
      </c>
      <c r="T358">
        <f t="shared" si="121"/>
        <v>5.1999999999999993</v>
      </c>
      <c r="U358">
        <f t="shared" si="122"/>
        <v>-5.1999999999999993</v>
      </c>
      <c r="W358">
        <f t="shared" si="108"/>
        <v>2.5</v>
      </c>
      <c r="Y358">
        <f t="shared" si="109"/>
        <v>18</v>
      </c>
      <c r="Z358">
        <f t="shared" si="110"/>
        <v>-18</v>
      </c>
    </row>
    <row r="359" spans="1:26" x14ac:dyDescent="0.3">
      <c r="A359">
        <f t="shared" si="111"/>
        <v>0</v>
      </c>
      <c r="B359">
        <f t="shared" si="116"/>
        <v>-2.3500000000000858</v>
      </c>
      <c r="C359">
        <f t="shared" si="104"/>
        <v>36.700000000000173</v>
      </c>
      <c r="D359">
        <f t="shared" si="105"/>
        <v>-27.299999999999827</v>
      </c>
      <c r="E359">
        <f t="shared" si="117"/>
        <v>27.299999999999827</v>
      </c>
      <c r="F359">
        <f t="shared" si="118"/>
        <v>35.700000000000173</v>
      </c>
      <c r="G359">
        <f t="shared" si="119"/>
        <v>-26.299999999999827</v>
      </c>
      <c r="H359">
        <f t="shared" si="120"/>
        <v>26.299999999999827</v>
      </c>
      <c r="I359">
        <f t="shared" si="112"/>
        <v>26.299999999999827</v>
      </c>
      <c r="J359">
        <f t="shared" si="113"/>
        <v>-26.299999999999827</v>
      </c>
      <c r="K359">
        <f>+FDA_BE_Calculations!$F$41/FE_GAIN_plot</f>
        <v>5.1999999999999993</v>
      </c>
      <c r="L359">
        <f>+FDA_BE_Calculations!$G$41/FE_GAIN_plot</f>
        <v>-5.1999999999999993</v>
      </c>
      <c r="N359">
        <f t="shared" si="114"/>
        <v>5.1999999999999993</v>
      </c>
      <c r="O359">
        <f t="shared" si="115"/>
        <v>-5.1999999999999993</v>
      </c>
      <c r="Q359">
        <f t="shared" si="106"/>
        <v>5.0999999999999996</v>
      </c>
      <c r="R359">
        <f t="shared" si="107"/>
        <v>-9.9999999999999645E-2</v>
      </c>
      <c r="T359">
        <f t="shared" si="121"/>
        <v>5.1999999999999993</v>
      </c>
      <c r="U359">
        <f t="shared" si="122"/>
        <v>-5.1999999999999993</v>
      </c>
      <c r="W359">
        <f t="shared" si="108"/>
        <v>2.5</v>
      </c>
      <c r="Y359">
        <f t="shared" si="109"/>
        <v>18</v>
      </c>
      <c r="Z359">
        <f t="shared" si="110"/>
        <v>-18</v>
      </c>
    </row>
    <row r="360" spans="1:26" x14ac:dyDescent="0.3">
      <c r="A360">
        <f t="shared" si="111"/>
        <v>0</v>
      </c>
      <c r="B360">
        <f t="shared" si="116"/>
        <v>-2.4000000000000856</v>
      </c>
      <c r="C360">
        <f t="shared" si="104"/>
        <v>36.800000000000168</v>
      </c>
      <c r="D360">
        <f t="shared" si="105"/>
        <v>-27.199999999999829</v>
      </c>
      <c r="E360">
        <f t="shared" si="117"/>
        <v>27.199999999999829</v>
      </c>
      <c r="F360">
        <f t="shared" si="118"/>
        <v>35.800000000000168</v>
      </c>
      <c r="G360">
        <f t="shared" si="119"/>
        <v>-26.199999999999829</v>
      </c>
      <c r="H360">
        <f t="shared" si="120"/>
        <v>26.199999999999829</v>
      </c>
      <c r="I360">
        <f t="shared" si="112"/>
        <v>26.199999999999829</v>
      </c>
      <c r="J360">
        <f t="shared" si="113"/>
        <v>-26.199999999999829</v>
      </c>
      <c r="K360">
        <f>+FDA_BE_Calculations!$F$41/FE_GAIN_plot</f>
        <v>5.1999999999999993</v>
      </c>
      <c r="L360">
        <f>+FDA_BE_Calculations!$G$41/FE_GAIN_plot</f>
        <v>-5.1999999999999993</v>
      </c>
      <c r="N360">
        <f t="shared" si="114"/>
        <v>5.1999999999999993</v>
      </c>
      <c r="O360">
        <f t="shared" si="115"/>
        <v>-5.1999999999999993</v>
      </c>
      <c r="Q360">
        <f t="shared" si="106"/>
        <v>5.0999999999999996</v>
      </c>
      <c r="R360">
        <f t="shared" si="107"/>
        <v>-9.9999999999999645E-2</v>
      </c>
      <c r="T360">
        <f t="shared" si="121"/>
        <v>5.1999999999999993</v>
      </c>
      <c r="U360">
        <f t="shared" si="122"/>
        <v>-5.1999999999999993</v>
      </c>
      <c r="W360">
        <f t="shared" si="108"/>
        <v>2.5</v>
      </c>
      <c r="Y360">
        <f t="shared" si="109"/>
        <v>18</v>
      </c>
      <c r="Z360">
        <f t="shared" si="110"/>
        <v>-18</v>
      </c>
    </row>
    <row r="361" spans="1:26" x14ac:dyDescent="0.3">
      <c r="A361">
        <f t="shared" si="111"/>
        <v>0</v>
      </c>
      <c r="B361">
        <f t="shared" si="116"/>
        <v>-2.4500000000000854</v>
      </c>
      <c r="C361">
        <f t="shared" si="104"/>
        <v>36.900000000000169</v>
      </c>
      <c r="D361">
        <f t="shared" si="105"/>
        <v>-27.099999999999831</v>
      </c>
      <c r="E361">
        <f t="shared" si="117"/>
        <v>27.099999999999831</v>
      </c>
      <c r="F361">
        <f t="shared" si="118"/>
        <v>35.900000000000169</v>
      </c>
      <c r="G361">
        <f t="shared" si="119"/>
        <v>-26.099999999999831</v>
      </c>
      <c r="H361">
        <f t="shared" si="120"/>
        <v>26.099999999999831</v>
      </c>
      <c r="I361">
        <f t="shared" si="112"/>
        <v>26.099999999999831</v>
      </c>
      <c r="J361">
        <f t="shared" si="113"/>
        <v>-26.099999999999831</v>
      </c>
      <c r="K361">
        <f>+FDA_BE_Calculations!$F$41/FE_GAIN_plot</f>
        <v>5.1999999999999993</v>
      </c>
      <c r="L361">
        <f>+FDA_BE_Calculations!$G$41/FE_GAIN_plot</f>
        <v>-5.1999999999999993</v>
      </c>
      <c r="N361">
        <f t="shared" si="114"/>
        <v>5.1999999999999993</v>
      </c>
      <c r="O361">
        <f t="shared" si="115"/>
        <v>-5.1999999999999993</v>
      </c>
      <c r="Q361">
        <f t="shared" si="106"/>
        <v>5.0999999999999996</v>
      </c>
      <c r="R361">
        <f t="shared" si="107"/>
        <v>-9.9999999999999645E-2</v>
      </c>
      <c r="T361">
        <f t="shared" si="121"/>
        <v>5.1999999999999993</v>
      </c>
      <c r="U361">
        <f t="shared" si="122"/>
        <v>-5.1999999999999993</v>
      </c>
      <c r="W361">
        <f t="shared" si="108"/>
        <v>2.5</v>
      </c>
      <c r="Y361">
        <f t="shared" si="109"/>
        <v>18</v>
      </c>
      <c r="Z361">
        <f t="shared" si="110"/>
        <v>-18</v>
      </c>
    </row>
    <row r="362" spans="1:26" x14ac:dyDescent="0.3">
      <c r="A362">
        <f t="shared" si="111"/>
        <v>0</v>
      </c>
      <c r="B362">
        <f t="shared" si="116"/>
        <v>-2.5000000000000853</v>
      </c>
      <c r="C362">
        <f t="shared" si="104"/>
        <v>37.000000000000171</v>
      </c>
      <c r="D362">
        <f t="shared" si="105"/>
        <v>-26.999999999999829</v>
      </c>
      <c r="E362">
        <f t="shared" si="117"/>
        <v>26.999999999999829</v>
      </c>
      <c r="F362">
        <f t="shared" si="118"/>
        <v>36.000000000000171</v>
      </c>
      <c r="G362">
        <f t="shared" si="119"/>
        <v>-25.999999999999829</v>
      </c>
      <c r="H362">
        <f t="shared" si="120"/>
        <v>25.999999999999829</v>
      </c>
      <c r="I362">
        <f t="shared" si="112"/>
        <v>25.999999999999829</v>
      </c>
      <c r="J362">
        <f t="shared" si="113"/>
        <v>-25.999999999999829</v>
      </c>
      <c r="K362">
        <f>+FDA_BE_Calculations!$F$41/FE_GAIN_plot</f>
        <v>5.1999999999999993</v>
      </c>
      <c r="L362">
        <f>+FDA_BE_Calculations!$G$41/FE_GAIN_plot</f>
        <v>-5.1999999999999993</v>
      </c>
      <c r="N362">
        <f t="shared" si="114"/>
        <v>5.1999999999999993</v>
      </c>
      <c r="O362">
        <f t="shared" si="115"/>
        <v>-5.1999999999999993</v>
      </c>
      <c r="Q362">
        <f t="shared" si="106"/>
        <v>5.0999999999999996</v>
      </c>
      <c r="R362">
        <f t="shared" si="107"/>
        <v>-9.9999999999999645E-2</v>
      </c>
      <c r="T362">
        <f t="shared" si="121"/>
        <v>5.1999999999999993</v>
      </c>
      <c r="U362">
        <f t="shared" si="122"/>
        <v>-5.1999999999999993</v>
      </c>
      <c r="W362">
        <f t="shared" si="108"/>
        <v>2.5</v>
      </c>
      <c r="Y362">
        <f t="shared" si="109"/>
        <v>18</v>
      </c>
      <c r="Z362">
        <f t="shared" si="110"/>
        <v>-18</v>
      </c>
    </row>
    <row r="363" spans="1:26" x14ac:dyDescent="0.3">
      <c r="A363">
        <f t="shared" si="111"/>
        <v>0</v>
      </c>
      <c r="B363">
        <f t="shared" si="116"/>
        <v>-2.5500000000000851</v>
      </c>
      <c r="C363">
        <f t="shared" si="104"/>
        <v>37.100000000000172</v>
      </c>
      <c r="D363">
        <f t="shared" si="105"/>
        <v>-26.899999999999828</v>
      </c>
      <c r="E363">
        <f t="shared" si="117"/>
        <v>26.899999999999828</v>
      </c>
      <c r="F363">
        <f t="shared" si="118"/>
        <v>36.100000000000172</v>
      </c>
      <c r="G363">
        <f t="shared" si="119"/>
        <v>-25.899999999999828</v>
      </c>
      <c r="H363">
        <f t="shared" si="120"/>
        <v>25.899999999999828</v>
      </c>
      <c r="I363">
        <f t="shared" si="112"/>
        <v>25.899999999999828</v>
      </c>
      <c r="J363">
        <f t="shared" si="113"/>
        <v>-25.899999999999828</v>
      </c>
      <c r="K363">
        <f>+FDA_BE_Calculations!$F$41/FE_GAIN_plot</f>
        <v>5.1999999999999993</v>
      </c>
      <c r="L363">
        <f>+FDA_BE_Calculations!$G$41/FE_GAIN_plot</f>
        <v>-5.1999999999999993</v>
      </c>
      <c r="N363">
        <f t="shared" si="114"/>
        <v>5.1999999999999993</v>
      </c>
      <c r="O363">
        <f t="shared" si="115"/>
        <v>-5.1999999999999993</v>
      </c>
      <c r="Q363">
        <f t="shared" si="106"/>
        <v>5.0999999999999996</v>
      </c>
      <c r="R363">
        <f t="shared" si="107"/>
        <v>-9.9999999999999645E-2</v>
      </c>
      <c r="T363">
        <f t="shared" si="121"/>
        <v>5.1999999999999993</v>
      </c>
      <c r="U363">
        <f t="shared" si="122"/>
        <v>-5.1999999999999993</v>
      </c>
      <c r="W363">
        <f t="shared" si="108"/>
        <v>2.5</v>
      </c>
      <c r="Y363">
        <f t="shared" si="109"/>
        <v>18</v>
      </c>
      <c r="Z363">
        <f t="shared" si="110"/>
        <v>-18</v>
      </c>
    </row>
    <row r="364" spans="1:26" x14ac:dyDescent="0.3">
      <c r="A364">
        <f t="shared" si="111"/>
        <v>0</v>
      </c>
      <c r="B364">
        <f t="shared" si="116"/>
        <v>-2.6000000000000849</v>
      </c>
      <c r="C364">
        <f t="shared" si="104"/>
        <v>37.200000000000173</v>
      </c>
      <c r="D364">
        <f t="shared" si="105"/>
        <v>-26.79999999999983</v>
      </c>
      <c r="E364">
        <f t="shared" si="117"/>
        <v>26.79999999999983</v>
      </c>
      <c r="F364">
        <f t="shared" si="118"/>
        <v>36.200000000000173</v>
      </c>
      <c r="G364">
        <f t="shared" si="119"/>
        <v>-25.79999999999983</v>
      </c>
      <c r="H364">
        <f t="shared" si="120"/>
        <v>25.79999999999983</v>
      </c>
      <c r="I364">
        <f t="shared" si="112"/>
        <v>25.79999999999983</v>
      </c>
      <c r="J364">
        <f t="shared" si="113"/>
        <v>-25.79999999999983</v>
      </c>
      <c r="K364">
        <f>+FDA_BE_Calculations!$F$41/FE_GAIN_plot</f>
        <v>5.1999999999999993</v>
      </c>
      <c r="L364">
        <f>+FDA_BE_Calculations!$G$41/FE_GAIN_plot</f>
        <v>-5.1999999999999993</v>
      </c>
      <c r="N364">
        <f t="shared" si="114"/>
        <v>5.1999999999999993</v>
      </c>
      <c r="O364">
        <f t="shared" si="115"/>
        <v>-5.1999999999999993</v>
      </c>
      <c r="Q364">
        <f t="shared" si="106"/>
        <v>5.0999999999999996</v>
      </c>
      <c r="R364">
        <f t="shared" si="107"/>
        <v>-9.9999999999999645E-2</v>
      </c>
      <c r="T364">
        <f t="shared" si="121"/>
        <v>5.1999999999999993</v>
      </c>
      <c r="U364">
        <f t="shared" si="122"/>
        <v>-5.1999999999999993</v>
      </c>
      <c r="W364">
        <f t="shared" si="108"/>
        <v>2.5</v>
      </c>
      <c r="Y364">
        <f t="shared" si="109"/>
        <v>18</v>
      </c>
      <c r="Z364">
        <f t="shared" si="110"/>
        <v>-18</v>
      </c>
    </row>
    <row r="365" spans="1:26" x14ac:dyDescent="0.3">
      <c r="A365">
        <f t="shared" si="111"/>
        <v>0</v>
      </c>
      <c r="B365">
        <f t="shared" si="116"/>
        <v>-2.6500000000000847</v>
      </c>
      <c r="C365">
        <f t="shared" si="104"/>
        <v>37.300000000000168</v>
      </c>
      <c r="D365">
        <f t="shared" si="105"/>
        <v>-26.699999999999832</v>
      </c>
      <c r="E365">
        <f t="shared" si="117"/>
        <v>26.699999999999832</v>
      </c>
      <c r="F365">
        <f t="shared" si="118"/>
        <v>36.300000000000168</v>
      </c>
      <c r="G365">
        <f t="shared" si="119"/>
        <v>-25.699999999999832</v>
      </c>
      <c r="H365">
        <f t="shared" si="120"/>
        <v>25.699999999999832</v>
      </c>
      <c r="I365">
        <f t="shared" si="112"/>
        <v>25.699999999999832</v>
      </c>
      <c r="J365">
        <f t="shared" si="113"/>
        <v>-25.699999999999832</v>
      </c>
      <c r="K365">
        <f>+FDA_BE_Calculations!$F$41/FE_GAIN_plot</f>
        <v>5.1999999999999993</v>
      </c>
      <c r="L365">
        <f>+FDA_BE_Calculations!$G$41/FE_GAIN_plot</f>
        <v>-5.1999999999999993</v>
      </c>
      <c r="N365">
        <f t="shared" si="114"/>
        <v>5.1999999999999993</v>
      </c>
      <c r="O365">
        <f t="shared" si="115"/>
        <v>-5.1999999999999993</v>
      </c>
      <c r="Q365">
        <f t="shared" si="106"/>
        <v>5.0999999999999996</v>
      </c>
      <c r="R365">
        <f t="shared" si="107"/>
        <v>-9.9999999999999645E-2</v>
      </c>
      <c r="T365">
        <f t="shared" si="121"/>
        <v>5.1999999999999993</v>
      </c>
      <c r="U365">
        <f t="shared" si="122"/>
        <v>-5.1999999999999993</v>
      </c>
      <c r="W365">
        <f t="shared" si="108"/>
        <v>2.5</v>
      </c>
      <c r="Y365">
        <f t="shared" si="109"/>
        <v>18</v>
      </c>
      <c r="Z365">
        <f t="shared" si="110"/>
        <v>-18</v>
      </c>
    </row>
    <row r="366" spans="1:26" x14ac:dyDescent="0.3">
      <c r="A366">
        <f t="shared" si="111"/>
        <v>0</v>
      </c>
      <c r="B366">
        <f t="shared" si="116"/>
        <v>-2.7000000000000846</v>
      </c>
      <c r="C366">
        <f t="shared" si="104"/>
        <v>37.400000000000169</v>
      </c>
      <c r="D366">
        <f t="shared" si="105"/>
        <v>-26.599999999999831</v>
      </c>
      <c r="E366">
        <f t="shared" si="117"/>
        <v>26.599999999999831</v>
      </c>
      <c r="F366">
        <f t="shared" si="118"/>
        <v>36.400000000000169</v>
      </c>
      <c r="G366">
        <f t="shared" si="119"/>
        <v>-25.599999999999831</v>
      </c>
      <c r="H366">
        <f t="shared" si="120"/>
        <v>25.599999999999831</v>
      </c>
      <c r="I366">
        <f t="shared" si="112"/>
        <v>25.599999999999831</v>
      </c>
      <c r="J366">
        <f t="shared" si="113"/>
        <v>-25.599999999999831</v>
      </c>
      <c r="K366">
        <f>+FDA_BE_Calculations!$F$41/FE_GAIN_plot</f>
        <v>5.1999999999999993</v>
      </c>
      <c r="L366">
        <f>+FDA_BE_Calculations!$G$41/FE_GAIN_plot</f>
        <v>-5.1999999999999993</v>
      </c>
      <c r="N366">
        <f t="shared" si="114"/>
        <v>5.1999999999999993</v>
      </c>
      <c r="O366">
        <f t="shared" si="115"/>
        <v>-5.1999999999999993</v>
      </c>
      <c r="Q366">
        <f t="shared" si="106"/>
        <v>5.0999999999999996</v>
      </c>
      <c r="R366">
        <f t="shared" si="107"/>
        <v>-9.9999999999999645E-2</v>
      </c>
      <c r="T366">
        <f t="shared" si="121"/>
        <v>5.1999999999999993</v>
      </c>
      <c r="U366">
        <f t="shared" si="122"/>
        <v>-5.1999999999999993</v>
      </c>
      <c r="W366">
        <f t="shared" si="108"/>
        <v>2.5</v>
      </c>
      <c r="Y366">
        <f t="shared" si="109"/>
        <v>18</v>
      </c>
      <c r="Z366">
        <f t="shared" si="110"/>
        <v>-18</v>
      </c>
    </row>
    <row r="367" spans="1:26" x14ac:dyDescent="0.3">
      <c r="A367">
        <f t="shared" si="111"/>
        <v>0</v>
      </c>
      <c r="B367">
        <f t="shared" si="116"/>
        <v>-2.7500000000000844</v>
      </c>
      <c r="C367">
        <f t="shared" si="104"/>
        <v>37.500000000000171</v>
      </c>
      <c r="D367">
        <f t="shared" si="105"/>
        <v>-26.499999999999829</v>
      </c>
      <c r="E367">
        <f t="shared" si="117"/>
        <v>26.499999999999829</v>
      </c>
      <c r="F367">
        <f t="shared" si="118"/>
        <v>36.500000000000171</v>
      </c>
      <c r="G367">
        <f t="shared" si="119"/>
        <v>-25.499999999999829</v>
      </c>
      <c r="H367">
        <f t="shared" si="120"/>
        <v>25.499999999999829</v>
      </c>
      <c r="I367">
        <f t="shared" si="112"/>
        <v>25.499999999999829</v>
      </c>
      <c r="J367">
        <f t="shared" si="113"/>
        <v>-25.499999999999829</v>
      </c>
      <c r="K367">
        <f>+FDA_BE_Calculations!$F$41/FE_GAIN_plot</f>
        <v>5.1999999999999993</v>
      </c>
      <c r="L367">
        <f>+FDA_BE_Calculations!$G$41/FE_GAIN_plot</f>
        <v>-5.1999999999999993</v>
      </c>
      <c r="N367">
        <f t="shared" si="114"/>
        <v>5.1999999999999993</v>
      </c>
      <c r="O367">
        <f t="shared" si="115"/>
        <v>-5.1999999999999993</v>
      </c>
      <c r="Q367">
        <f t="shared" si="106"/>
        <v>5.0999999999999996</v>
      </c>
      <c r="R367">
        <f t="shared" si="107"/>
        <v>-9.9999999999999645E-2</v>
      </c>
      <c r="T367">
        <f t="shared" si="121"/>
        <v>5.1999999999999993</v>
      </c>
      <c r="U367">
        <f t="shared" si="122"/>
        <v>-5.1999999999999993</v>
      </c>
      <c r="W367">
        <f t="shared" si="108"/>
        <v>2.5</v>
      </c>
      <c r="Y367">
        <f t="shared" si="109"/>
        <v>18</v>
      </c>
      <c r="Z367">
        <f t="shared" si="110"/>
        <v>-18</v>
      </c>
    </row>
    <row r="368" spans="1:26" x14ac:dyDescent="0.3">
      <c r="A368">
        <f t="shared" si="111"/>
        <v>0</v>
      </c>
      <c r="B368">
        <f t="shared" si="116"/>
        <v>-2.8000000000000842</v>
      </c>
      <c r="C368">
        <f t="shared" si="104"/>
        <v>37.600000000000165</v>
      </c>
      <c r="D368">
        <f t="shared" si="105"/>
        <v>-26.399999999999832</v>
      </c>
      <c r="E368">
        <f t="shared" si="117"/>
        <v>26.399999999999832</v>
      </c>
      <c r="F368">
        <f t="shared" si="118"/>
        <v>36.600000000000165</v>
      </c>
      <c r="G368">
        <f t="shared" si="119"/>
        <v>-25.399999999999832</v>
      </c>
      <c r="H368">
        <f t="shared" si="120"/>
        <v>25.399999999999832</v>
      </c>
      <c r="I368">
        <f t="shared" si="112"/>
        <v>25.399999999999832</v>
      </c>
      <c r="J368">
        <f t="shared" si="113"/>
        <v>-25.399999999999832</v>
      </c>
      <c r="K368">
        <f>+FDA_BE_Calculations!$F$41/FE_GAIN_plot</f>
        <v>5.1999999999999993</v>
      </c>
      <c r="L368">
        <f>+FDA_BE_Calculations!$G$41/FE_GAIN_plot</f>
        <v>-5.1999999999999993</v>
      </c>
      <c r="N368">
        <f t="shared" si="114"/>
        <v>5.1999999999999993</v>
      </c>
      <c r="O368">
        <f t="shared" si="115"/>
        <v>-5.1999999999999993</v>
      </c>
      <c r="Q368">
        <f t="shared" si="106"/>
        <v>5.0999999999999996</v>
      </c>
      <c r="R368">
        <f t="shared" si="107"/>
        <v>-9.9999999999999645E-2</v>
      </c>
      <c r="T368">
        <f t="shared" si="121"/>
        <v>5.1999999999999993</v>
      </c>
      <c r="U368">
        <f t="shared" si="122"/>
        <v>-5.1999999999999993</v>
      </c>
      <c r="W368">
        <f t="shared" si="108"/>
        <v>2.5</v>
      </c>
      <c r="Y368">
        <f t="shared" si="109"/>
        <v>18</v>
      </c>
      <c r="Z368">
        <f t="shared" si="110"/>
        <v>-18</v>
      </c>
    </row>
    <row r="369" spans="1:26" x14ac:dyDescent="0.3">
      <c r="A369">
        <f t="shared" si="111"/>
        <v>0</v>
      </c>
      <c r="B369">
        <f t="shared" si="116"/>
        <v>-2.850000000000084</v>
      </c>
      <c r="C369">
        <f t="shared" si="104"/>
        <v>37.700000000000166</v>
      </c>
      <c r="D369">
        <f t="shared" si="105"/>
        <v>-26.299999999999834</v>
      </c>
      <c r="E369">
        <f t="shared" si="117"/>
        <v>26.299999999999834</v>
      </c>
      <c r="F369">
        <f t="shared" si="118"/>
        <v>36.700000000000166</v>
      </c>
      <c r="G369">
        <f t="shared" si="119"/>
        <v>-25.299999999999834</v>
      </c>
      <c r="H369">
        <f t="shared" si="120"/>
        <v>25.299999999999834</v>
      </c>
      <c r="I369">
        <f t="shared" si="112"/>
        <v>25.299999999999834</v>
      </c>
      <c r="J369">
        <f t="shared" si="113"/>
        <v>-25.299999999999834</v>
      </c>
      <c r="K369">
        <f>+FDA_BE_Calculations!$F$41/FE_GAIN_plot</f>
        <v>5.1999999999999993</v>
      </c>
      <c r="L369">
        <f>+FDA_BE_Calculations!$G$41/FE_GAIN_plot</f>
        <v>-5.1999999999999993</v>
      </c>
      <c r="N369">
        <f t="shared" si="114"/>
        <v>5.1999999999999993</v>
      </c>
      <c r="O369">
        <f t="shared" si="115"/>
        <v>-5.1999999999999993</v>
      </c>
      <c r="Q369">
        <f t="shared" si="106"/>
        <v>5.0999999999999996</v>
      </c>
      <c r="R369">
        <f t="shared" si="107"/>
        <v>-9.9999999999999645E-2</v>
      </c>
      <c r="T369">
        <f t="shared" si="121"/>
        <v>5.1999999999999993</v>
      </c>
      <c r="U369">
        <f t="shared" si="122"/>
        <v>-5.1999999999999993</v>
      </c>
      <c r="W369">
        <f t="shared" si="108"/>
        <v>2.5</v>
      </c>
      <c r="Y369">
        <f t="shared" si="109"/>
        <v>18</v>
      </c>
      <c r="Z369">
        <f t="shared" si="110"/>
        <v>-18</v>
      </c>
    </row>
    <row r="370" spans="1:26" x14ac:dyDescent="0.3">
      <c r="A370">
        <f t="shared" si="111"/>
        <v>0</v>
      </c>
      <c r="B370">
        <f t="shared" si="116"/>
        <v>-2.9000000000000838</v>
      </c>
      <c r="C370">
        <f t="shared" si="104"/>
        <v>37.800000000000168</v>
      </c>
      <c r="D370">
        <f t="shared" si="105"/>
        <v>-26.199999999999832</v>
      </c>
      <c r="E370">
        <f t="shared" si="117"/>
        <v>26.199999999999832</v>
      </c>
      <c r="F370">
        <f t="shared" si="118"/>
        <v>36.800000000000168</v>
      </c>
      <c r="G370">
        <f t="shared" si="119"/>
        <v>-25.199999999999832</v>
      </c>
      <c r="H370">
        <f t="shared" si="120"/>
        <v>25.199999999999832</v>
      </c>
      <c r="I370">
        <f t="shared" si="112"/>
        <v>25.199999999999832</v>
      </c>
      <c r="J370">
        <f t="shared" si="113"/>
        <v>-25.199999999999832</v>
      </c>
      <c r="K370">
        <f>+FDA_BE_Calculations!$F$41/FE_GAIN_plot</f>
        <v>5.1999999999999993</v>
      </c>
      <c r="L370">
        <f>+FDA_BE_Calculations!$G$41/FE_GAIN_plot</f>
        <v>-5.1999999999999993</v>
      </c>
      <c r="N370">
        <f t="shared" si="114"/>
        <v>5.1999999999999993</v>
      </c>
      <c r="O370">
        <f t="shared" si="115"/>
        <v>-5.1999999999999993</v>
      </c>
      <c r="Q370">
        <f t="shared" si="106"/>
        <v>5.0999999999999996</v>
      </c>
      <c r="R370">
        <f t="shared" si="107"/>
        <v>-9.9999999999999645E-2</v>
      </c>
      <c r="T370">
        <f t="shared" si="121"/>
        <v>5.1999999999999993</v>
      </c>
      <c r="U370">
        <f t="shared" si="122"/>
        <v>-5.1999999999999993</v>
      </c>
      <c r="W370">
        <f t="shared" si="108"/>
        <v>2.5</v>
      </c>
      <c r="Y370">
        <f t="shared" si="109"/>
        <v>18</v>
      </c>
      <c r="Z370">
        <f t="shared" si="110"/>
        <v>-18</v>
      </c>
    </row>
    <row r="371" spans="1:26" x14ac:dyDescent="0.3">
      <c r="A371">
        <f t="shared" si="111"/>
        <v>0</v>
      </c>
      <c r="B371">
        <f t="shared" si="116"/>
        <v>-2.9500000000000837</v>
      </c>
      <c r="C371">
        <f t="shared" si="104"/>
        <v>37.900000000000169</v>
      </c>
      <c r="D371">
        <f t="shared" si="105"/>
        <v>-26.099999999999831</v>
      </c>
      <c r="E371">
        <f t="shared" si="117"/>
        <v>26.099999999999831</v>
      </c>
      <c r="F371">
        <f t="shared" si="118"/>
        <v>36.900000000000169</v>
      </c>
      <c r="G371">
        <f t="shared" si="119"/>
        <v>-25.099999999999831</v>
      </c>
      <c r="H371">
        <f t="shared" si="120"/>
        <v>25.099999999999831</v>
      </c>
      <c r="I371">
        <f t="shared" si="112"/>
        <v>25.099999999999831</v>
      </c>
      <c r="J371">
        <f t="shared" si="113"/>
        <v>-25.099999999999831</v>
      </c>
      <c r="K371">
        <f>+FDA_BE_Calculations!$F$41/FE_GAIN_plot</f>
        <v>5.1999999999999993</v>
      </c>
      <c r="L371">
        <f>+FDA_BE_Calculations!$G$41/FE_GAIN_plot</f>
        <v>-5.1999999999999993</v>
      </c>
      <c r="N371">
        <f t="shared" si="114"/>
        <v>5.1999999999999993</v>
      </c>
      <c r="O371">
        <f t="shared" si="115"/>
        <v>-5.1999999999999993</v>
      </c>
      <c r="Q371">
        <f t="shared" si="106"/>
        <v>5.0999999999999996</v>
      </c>
      <c r="R371">
        <f t="shared" si="107"/>
        <v>-9.9999999999999645E-2</v>
      </c>
      <c r="T371">
        <f t="shared" si="121"/>
        <v>5.1999999999999993</v>
      </c>
      <c r="U371">
        <f t="shared" si="122"/>
        <v>-5.1999999999999993</v>
      </c>
      <c r="W371">
        <f t="shared" si="108"/>
        <v>2.5</v>
      </c>
      <c r="Y371">
        <f t="shared" si="109"/>
        <v>18</v>
      </c>
      <c r="Z371">
        <f t="shared" si="110"/>
        <v>-18</v>
      </c>
    </row>
    <row r="372" spans="1:26" x14ac:dyDescent="0.3">
      <c r="A372">
        <f t="shared" si="111"/>
        <v>0</v>
      </c>
      <c r="B372">
        <f t="shared" si="116"/>
        <v>-3.0000000000000835</v>
      </c>
      <c r="C372">
        <f t="shared" si="104"/>
        <v>38.000000000000171</v>
      </c>
      <c r="D372">
        <f t="shared" si="105"/>
        <v>-25.999999999999833</v>
      </c>
      <c r="E372">
        <f t="shared" si="117"/>
        <v>25.999999999999833</v>
      </c>
      <c r="F372">
        <f t="shared" si="118"/>
        <v>37.000000000000171</v>
      </c>
      <c r="G372">
        <f t="shared" si="119"/>
        <v>-24.999999999999833</v>
      </c>
      <c r="H372">
        <f t="shared" si="120"/>
        <v>24.999999999999833</v>
      </c>
      <c r="I372">
        <f t="shared" si="112"/>
        <v>24.999999999999833</v>
      </c>
      <c r="J372">
        <f t="shared" si="113"/>
        <v>-24.999999999999833</v>
      </c>
      <c r="K372">
        <f>+FDA_BE_Calculations!$F$41/FE_GAIN_plot</f>
        <v>5.1999999999999993</v>
      </c>
      <c r="L372">
        <f>+FDA_BE_Calculations!$G$41/FE_GAIN_plot</f>
        <v>-5.1999999999999993</v>
      </c>
      <c r="N372">
        <f t="shared" si="114"/>
        <v>5.1999999999999993</v>
      </c>
      <c r="O372">
        <f t="shared" si="115"/>
        <v>-5.1999999999999993</v>
      </c>
      <c r="Q372">
        <f t="shared" si="106"/>
        <v>5.0999999999999996</v>
      </c>
      <c r="R372">
        <f t="shared" si="107"/>
        <v>-9.9999999999999645E-2</v>
      </c>
      <c r="T372">
        <f t="shared" si="121"/>
        <v>5.1999999999999993</v>
      </c>
      <c r="U372">
        <f t="shared" si="122"/>
        <v>-5.1999999999999993</v>
      </c>
      <c r="W372">
        <f t="shared" si="108"/>
        <v>2.5</v>
      </c>
      <c r="Y372">
        <f t="shared" si="109"/>
        <v>18</v>
      </c>
      <c r="Z372">
        <f t="shared" si="110"/>
        <v>-18</v>
      </c>
    </row>
    <row r="373" spans="1:26" x14ac:dyDescent="0.3">
      <c r="A373">
        <f t="shared" si="111"/>
        <v>0</v>
      </c>
      <c r="B373">
        <f t="shared" si="116"/>
        <v>-3.0500000000000833</v>
      </c>
      <c r="C373">
        <f t="shared" si="104"/>
        <v>38.100000000000165</v>
      </c>
      <c r="D373">
        <f t="shared" si="105"/>
        <v>-25.899999999999835</v>
      </c>
      <c r="E373">
        <f t="shared" si="117"/>
        <v>25.899999999999835</v>
      </c>
      <c r="F373">
        <f t="shared" si="118"/>
        <v>37.100000000000165</v>
      </c>
      <c r="G373">
        <f t="shared" si="119"/>
        <v>-24.899999999999835</v>
      </c>
      <c r="H373">
        <f t="shared" si="120"/>
        <v>24.899999999999835</v>
      </c>
      <c r="I373">
        <f t="shared" si="112"/>
        <v>24.899999999999835</v>
      </c>
      <c r="J373">
        <f t="shared" si="113"/>
        <v>-24.899999999999835</v>
      </c>
      <c r="K373">
        <f>+FDA_BE_Calculations!$F$41/FE_GAIN_plot</f>
        <v>5.1999999999999993</v>
      </c>
      <c r="L373">
        <f>+FDA_BE_Calculations!$G$41/FE_GAIN_plot</f>
        <v>-5.1999999999999993</v>
      </c>
      <c r="N373">
        <f t="shared" si="114"/>
        <v>5.1999999999999993</v>
      </c>
      <c r="O373">
        <f t="shared" si="115"/>
        <v>-5.1999999999999993</v>
      </c>
      <c r="Q373">
        <f t="shared" si="106"/>
        <v>5.0999999999999996</v>
      </c>
      <c r="R373">
        <f t="shared" si="107"/>
        <v>-9.9999999999999645E-2</v>
      </c>
      <c r="T373">
        <f t="shared" si="121"/>
        <v>5.1999999999999993</v>
      </c>
      <c r="U373">
        <f t="shared" si="122"/>
        <v>-5.1999999999999993</v>
      </c>
      <c r="W373">
        <f t="shared" si="108"/>
        <v>2.5</v>
      </c>
      <c r="Y373">
        <f t="shared" si="109"/>
        <v>18</v>
      </c>
      <c r="Z373">
        <f t="shared" si="110"/>
        <v>-18</v>
      </c>
    </row>
    <row r="374" spans="1:26" x14ac:dyDescent="0.3">
      <c r="A374">
        <f t="shared" si="111"/>
        <v>0</v>
      </c>
      <c r="B374">
        <f t="shared" si="116"/>
        <v>-3.1000000000000831</v>
      </c>
      <c r="C374">
        <f t="shared" si="104"/>
        <v>38.200000000000166</v>
      </c>
      <c r="D374">
        <f t="shared" si="105"/>
        <v>-25.799999999999834</v>
      </c>
      <c r="E374">
        <f t="shared" si="117"/>
        <v>25.799999999999834</v>
      </c>
      <c r="F374">
        <f t="shared" si="118"/>
        <v>37.200000000000166</v>
      </c>
      <c r="G374">
        <f t="shared" si="119"/>
        <v>-24.799999999999834</v>
      </c>
      <c r="H374">
        <f t="shared" si="120"/>
        <v>24.799999999999834</v>
      </c>
      <c r="I374">
        <f t="shared" si="112"/>
        <v>24.799999999999834</v>
      </c>
      <c r="J374">
        <f t="shared" si="113"/>
        <v>-24.799999999999834</v>
      </c>
      <c r="K374">
        <f>+FDA_BE_Calculations!$F$41/FE_GAIN_plot</f>
        <v>5.1999999999999993</v>
      </c>
      <c r="L374">
        <f>+FDA_BE_Calculations!$G$41/FE_GAIN_plot</f>
        <v>-5.1999999999999993</v>
      </c>
      <c r="N374">
        <f t="shared" si="114"/>
        <v>5.1999999999999993</v>
      </c>
      <c r="O374">
        <f t="shared" si="115"/>
        <v>-5.1999999999999993</v>
      </c>
      <c r="Q374">
        <f t="shared" si="106"/>
        <v>5.0999999999999996</v>
      </c>
      <c r="R374">
        <f t="shared" si="107"/>
        <v>-9.9999999999999645E-2</v>
      </c>
      <c r="T374">
        <f t="shared" si="121"/>
        <v>5.1999999999999993</v>
      </c>
      <c r="U374">
        <f t="shared" si="122"/>
        <v>-5.1999999999999993</v>
      </c>
      <c r="W374">
        <f t="shared" si="108"/>
        <v>2.5</v>
      </c>
      <c r="Y374">
        <f t="shared" si="109"/>
        <v>18</v>
      </c>
      <c r="Z374">
        <f t="shared" si="110"/>
        <v>-18</v>
      </c>
    </row>
    <row r="375" spans="1:26" x14ac:dyDescent="0.3">
      <c r="A375">
        <f t="shared" si="111"/>
        <v>0</v>
      </c>
      <c r="B375">
        <f t="shared" si="116"/>
        <v>-3.150000000000083</v>
      </c>
      <c r="C375">
        <f t="shared" si="104"/>
        <v>38.300000000000168</v>
      </c>
      <c r="D375">
        <f t="shared" si="105"/>
        <v>-25.699999999999832</v>
      </c>
      <c r="E375">
        <f t="shared" si="117"/>
        <v>25.699999999999832</v>
      </c>
      <c r="F375">
        <f t="shared" si="118"/>
        <v>37.300000000000168</v>
      </c>
      <c r="G375">
        <f t="shared" si="119"/>
        <v>-24.699999999999832</v>
      </c>
      <c r="H375">
        <f t="shared" si="120"/>
        <v>24.699999999999832</v>
      </c>
      <c r="I375">
        <f t="shared" si="112"/>
        <v>24.699999999999832</v>
      </c>
      <c r="J375">
        <f t="shared" si="113"/>
        <v>-24.699999999999832</v>
      </c>
      <c r="K375">
        <f>+FDA_BE_Calculations!$F$41/FE_GAIN_plot</f>
        <v>5.1999999999999993</v>
      </c>
      <c r="L375">
        <f>+FDA_BE_Calculations!$G$41/FE_GAIN_plot</f>
        <v>-5.1999999999999993</v>
      </c>
      <c r="N375">
        <f t="shared" si="114"/>
        <v>5.1999999999999993</v>
      </c>
      <c r="O375">
        <f t="shared" si="115"/>
        <v>-5.1999999999999993</v>
      </c>
      <c r="Q375">
        <f t="shared" si="106"/>
        <v>5.0999999999999996</v>
      </c>
      <c r="R375">
        <f t="shared" si="107"/>
        <v>-9.9999999999999645E-2</v>
      </c>
      <c r="T375">
        <f t="shared" si="121"/>
        <v>5.1999999999999993</v>
      </c>
      <c r="U375">
        <f t="shared" si="122"/>
        <v>-5.1999999999999993</v>
      </c>
      <c r="W375">
        <f t="shared" si="108"/>
        <v>2.5</v>
      </c>
      <c r="Y375">
        <f t="shared" si="109"/>
        <v>18</v>
      </c>
      <c r="Z375">
        <f t="shared" si="110"/>
        <v>-18</v>
      </c>
    </row>
    <row r="376" spans="1:26" x14ac:dyDescent="0.3">
      <c r="A376">
        <f t="shared" si="111"/>
        <v>0</v>
      </c>
      <c r="B376">
        <f t="shared" si="116"/>
        <v>-3.2000000000000828</v>
      </c>
      <c r="C376">
        <f t="shared" si="104"/>
        <v>38.400000000000162</v>
      </c>
      <c r="D376">
        <f t="shared" si="105"/>
        <v>-25.599999999999834</v>
      </c>
      <c r="E376">
        <f t="shared" si="117"/>
        <v>25.599999999999834</v>
      </c>
      <c r="F376">
        <f t="shared" si="118"/>
        <v>37.400000000000162</v>
      </c>
      <c r="G376">
        <f t="shared" si="119"/>
        <v>-24.599999999999834</v>
      </c>
      <c r="H376">
        <f t="shared" si="120"/>
        <v>24.599999999999834</v>
      </c>
      <c r="I376">
        <f t="shared" si="112"/>
        <v>24.599999999999834</v>
      </c>
      <c r="J376">
        <f t="shared" si="113"/>
        <v>-24.599999999999834</v>
      </c>
      <c r="K376">
        <f>+FDA_BE_Calculations!$F$41/FE_GAIN_plot</f>
        <v>5.1999999999999993</v>
      </c>
      <c r="L376">
        <f>+FDA_BE_Calculations!$G$41/FE_GAIN_plot</f>
        <v>-5.1999999999999993</v>
      </c>
      <c r="N376">
        <f t="shared" si="114"/>
        <v>5.1999999999999993</v>
      </c>
      <c r="O376">
        <f t="shared" si="115"/>
        <v>-5.1999999999999993</v>
      </c>
      <c r="Q376">
        <f t="shared" si="106"/>
        <v>5.0999999999999996</v>
      </c>
      <c r="R376">
        <f t="shared" si="107"/>
        <v>-9.9999999999999645E-2</v>
      </c>
      <c r="T376">
        <f t="shared" si="121"/>
        <v>5.1999999999999993</v>
      </c>
      <c r="U376">
        <f t="shared" si="122"/>
        <v>-5.1999999999999993</v>
      </c>
      <c r="W376">
        <f t="shared" si="108"/>
        <v>2.5</v>
      </c>
      <c r="Y376">
        <f t="shared" si="109"/>
        <v>18</v>
      </c>
      <c r="Z376">
        <f t="shared" si="110"/>
        <v>-18</v>
      </c>
    </row>
    <row r="377" spans="1:26" x14ac:dyDescent="0.3">
      <c r="A377">
        <f t="shared" si="111"/>
        <v>0</v>
      </c>
      <c r="B377">
        <f t="shared" si="116"/>
        <v>-3.2500000000000826</v>
      </c>
      <c r="C377">
        <f t="shared" si="104"/>
        <v>38.500000000000163</v>
      </c>
      <c r="D377">
        <f t="shared" si="105"/>
        <v>-25.499999999999837</v>
      </c>
      <c r="E377">
        <f t="shared" si="117"/>
        <v>25.499999999999837</v>
      </c>
      <c r="F377">
        <f t="shared" si="118"/>
        <v>37.500000000000163</v>
      </c>
      <c r="G377">
        <f t="shared" si="119"/>
        <v>-24.499999999999837</v>
      </c>
      <c r="H377">
        <f t="shared" si="120"/>
        <v>24.499999999999837</v>
      </c>
      <c r="I377">
        <f t="shared" si="112"/>
        <v>24.499999999999837</v>
      </c>
      <c r="J377">
        <f t="shared" si="113"/>
        <v>-24.499999999999837</v>
      </c>
      <c r="K377">
        <f>+FDA_BE_Calculations!$F$41/FE_GAIN_plot</f>
        <v>5.1999999999999993</v>
      </c>
      <c r="L377">
        <f>+FDA_BE_Calculations!$G$41/FE_GAIN_plot</f>
        <v>-5.1999999999999993</v>
      </c>
      <c r="N377">
        <f t="shared" si="114"/>
        <v>5.1999999999999993</v>
      </c>
      <c r="O377">
        <f t="shared" si="115"/>
        <v>-5.1999999999999993</v>
      </c>
      <c r="Q377">
        <f t="shared" si="106"/>
        <v>5.0999999999999996</v>
      </c>
      <c r="R377">
        <f t="shared" si="107"/>
        <v>-9.9999999999999645E-2</v>
      </c>
      <c r="T377">
        <f t="shared" si="121"/>
        <v>5.1999999999999993</v>
      </c>
      <c r="U377">
        <f t="shared" si="122"/>
        <v>-5.1999999999999993</v>
      </c>
      <c r="W377">
        <f t="shared" si="108"/>
        <v>2.5</v>
      </c>
      <c r="Y377">
        <f t="shared" si="109"/>
        <v>18</v>
      </c>
      <c r="Z377">
        <f t="shared" si="110"/>
        <v>-18</v>
      </c>
    </row>
    <row r="378" spans="1:26" x14ac:dyDescent="0.3">
      <c r="A378">
        <f t="shared" si="111"/>
        <v>0</v>
      </c>
      <c r="B378">
        <f t="shared" si="116"/>
        <v>-3.3000000000000824</v>
      </c>
      <c r="C378">
        <f t="shared" si="104"/>
        <v>38.600000000000165</v>
      </c>
      <c r="D378">
        <f t="shared" si="105"/>
        <v>-25.399999999999835</v>
      </c>
      <c r="E378">
        <f t="shared" si="117"/>
        <v>25.399999999999835</v>
      </c>
      <c r="F378">
        <f t="shared" si="118"/>
        <v>37.600000000000165</v>
      </c>
      <c r="G378">
        <f t="shared" si="119"/>
        <v>-24.399999999999835</v>
      </c>
      <c r="H378">
        <f t="shared" si="120"/>
        <v>24.399999999999835</v>
      </c>
      <c r="I378">
        <f t="shared" si="112"/>
        <v>24.399999999999835</v>
      </c>
      <c r="J378">
        <f t="shared" si="113"/>
        <v>-24.399999999999835</v>
      </c>
      <c r="K378">
        <f>+FDA_BE_Calculations!$F$41/FE_GAIN_plot</f>
        <v>5.1999999999999993</v>
      </c>
      <c r="L378">
        <f>+FDA_BE_Calculations!$G$41/FE_GAIN_plot</f>
        <v>-5.1999999999999993</v>
      </c>
      <c r="N378">
        <f t="shared" si="114"/>
        <v>5.1999999999999993</v>
      </c>
      <c r="O378">
        <f t="shared" si="115"/>
        <v>-5.1999999999999993</v>
      </c>
      <c r="Q378">
        <f t="shared" si="106"/>
        <v>5.0999999999999996</v>
      </c>
      <c r="R378">
        <f t="shared" si="107"/>
        <v>-9.9999999999999645E-2</v>
      </c>
      <c r="T378">
        <f t="shared" si="121"/>
        <v>5.1999999999999993</v>
      </c>
      <c r="U378">
        <f t="shared" si="122"/>
        <v>-5.1999999999999993</v>
      </c>
      <c r="W378">
        <f t="shared" si="108"/>
        <v>2.5</v>
      </c>
      <c r="Y378">
        <f t="shared" si="109"/>
        <v>18</v>
      </c>
      <c r="Z378">
        <f t="shared" si="110"/>
        <v>-18</v>
      </c>
    </row>
    <row r="379" spans="1:26" x14ac:dyDescent="0.3">
      <c r="A379">
        <f t="shared" si="111"/>
        <v>0</v>
      </c>
      <c r="B379">
        <f t="shared" si="116"/>
        <v>-3.3500000000000822</v>
      </c>
      <c r="C379">
        <f t="shared" si="104"/>
        <v>38.700000000000166</v>
      </c>
      <c r="D379">
        <f t="shared" si="105"/>
        <v>-25.299999999999834</v>
      </c>
      <c r="E379">
        <f t="shared" si="117"/>
        <v>25.299999999999834</v>
      </c>
      <c r="F379">
        <f t="shared" si="118"/>
        <v>37.700000000000166</v>
      </c>
      <c r="G379">
        <f t="shared" si="119"/>
        <v>-24.299999999999834</v>
      </c>
      <c r="H379">
        <f t="shared" si="120"/>
        <v>24.299999999999834</v>
      </c>
      <c r="I379">
        <f t="shared" si="112"/>
        <v>24.299999999999834</v>
      </c>
      <c r="J379">
        <f t="shared" si="113"/>
        <v>-24.299999999999834</v>
      </c>
      <c r="K379">
        <f>+FDA_BE_Calculations!$F$41/FE_GAIN_plot</f>
        <v>5.1999999999999993</v>
      </c>
      <c r="L379">
        <f>+FDA_BE_Calculations!$G$41/FE_GAIN_plot</f>
        <v>-5.1999999999999993</v>
      </c>
      <c r="N379">
        <f t="shared" si="114"/>
        <v>5.1999999999999993</v>
      </c>
      <c r="O379">
        <f t="shared" si="115"/>
        <v>-5.1999999999999993</v>
      </c>
      <c r="Q379">
        <f t="shared" si="106"/>
        <v>5.0999999999999996</v>
      </c>
      <c r="R379">
        <f t="shared" si="107"/>
        <v>-9.9999999999999645E-2</v>
      </c>
      <c r="T379">
        <f t="shared" si="121"/>
        <v>5.1999999999999993</v>
      </c>
      <c r="U379">
        <f t="shared" si="122"/>
        <v>-5.1999999999999993</v>
      </c>
      <c r="W379">
        <f t="shared" si="108"/>
        <v>2.5</v>
      </c>
      <c r="Y379">
        <f t="shared" si="109"/>
        <v>18</v>
      </c>
      <c r="Z379">
        <f t="shared" si="110"/>
        <v>-18</v>
      </c>
    </row>
    <row r="380" spans="1:26" x14ac:dyDescent="0.3">
      <c r="A380">
        <f t="shared" si="111"/>
        <v>0</v>
      </c>
      <c r="B380">
        <f t="shared" si="116"/>
        <v>-3.4000000000000821</v>
      </c>
      <c r="C380">
        <f t="shared" si="104"/>
        <v>38.800000000000168</v>
      </c>
      <c r="D380">
        <f t="shared" si="105"/>
        <v>-25.199999999999836</v>
      </c>
      <c r="E380">
        <f t="shared" si="117"/>
        <v>25.199999999999836</v>
      </c>
      <c r="F380">
        <f t="shared" si="118"/>
        <v>37.800000000000168</v>
      </c>
      <c r="G380">
        <f t="shared" si="119"/>
        <v>-24.199999999999836</v>
      </c>
      <c r="H380">
        <f t="shared" si="120"/>
        <v>24.199999999999836</v>
      </c>
      <c r="I380">
        <f t="shared" si="112"/>
        <v>24.199999999999836</v>
      </c>
      <c r="J380">
        <f t="shared" si="113"/>
        <v>-24.199999999999836</v>
      </c>
      <c r="K380">
        <f>+FDA_BE_Calculations!$F$41/FE_GAIN_plot</f>
        <v>5.1999999999999993</v>
      </c>
      <c r="L380">
        <f>+FDA_BE_Calculations!$G$41/FE_GAIN_plot</f>
        <v>-5.1999999999999993</v>
      </c>
      <c r="N380">
        <f t="shared" si="114"/>
        <v>5.1999999999999993</v>
      </c>
      <c r="O380">
        <f t="shared" si="115"/>
        <v>-5.1999999999999993</v>
      </c>
      <c r="Q380">
        <f t="shared" si="106"/>
        <v>5.0999999999999996</v>
      </c>
      <c r="R380">
        <f t="shared" si="107"/>
        <v>-9.9999999999999645E-2</v>
      </c>
      <c r="T380">
        <f t="shared" si="121"/>
        <v>5.1999999999999993</v>
      </c>
      <c r="U380">
        <f t="shared" si="122"/>
        <v>-5.1999999999999993</v>
      </c>
      <c r="W380">
        <f t="shared" si="108"/>
        <v>2.5</v>
      </c>
      <c r="Y380">
        <f t="shared" si="109"/>
        <v>18</v>
      </c>
      <c r="Z380">
        <f t="shared" si="110"/>
        <v>-18</v>
      </c>
    </row>
    <row r="381" spans="1:26" x14ac:dyDescent="0.3">
      <c r="A381">
        <f t="shared" si="111"/>
        <v>0</v>
      </c>
      <c r="B381">
        <f t="shared" si="116"/>
        <v>-3.4500000000000819</v>
      </c>
      <c r="C381">
        <f t="shared" si="104"/>
        <v>38.900000000000162</v>
      </c>
      <c r="D381">
        <f t="shared" si="105"/>
        <v>-25.099999999999838</v>
      </c>
      <c r="E381">
        <f t="shared" si="117"/>
        <v>25.099999999999838</v>
      </c>
      <c r="F381">
        <f t="shared" si="118"/>
        <v>37.900000000000162</v>
      </c>
      <c r="G381">
        <f t="shared" si="119"/>
        <v>-24.099999999999838</v>
      </c>
      <c r="H381">
        <f t="shared" si="120"/>
        <v>24.099999999999838</v>
      </c>
      <c r="I381">
        <f t="shared" si="112"/>
        <v>24.099999999999838</v>
      </c>
      <c r="J381">
        <f t="shared" si="113"/>
        <v>-24.099999999999838</v>
      </c>
      <c r="K381">
        <f>+FDA_BE_Calculations!$F$41/FE_GAIN_plot</f>
        <v>5.1999999999999993</v>
      </c>
      <c r="L381">
        <f>+FDA_BE_Calculations!$G$41/FE_GAIN_plot</f>
        <v>-5.1999999999999993</v>
      </c>
      <c r="N381">
        <f t="shared" si="114"/>
        <v>5.1999999999999993</v>
      </c>
      <c r="O381">
        <f t="shared" si="115"/>
        <v>-5.1999999999999993</v>
      </c>
      <c r="Q381">
        <f t="shared" si="106"/>
        <v>5.0999999999999996</v>
      </c>
      <c r="R381">
        <f t="shared" si="107"/>
        <v>-9.9999999999999645E-2</v>
      </c>
      <c r="T381">
        <f t="shared" si="121"/>
        <v>5.1999999999999993</v>
      </c>
      <c r="U381">
        <f t="shared" si="122"/>
        <v>-5.1999999999999993</v>
      </c>
      <c r="W381">
        <f t="shared" si="108"/>
        <v>2.5</v>
      </c>
      <c r="Y381">
        <f t="shared" si="109"/>
        <v>18</v>
      </c>
      <c r="Z381">
        <f t="shared" si="110"/>
        <v>-18</v>
      </c>
    </row>
    <row r="382" spans="1:26" x14ac:dyDescent="0.3">
      <c r="A382">
        <f t="shared" si="111"/>
        <v>0</v>
      </c>
      <c r="B382">
        <f t="shared" si="116"/>
        <v>-3.5000000000000817</v>
      </c>
      <c r="C382">
        <f t="shared" si="104"/>
        <v>39.000000000000163</v>
      </c>
      <c r="D382">
        <f t="shared" si="105"/>
        <v>-24.999999999999837</v>
      </c>
      <c r="E382">
        <f t="shared" si="117"/>
        <v>24.999999999999837</v>
      </c>
      <c r="F382">
        <f t="shared" si="118"/>
        <v>38.000000000000163</v>
      </c>
      <c r="G382">
        <f t="shared" si="119"/>
        <v>-23.999999999999837</v>
      </c>
      <c r="H382">
        <f t="shared" si="120"/>
        <v>23.999999999999837</v>
      </c>
      <c r="I382">
        <f t="shared" si="112"/>
        <v>23.999999999999837</v>
      </c>
      <c r="J382">
        <f t="shared" si="113"/>
        <v>-23.999999999999837</v>
      </c>
      <c r="K382">
        <f>+FDA_BE_Calculations!$F$41/FE_GAIN_plot</f>
        <v>5.1999999999999993</v>
      </c>
      <c r="L382">
        <f>+FDA_BE_Calculations!$G$41/FE_GAIN_plot</f>
        <v>-5.1999999999999993</v>
      </c>
      <c r="N382">
        <f t="shared" si="114"/>
        <v>5.1999999999999993</v>
      </c>
      <c r="O382">
        <f t="shared" si="115"/>
        <v>-5.1999999999999993</v>
      </c>
      <c r="Q382">
        <f t="shared" si="106"/>
        <v>5.0999999999999996</v>
      </c>
      <c r="R382">
        <f t="shared" si="107"/>
        <v>-9.9999999999999645E-2</v>
      </c>
      <c r="T382">
        <f t="shared" si="121"/>
        <v>5.1999999999999993</v>
      </c>
      <c r="U382">
        <f t="shared" si="122"/>
        <v>-5.1999999999999993</v>
      </c>
      <c r="W382">
        <f t="shared" si="108"/>
        <v>2.5</v>
      </c>
      <c r="Y382">
        <f t="shared" si="109"/>
        <v>18</v>
      </c>
      <c r="Z382">
        <f t="shared" si="110"/>
        <v>-18</v>
      </c>
    </row>
    <row r="383" spans="1:26" x14ac:dyDescent="0.3">
      <c r="A383">
        <f t="shared" si="111"/>
        <v>0</v>
      </c>
      <c r="B383">
        <f t="shared" si="116"/>
        <v>-3.5500000000000815</v>
      </c>
      <c r="C383">
        <f t="shared" si="104"/>
        <v>39.100000000000165</v>
      </c>
      <c r="D383">
        <f t="shared" si="105"/>
        <v>-24.899999999999835</v>
      </c>
      <c r="E383">
        <f t="shared" si="117"/>
        <v>24.899999999999835</v>
      </c>
      <c r="F383">
        <f t="shared" si="118"/>
        <v>38.100000000000165</v>
      </c>
      <c r="G383">
        <f t="shared" si="119"/>
        <v>-23.899999999999835</v>
      </c>
      <c r="H383">
        <f t="shared" si="120"/>
        <v>23.899999999999835</v>
      </c>
      <c r="I383">
        <f t="shared" si="112"/>
        <v>23.899999999999835</v>
      </c>
      <c r="J383">
        <f t="shared" si="113"/>
        <v>-23.899999999999835</v>
      </c>
      <c r="K383">
        <f>+FDA_BE_Calculations!$F$41/FE_GAIN_plot</f>
        <v>5.1999999999999993</v>
      </c>
      <c r="L383">
        <f>+FDA_BE_Calculations!$G$41/FE_GAIN_plot</f>
        <v>-5.1999999999999993</v>
      </c>
      <c r="N383">
        <f t="shared" si="114"/>
        <v>5.1999999999999993</v>
      </c>
      <c r="O383">
        <f t="shared" si="115"/>
        <v>-5.1999999999999993</v>
      </c>
      <c r="Q383">
        <f t="shared" si="106"/>
        <v>5.0999999999999996</v>
      </c>
      <c r="R383">
        <f t="shared" si="107"/>
        <v>-9.9999999999999645E-2</v>
      </c>
      <c r="T383">
        <f t="shared" si="121"/>
        <v>5.1999999999999993</v>
      </c>
      <c r="U383">
        <f t="shared" si="122"/>
        <v>-5.1999999999999993</v>
      </c>
      <c r="W383">
        <f t="shared" si="108"/>
        <v>2.5</v>
      </c>
      <c r="Y383">
        <f t="shared" si="109"/>
        <v>18</v>
      </c>
      <c r="Z383">
        <f t="shared" si="110"/>
        <v>-18</v>
      </c>
    </row>
    <row r="384" spans="1:26" x14ac:dyDescent="0.3">
      <c r="A384">
        <f t="shared" si="111"/>
        <v>0</v>
      </c>
      <c r="B384">
        <f t="shared" si="116"/>
        <v>-3.6000000000000814</v>
      </c>
      <c r="C384">
        <f t="shared" si="104"/>
        <v>39.200000000000159</v>
      </c>
      <c r="D384">
        <f t="shared" si="105"/>
        <v>-24.799999999999837</v>
      </c>
      <c r="E384">
        <f t="shared" si="117"/>
        <v>24.799999999999837</v>
      </c>
      <c r="F384">
        <f t="shared" si="118"/>
        <v>38.200000000000159</v>
      </c>
      <c r="G384">
        <f t="shared" si="119"/>
        <v>-23.799999999999837</v>
      </c>
      <c r="H384">
        <f t="shared" si="120"/>
        <v>23.799999999999837</v>
      </c>
      <c r="I384">
        <f t="shared" si="112"/>
        <v>23.799999999999837</v>
      </c>
      <c r="J384">
        <f t="shared" si="113"/>
        <v>-23.799999999999837</v>
      </c>
      <c r="K384">
        <f>+FDA_BE_Calculations!$F$41/FE_GAIN_plot</f>
        <v>5.1999999999999993</v>
      </c>
      <c r="L384">
        <f>+FDA_BE_Calculations!$G$41/FE_GAIN_plot</f>
        <v>-5.1999999999999993</v>
      </c>
      <c r="N384">
        <f t="shared" si="114"/>
        <v>5.1999999999999993</v>
      </c>
      <c r="O384">
        <f t="shared" si="115"/>
        <v>-5.1999999999999993</v>
      </c>
      <c r="Q384">
        <f t="shared" si="106"/>
        <v>5.0999999999999996</v>
      </c>
      <c r="R384">
        <f t="shared" si="107"/>
        <v>-9.9999999999999645E-2</v>
      </c>
      <c r="T384">
        <f t="shared" si="121"/>
        <v>5.1999999999999993</v>
      </c>
      <c r="U384">
        <f t="shared" si="122"/>
        <v>-5.1999999999999993</v>
      </c>
      <c r="W384">
        <f t="shared" si="108"/>
        <v>2.5</v>
      </c>
      <c r="Y384">
        <f t="shared" si="109"/>
        <v>18</v>
      </c>
      <c r="Z384">
        <f t="shared" si="110"/>
        <v>-18</v>
      </c>
    </row>
    <row r="385" spans="1:26" x14ac:dyDescent="0.3">
      <c r="A385">
        <f t="shared" si="111"/>
        <v>0</v>
      </c>
      <c r="B385">
        <f t="shared" si="116"/>
        <v>-3.6500000000000812</v>
      </c>
      <c r="C385">
        <f t="shared" si="104"/>
        <v>39.300000000000161</v>
      </c>
      <c r="D385">
        <f t="shared" si="105"/>
        <v>-24.699999999999839</v>
      </c>
      <c r="E385">
        <f t="shared" si="117"/>
        <v>24.699999999999839</v>
      </c>
      <c r="F385">
        <f t="shared" si="118"/>
        <v>38.300000000000161</v>
      </c>
      <c r="G385">
        <f t="shared" si="119"/>
        <v>-23.699999999999839</v>
      </c>
      <c r="H385">
        <f t="shared" si="120"/>
        <v>23.699999999999839</v>
      </c>
      <c r="I385">
        <f t="shared" si="112"/>
        <v>23.699999999999839</v>
      </c>
      <c r="J385">
        <f t="shared" si="113"/>
        <v>-23.699999999999839</v>
      </c>
      <c r="K385">
        <f>+FDA_BE_Calculations!$F$41/FE_GAIN_plot</f>
        <v>5.1999999999999993</v>
      </c>
      <c r="L385">
        <f>+FDA_BE_Calculations!$G$41/FE_GAIN_plot</f>
        <v>-5.1999999999999993</v>
      </c>
      <c r="N385">
        <f t="shared" si="114"/>
        <v>5.1999999999999993</v>
      </c>
      <c r="O385">
        <f t="shared" si="115"/>
        <v>-5.1999999999999993</v>
      </c>
      <c r="Q385">
        <f t="shared" si="106"/>
        <v>5.0999999999999996</v>
      </c>
      <c r="R385">
        <f t="shared" si="107"/>
        <v>-9.9999999999999645E-2</v>
      </c>
      <c r="T385">
        <f t="shared" si="121"/>
        <v>5.1999999999999993</v>
      </c>
      <c r="U385">
        <f t="shared" si="122"/>
        <v>-5.1999999999999993</v>
      </c>
      <c r="W385">
        <f t="shared" si="108"/>
        <v>2.5</v>
      </c>
      <c r="Y385">
        <f t="shared" si="109"/>
        <v>18</v>
      </c>
      <c r="Z385">
        <f t="shared" si="110"/>
        <v>-18</v>
      </c>
    </row>
    <row r="386" spans="1:26" x14ac:dyDescent="0.3">
      <c r="A386">
        <f t="shared" si="111"/>
        <v>0</v>
      </c>
      <c r="B386">
        <f t="shared" si="116"/>
        <v>-3.700000000000081</v>
      </c>
      <c r="C386">
        <f t="shared" ref="C386:C449" si="123">IF((B386-0.75)&lt;$AD$6,(AD$6-B386)/FE_GAIN_plot*2,0)</f>
        <v>39.400000000000162</v>
      </c>
      <c r="D386">
        <f t="shared" ref="D386:D449" si="124" xml:space="preserve"> IF((B386)&gt;$AD$7, (AD$7-B386)/FE_GAIN_plot*2,0)</f>
        <v>-24.599999999999838</v>
      </c>
      <c r="E386">
        <f t="shared" si="117"/>
        <v>24.599999999999838</v>
      </c>
      <c r="F386">
        <f t="shared" si="118"/>
        <v>38.400000000000162</v>
      </c>
      <c r="G386">
        <f t="shared" si="119"/>
        <v>-23.599999999999838</v>
      </c>
      <c r="H386">
        <f t="shared" si="120"/>
        <v>23.599999999999838</v>
      </c>
      <c r="I386">
        <f t="shared" si="112"/>
        <v>23.599999999999838</v>
      </c>
      <c r="J386">
        <f t="shared" si="113"/>
        <v>-23.599999999999838</v>
      </c>
      <c r="K386">
        <f>+FDA_BE_Calculations!$F$41/FE_GAIN_plot</f>
        <v>5.1999999999999993</v>
      </c>
      <c r="L386">
        <f>+FDA_BE_Calculations!$G$41/FE_GAIN_plot</f>
        <v>-5.1999999999999993</v>
      </c>
      <c r="N386">
        <f t="shared" si="114"/>
        <v>5.1999999999999993</v>
      </c>
      <c r="O386">
        <f t="shared" si="115"/>
        <v>-5.1999999999999993</v>
      </c>
      <c r="Q386">
        <f t="shared" ref="Q386:Q449" si="125">+vocm_calc_plot+BE_GAIN_plot*FE_GAIN_plot*0.5*N386</f>
        <v>5.0999999999999996</v>
      </c>
      <c r="R386">
        <f t="shared" ref="R386:R449" si="126">+vocm_calc_plot+BE_GAIN_plot*FE_GAIN_plot*0.5*O386</f>
        <v>-9.9999999999999645E-2</v>
      </c>
      <c r="T386">
        <f t="shared" si="121"/>
        <v>5.1999999999999993</v>
      </c>
      <c r="U386">
        <f t="shared" si="122"/>
        <v>-5.1999999999999993</v>
      </c>
      <c r="W386">
        <f t="shared" ref="W386:W449" si="127">+vocm_calc_plot</f>
        <v>2.5</v>
      </c>
      <c r="Y386">
        <f t="shared" ref="Y386:Y449" si="128">VCC_plot</f>
        <v>18</v>
      </c>
      <c r="Z386">
        <f t="shared" ref="Z386:Z449" si="129">VEE_plot</f>
        <v>-18</v>
      </c>
    </row>
    <row r="387" spans="1:26" x14ac:dyDescent="0.3">
      <c r="A387">
        <f t="shared" ref="A387:A450" si="130">IF(($B387-$B388)&lt;0.000001,1,0)</f>
        <v>0</v>
      </c>
      <c r="B387">
        <f t="shared" si="116"/>
        <v>-3.7500000000000808</v>
      </c>
      <c r="C387">
        <f t="shared" si="123"/>
        <v>39.500000000000163</v>
      </c>
      <c r="D387">
        <f t="shared" si="124"/>
        <v>-24.499999999999837</v>
      </c>
      <c r="E387">
        <f t="shared" si="117"/>
        <v>24.499999999999837</v>
      </c>
      <c r="F387">
        <f t="shared" si="118"/>
        <v>38.500000000000163</v>
      </c>
      <c r="G387">
        <f t="shared" si="119"/>
        <v>-23.499999999999837</v>
      </c>
      <c r="H387">
        <f t="shared" si="120"/>
        <v>23.499999999999837</v>
      </c>
      <c r="I387">
        <f t="shared" ref="I387:I450" si="131">IF(ABS($E387)&lt;ABS($H387), $E387, $H387)</f>
        <v>23.499999999999837</v>
      </c>
      <c r="J387">
        <f t="shared" ref="J387:J450" si="132">-I387</f>
        <v>-23.499999999999837</v>
      </c>
      <c r="K387">
        <f>+FDA_BE_Calculations!$F$41/FE_GAIN_plot</f>
        <v>5.1999999999999993</v>
      </c>
      <c r="L387">
        <f>+FDA_BE_Calculations!$G$41/FE_GAIN_plot</f>
        <v>-5.1999999999999993</v>
      </c>
      <c r="N387">
        <f t="shared" ref="N387:N450" si="133">IF(ABS($I387)&lt;ABS($K387), $I387, $K387)</f>
        <v>5.1999999999999993</v>
      </c>
      <c r="O387">
        <f t="shared" ref="O387:O450" si="134">IF(ABS($J387)&lt;ABS($L387), $J387, $L387)</f>
        <v>-5.1999999999999993</v>
      </c>
      <c r="Q387">
        <f t="shared" si="125"/>
        <v>5.0999999999999996</v>
      </c>
      <c r="R387">
        <f t="shared" si="126"/>
        <v>-9.9999999999999645E-2</v>
      </c>
      <c r="T387">
        <f t="shared" si="121"/>
        <v>5.1999999999999993</v>
      </c>
      <c r="U387">
        <f t="shared" si="122"/>
        <v>-5.1999999999999993</v>
      </c>
      <c r="W387">
        <f t="shared" si="127"/>
        <v>2.5</v>
      </c>
      <c r="Y387">
        <f t="shared" si="128"/>
        <v>18</v>
      </c>
      <c r="Z387">
        <f t="shared" si="129"/>
        <v>-18</v>
      </c>
    </row>
    <row r="388" spans="1:26" x14ac:dyDescent="0.3">
      <c r="A388">
        <f t="shared" si="130"/>
        <v>0</v>
      </c>
      <c r="B388">
        <f t="shared" ref="B388:B451" si="135">IF(($B387-0.05)&gt;=$AD$11,$B387-0.05,$AD$11)</f>
        <v>-3.8000000000000806</v>
      </c>
      <c r="C388">
        <f t="shared" si="123"/>
        <v>39.600000000000165</v>
      </c>
      <c r="D388">
        <f t="shared" si="124"/>
        <v>-24.399999999999839</v>
      </c>
      <c r="E388">
        <f t="shared" ref="E388:E451" si="136">IF(ABS(D388)&lt;ABS(C388), ABS(D388), ABS(C388))</f>
        <v>24.399999999999839</v>
      </c>
      <c r="F388">
        <f t="shared" ref="F388:F451" si="137">IF(B388&lt;$AD$10,($AD$10-B388)*2,0)</f>
        <v>38.600000000000165</v>
      </c>
      <c r="G388">
        <f t="shared" ref="G388:G451" si="138">IF(B388&gt;$AD$11, ($AD$11-B388)*2,0)</f>
        <v>-23.399999999999839</v>
      </c>
      <c r="H388">
        <f t="shared" ref="H388:H451" si="139">IF(ABS(G388)&lt;ABS(F388), ABS(G388),ABS(F388))</f>
        <v>23.399999999999839</v>
      </c>
      <c r="I388">
        <f t="shared" si="131"/>
        <v>23.399999999999839</v>
      </c>
      <c r="J388">
        <f t="shared" si="132"/>
        <v>-23.399999999999839</v>
      </c>
      <c r="K388">
        <f>+FDA_BE_Calculations!$F$41/FE_GAIN_plot</f>
        <v>5.1999999999999993</v>
      </c>
      <c r="L388">
        <f>+FDA_BE_Calculations!$G$41/FE_GAIN_plot</f>
        <v>-5.1999999999999993</v>
      </c>
      <c r="N388">
        <f t="shared" si="133"/>
        <v>5.1999999999999993</v>
      </c>
      <c r="O388">
        <f t="shared" si="134"/>
        <v>-5.1999999999999993</v>
      </c>
      <c r="Q388">
        <f t="shared" si="125"/>
        <v>5.0999999999999996</v>
      </c>
      <c r="R388">
        <f t="shared" si="126"/>
        <v>-9.9999999999999645E-2</v>
      </c>
      <c r="T388">
        <f t="shared" ref="T388:T451" si="140">+Q388-R388</f>
        <v>5.1999999999999993</v>
      </c>
      <c r="U388">
        <f t="shared" ref="U388:U451" si="141">+R388-Q388</f>
        <v>-5.1999999999999993</v>
      </c>
      <c r="W388">
        <f t="shared" si="127"/>
        <v>2.5</v>
      </c>
      <c r="Y388">
        <f t="shared" si="128"/>
        <v>18</v>
      </c>
      <c r="Z388">
        <f t="shared" si="129"/>
        <v>-18</v>
      </c>
    </row>
    <row r="389" spans="1:26" x14ac:dyDescent="0.3">
      <c r="A389">
        <f t="shared" si="130"/>
        <v>0</v>
      </c>
      <c r="B389">
        <f t="shared" si="135"/>
        <v>-3.8500000000000805</v>
      </c>
      <c r="C389">
        <f t="shared" si="123"/>
        <v>39.700000000000159</v>
      </c>
      <c r="D389">
        <f t="shared" si="124"/>
        <v>-24.299999999999841</v>
      </c>
      <c r="E389">
        <f t="shared" si="136"/>
        <v>24.299999999999841</v>
      </c>
      <c r="F389">
        <f t="shared" si="137"/>
        <v>38.700000000000159</v>
      </c>
      <c r="G389">
        <f t="shared" si="138"/>
        <v>-23.299999999999841</v>
      </c>
      <c r="H389">
        <f t="shared" si="139"/>
        <v>23.299999999999841</v>
      </c>
      <c r="I389">
        <f t="shared" si="131"/>
        <v>23.299999999999841</v>
      </c>
      <c r="J389">
        <f t="shared" si="132"/>
        <v>-23.299999999999841</v>
      </c>
      <c r="K389">
        <f>+FDA_BE_Calculations!$F$41/FE_GAIN_plot</f>
        <v>5.1999999999999993</v>
      </c>
      <c r="L389">
        <f>+FDA_BE_Calculations!$G$41/FE_GAIN_plot</f>
        <v>-5.1999999999999993</v>
      </c>
      <c r="N389">
        <f t="shared" si="133"/>
        <v>5.1999999999999993</v>
      </c>
      <c r="O389">
        <f t="shared" si="134"/>
        <v>-5.1999999999999993</v>
      </c>
      <c r="Q389">
        <f t="shared" si="125"/>
        <v>5.0999999999999996</v>
      </c>
      <c r="R389">
        <f t="shared" si="126"/>
        <v>-9.9999999999999645E-2</v>
      </c>
      <c r="T389">
        <f t="shared" si="140"/>
        <v>5.1999999999999993</v>
      </c>
      <c r="U389">
        <f t="shared" si="141"/>
        <v>-5.1999999999999993</v>
      </c>
      <c r="W389">
        <f t="shared" si="127"/>
        <v>2.5</v>
      </c>
      <c r="Y389">
        <f t="shared" si="128"/>
        <v>18</v>
      </c>
      <c r="Z389">
        <f t="shared" si="129"/>
        <v>-18</v>
      </c>
    </row>
    <row r="390" spans="1:26" x14ac:dyDescent="0.3">
      <c r="A390">
        <f t="shared" si="130"/>
        <v>0</v>
      </c>
      <c r="B390">
        <f t="shared" si="135"/>
        <v>-3.9000000000000803</v>
      </c>
      <c r="C390">
        <f t="shared" si="123"/>
        <v>39.800000000000161</v>
      </c>
      <c r="D390">
        <f t="shared" si="124"/>
        <v>-24.199999999999839</v>
      </c>
      <c r="E390">
        <f t="shared" si="136"/>
        <v>24.199999999999839</v>
      </c>
      <c r="F390">
        <f t="shared" si="137"/>
        <v>38.800000000000161</v>
      </c>
      <c r="G390">
        <f t="shared" si="138"/>
        <v>-23.199999999999839</v>
      </c>
      <c r="H390">
        <f t="shared" si="139"/>
        <v>23.199999999999839</v>
      </c>
      <c r="I390">
        <f t="shared" si="131"/>
        <v>23.199999999999839</v>
      </c>
      <c r="J390">
        <f t="shared" si="132"/>
        <v>-23.199999999999839</v>
      </c>
      <c r="K390">
        <f>+FDA_BE_Calculations!$F$41/FE_GAIN_plot</f>
        <v>5.1999999999999993</v>
      </c>
      <c r="L390">
        <f>+FDA_BE_Calculations!$G$41/FE_GAIN_plot</f>
        <v>-5.1999999999999993</v>
      </c>
      <c r="N390">
        <f t="shared" si="133"/>
        <v>5.1999999999999993</v>
      </c>
      <c r="O390">
        <f t="shared" si="134"/>
        <v>-5.1999999999999993</v>
      </c>
      <c r="Q390">
        <f t="shared" si="125"/>
        <v>5.0999999999999996</v>
      </c>
      <c r="R390">
        <f t="shared" si="126"/>
        <v>-9.9999999999999645E-2</v>
      </c>
      <c r="T390">
        <f t="shared" si="140"/>
        <v>5.1999999999999993</v>
      </c>
      <c r="U390">
        <f t="shared" si="141"/>
        <v>-5.1999999999999993</v>
      </c>
      <c r="W390">
        <f t="shared" si="127"/>
        <v>2.5</v>
      </c>
      <c r="Y390">
        <f t="shared" si="128"/>
        <v>18</v>
      </c>
      <c r="Z390">
        <f t="shared" si="129"/>
        <v>-18</v>
      </c>
    </row>
    <row r="391" spans="1:26" x14ac:dyDescent="0.3">
      <c r="A391">
        <f t="shared" si="130"/>
        <v>0</v>
      </c>
      <c r="B391">
        <f t="shared" si="135"/>
        <v>-3.9500000000000801</v>
      </c>
      <c r="C391">
        <f t="shared" si="123"/>
        <v>39.900000000000162</v>
      </c>
      <c r="D391">
        <f t="shared" si="124"/>
        <v>-24.099999999999838</v>
      </c>
      <c r="E391">
        <f t="shared" si="136"/>
        <v>24.099999999999838</v>
      </c>
      <c r="F391">
        <f t="shared" si="137"/>
        <v>38.900000000000162</v>
      </c>
      <c r="G391">
        <f t="shared" si="138"/>
        <v>-23.099999999999838</v>
      </c>
      <c r="H391">
        <f t="shared" si="139"/>
        <v>23.099999999999838</v>
      </c>
      <c r="I391">
        <f t="shared" si="131"/>
        <v>23.099999999999838</v>
      </c>
      <c r="J391">
        <f t="shared" si="132"/>
        <v>-23.099999999999838</v>
      </c>
      <c r="K391">
        <f>+FDA_BE_Calculations!$F$41/FE_GAIN_plot</f>
        <v>5.1999999999999993</v>
      </c>
      <c r="L391">
        <f>+FDA_BE_Calculations!$G$41/FE_GAIN_plot</f>
        <v>-5.1999999999999993</v>
      </c>
      <c r="N391">
        <f t="shared" si="133"/>
        <v>5.1999999999999993</v>
      </c>
      <c r="O391">
        <f t="shared" si="134"/>
        <v>-5.1999999999999993</v>
      </c>
      <c r="Q391">
        <f t="shared" si="125"/>
        <v>5.0999999999999996</v>
      </c>
      <c r="R391">
        <f t="shared" si="126"/>
        <v>-9.9999999999999645E-2</v>
      </c>
      <c r="T391">
        <f t="shared" si="140"/>
        <v>5.1999999999999993</v>
      </c>
      <c r="U391">
        <f t="shared" si="141"/>
        <v>-5.1999999999999993</v>
      </c>
      <c r="W391">
        <f t="shared" si="127"/>
        <v>2.5</v>
      </c>
      <c r="Y391">
        <f t="shared" si="128"/>
        <v>18</v>
      </c>
      <c r="Z391">
        <f t="shared" si="129"/>
        <v>-18</v>
      </c>
    </row>
    <row r="392" spans="1:26" x14ac:dyDescent="0.3">
      <c r="A392">
        <f t="shared" si="130"/>
        <v>0</v>
      </c>
      <c r="B392">
        <f t="shared" si="135"/>
        <v>-4.0000000000000799</v>
      </c>
      <c r="C392">
        <f t="shared" si="123"/>
        <v>40.000000000000156</v>
      </c>
      <c r="D392">
        <f t="shared" si="124"/>
        <v>-23.99999999999984</v>
      </c>
      <c r="E392">
        <f t="shared" si="136"/>
        <v>23.99999999999984</v>
      </c>
      <c r="F392">
        <f t="shared" si="137"/>
        <v>39.000000000000156</v>
      </c>
      <c r="G392">
        <f t="shared" si="138"/>
        <v>-22.99999999999984</v>
      </c>
      <c r="H392">
        <f t="shared" si="139"/>
        <v>22.99999999999984</v>
      </c>
      <c r="I392">
        <f t="shared" si="131"/>
        <v>22.99999999999984</v>
      </c>
      <c r="J392">
        <f t="shared" si="132"/>
        <v>-22.99999999999984</v>
      </c>
      <c r="K392">
        <f>+FDA_BE_Calculations!$F$41/FE_GAIN_plot</f>
        <v>5.1999999999999993</v>
      </c>
      <c r="L392">
        <f>+FDA_BE_Calculations!$G$41/FE_GAIN_plot</f>
        <v>-5.1999999999999993</v>
      </c>
      <c r="N392">
        <f t="shared" si="133"/>
        <v>5.1999999999999993</v>
      </c>
      <c r="O392">
        <f t="shared" si="134"/>
        <v>-5.1999999999999993</v>
      </c>
      <c r="Q392">
        <f t="shared" si="125"/>
        <v>5.0999999999999996</v>
      </c>
      <c r="R392">
        <f t="shared" si="126"/>
        <v>-9.9999999999999645E-2</v>
      </c>
      <c r="T392">
        <f t="shared" si="140"/>
        <v>5.1999999999999993</v>
      </c>
      <c r="U392">
        <f t="shared" si="141"/>
        <v>-5.1999999999999993</v>
      </c>
      <c r="W392">
        <f t="shared" si="127"/>
        <v>2.5</v>
      </c>
      <c r="Y392">
        <f t="shared" si="128"/>
        <v>18</v>
      </c>
      <c r="Z392">
        <f t="shared" si="129"/>
        <v>-18</v>
      </c>
    </row>
    <row r="393" spans="1:26" x14ac:dyDescent="0.3">
      <c r="A393">
        <f t="shared" si="130"/>
        <v>0</v>
      </c>
      <c r="B393">
        <f t="shared" si="135"/>
        <v>-4.0500000000000798</v>
      </c>
      <c r="C393">
        <f t="shared" si="123"/>
        <v>40.100000000000158</v>
      </c>
      <c r="D393">
        <f t="shared" si="124"/>
        <v>-23.899999999999842</v>
      </c>
      <c r="E393">
        <f t="shared" si="136"/>
        <v>23.899999999999842</v>
      </c>
      <c r="F393">
        <f t="shared" si="137"/>
        <v>39.100000000000158</v>
      </c>
      <c r="G393">
        <f t="shared" si="138"/>
        <v>-22.899999999999842</v>
      </c>
      <c r="H393">
        <f t="shared" si="139"/>
        <v>22.899999999999842</v>
      </c>
      <c r="I393">
        <f t="shared" si="131"/>
        <v>22.899999999999842</v>
      </c>
      <c r="J393">
        <f t="shared" si="132"/>
        <v>-22.899999999999842</v>
      </c>
      <c r="K393">
        <f>+FDA_BE_Calculations!$F$41/FE_GAIN_plot</f>
        <v>5.1999999999999993</v>
      </c>
      <c r="L393">
        <f>+FDA_BE_Calculations!$G$41/FE_GAIN_plot</f>
        <v>-5.1999999999999993</v>
      </c>
      <c r="N393">
        <f t="shared" si="133"/>
        <v>5.1999999999999993</v>
      </c>
      <c r="O393">
        <f t="shared" si="134"/>
        <v>-5.1999999999999993</v>
      </c>
      <c r="Q393">
        <f t="shared" si="125"/>
        <v>5.0999999999999996</v>
      </c>
      <c r="R393">
        <f t="shared" si="126"/>
        <v>-9.9999999999999645E-2</v>
      </c>
      <c r="T393">
        <f t="shared" si="140"/>
        <v>5.1999999999999993</v>
      </c>
      <c r="U393">
        <f t="shared" si="141"/>
        <v>-5.1999999999999993</v>
      </c>
      <c r="W393">
        <f t="shared" si="127"/>
        <v>2.5</v>
      </c>
      <c r="Y393">
        <f t="shared" si="128"/>
        <v>18</v>
      </c>
      <c r="Z393">
        <f t="shared" si="129"/>
        <v>-18</v>
      </c>
    </row>
    <row r="394" spans="1:26" x14ac:dyDescent="0.3">
      <c r="A394">
        <f t="shared" si="130"/>
        <v>0</v>
      </c>
      <c r="B394">
        <f t="shared" si="135"/>
        <v>-4.1000000000000796</v>
      </c>
      <c r="C394">
        <f t="shared" si="123"/>
        <v>40.200000000000159</v>
      </c>
      <c r="D394">
        <f t="shared" si="124"/>
        <v>-23.799999999999841</v>
      </c>
      <c r="E394">
        <f t="shared" si="136"/>
        <v>23.799999999999841</v>
      </c>
      <c r="F394">
        <f t="shared" si="137"/>
        <v>39.200000000000159</v>
      </c>
      <c r="G394">
        <f t="shared" si="138"/>
        <v>-22.799999999999841</v>
      </c>
      <c r="H394">
        <f t="shared" si="139"/>
        <v>22.799999999999841</v>
      </c>
      <c r="I394">
        <f t="shared" si="131"/>
        <v>22.799999999999841</v>
      </c>
      <c r="J394">
        <f t="shared" si="132"/>
        <v>-22.799999999999841</v>
      </c>
      <c r="K394">
        <f>+FDA_BE_Calculations!$F$41/FE_GAIN_plot</f>
        <v>5.1999999999999993</v>
      </c>
      <c r="L394">
        <f>+FDA_BE_Calculations!$G$41/FE_GAIN_plot</f>
        <v>-5.1999999999999993</v>
      </c>
      <c r="N394">
        <f t="shared" si="133"/>
        <v>5.1999999999999993</v>
      </c>
      <c r="O394">
        <f t="shared" si="134"/>
        <v>-5.1999999999999993</v>
      </c>
      <c r="Q394">
        <f t="shared" si="125"/>
        <v>5.0999999999999996</v>
      </c>
      <c r="R394">
        <f t="shared" si="126"/>
        <v>-9.9999999999999645E-2</v>
      </c>
      <c r="T394">
        <f t="shared" si="140"/>
        <v>5.1999999999999993</v>
      </c>
      <c r="U394">
        <f t="shared" si="141"/>
        <v>-5.1999999999999993</v>
      </c>
      <c r="W394">
        <f t="shared" si="127"/>
        <v>2.5</v>
      </c>
      <c r="Y394">
        <f t="shared" si="128"/>
        <v>18</v>
      </c>
      <c r="Z394">
        <f t="shared" si="129"/>
        <v>-18</v>
      </c>
    </row>
    <row r="395" spans="1:26" x14ac:dyDescent="0.3">
      <c r="A395">
        <f t="shared" si="130"/>
        <v>0</v>
      </c>
      <c r="B395">
        <f t="shared" si="135"/>
        <v>-4.1500000000000794</v>
      </c>
      <c r="C395">
        <f t="shared" si="123"/>
        <v>40.300000000000161</v>
      </c>
      <c r="D395">
        <f t="shared" si="124"/>
        <v>-23.699999999999839</v>
      </c>
      <c r="E395">
        <f t="shared" si="136"/>
        <v>23.699999999999839</v>
      </c>
      <c r="F395">
        <f t="shared" si="137"/>
        <v>39.300000000000161</v>
      </c>
      <c r="G395">
        <f t="shared" si="138"/>
        <v>-22.699999999999839</v>
      </c>
      <c r="H395">
        <f t="shared" si="139"/>
        <v>22.699999999999839</v>
      </c>
      <c r="I395">
        <f t="shared" si="131"/>
        <v>22.699999999999839</v>
      </c>
      <c r="J395">
        <f t="shared" si="132"/>
        <v>-22.699999999999839</v>
      </c>
      <c r="K395">
        <f>+FDA_BE_Calculations!$F$41/FE_GAIN_plot</f>
        <v>5.1999999999999993</v>
      </c>
      <c r="L395">
        <f>+FDA_BE_Calculations!$G$41/FE_GAIN_plot</f>
        <v>-5.1999999999999993</v>
      </c>
      <c r="N395">
        <f t="shared" si="133"/>
        <v>5.1999999999999993</v>
      </c>
      <c r="O395">
        <f t="shared" si="134"/>
        <v>-5.1999999999999993</v>
      </c>
      <c r="Q395">
        <f t="shared" si="125"/>
        <v>5.0999999999999996</v>
      </c>
      <c r="R395">
        <f t="shared" si="126"/>
        <v>-9.9999999999999645E-2</v>
      </c>
      <c r="T395">
        <f t="shared" si="140"/>
        <v>5.1999999999999993</v>
      </c>
      <c r="U395">
        <f t="shared" si="141"/>
        <v>-5.1999999999999993</v>
      </c>
      <c r="W395">
        <f t="shared" si="127"/>
        <v>2.5</v>
      </c>
      <c r="Y395">
        <f t="shared" si="128"/>
        <v>18</v>
      </c>
      <c r="Z395">
        <f t="shared" si="129"/>
        <v>-18</v>
      </c>
    </row>
    <row r="396" spans="1:26" x14ac:dyDescent="0.3">
      <c r="A396">
        <f t="shared" si="130"/>
        <v>0</v>
      </c>
      <c r="B396">
        <f t="shared" si="135"/>
        <v>-4.2000000000000792</v>
      </c>
      <c r="C396">
        <f t="shared" si="123"/>
        <v>40.400000000000162</v>
      </c>
      <c r="D396">
        <f t="shared" si="124"/>
        <v>-23.599999999999842</v>
      </c>
      <c r="E396">
        <f t="shared" si="136"/>
        <v>23.599999999999842</v>
      </c>
      <c r="F396">
        <f t="shared" si="137"/>
        <v>39.400000000000162</v>
      </c>
      <c r="G396">
        <f t="shared" si="138"/>
        <v>-22.599999999999842</v>
      </c>
      <c r="H396">
        <f t="shared" si="139"/>
        <v>22.599999999999842</v>
      </c>
      <c r="I396">
        <f t="shared" si="131"/>
        <v>22.599999999999842</v>
      </c>
      <c r="J396">
        <f t="shared" si="132"/>
        <v>-22.599999999999842</v>
      </c>
      <c r="K396">
        <f>+FDA_BE_Calculations!$F$41/FE_GAIN_plot</f>
        <v>5.1999999999999993</v>
      </c>
      <c r="L396">
        <f>+FDA_BE_Calculations!$G$41/FE_GAIN_plot</f>
        <v>-5.1999999999999993</v>
      </c>
      <c r="N396">
        <f t="shared" si="133"/>
        <v>5.1999999999999993</v>
      </c>
      <c r="O396">
        <f t="shared" si="134"/>
        <v>-5.1999999999999993</v>
      </c>
      <c r="Q396">
        <f t="shared" si="125"/>
        <v>5.0999999999999996</v>
      </c>
      <c r="R396">
        <f t="shared" si="126"/>
        <v>-9.9999999999999645E-2</v>
      </c>
      <c r="T396">
        <f t="shared" si="140"/>
        <v>5.1999999999999993</v>
      </c>
      <c r="U396">
        <f t="shared" si="141"/>
        <v>-5.1999999999999993</v>
      </c>
      <c r="W396">
        <f t="shared" si="127"/>
        <v>2.5</v>
      </c>
      <c r="Y396">
        <f t="shared" si="128"/>
        <v>18</v>
      </c>
      <c r="Z396">
        <f t="shared" si="129"/>
        <v>-18</v>
      </c>
    </row>
    <row r="397" spans="1:26" x14ac:dyDescent="0.3">
      <c r="A397">
        <f t="shared" si="130"/>
        <v>0</v>
      </c>
      <c r="B397">
        <f t="shared" si="135"/>
        <v>-4.250000000000079</v>
      </c>
      <c r="C397">
        <f t="shared" si="123"/>
        <v>40.500000000000156</v>
      </c>
      <c r="D397">
        <f t="shared" si="124"/>
        <v>-23.499999999999844</v>
      </c>
      <c r="E397">
        <f t="shared" si="136"/>
        <v>23.499999999999844</v>
      </c>
      <c r="F397">
        <f t="shared" si="137"/>
        <v>39.500000000000156</v>
      </c>
      <c r="G397">
        <f t="shared" si="138"/>
        <v>-22.499999999999844</v>
      </c>
      <c r="H397">
        <f t="shared" si="139"/>
        <v>22.499999999999844</v>
      </c>
      <c r="I397">
        <f t="shared" si="131"/>
        <v>22.499999999999844</v>
      </c>
      <c r="J397">
        <f t="shared" si="132"/>
        <v>-22.499999999999844</v>
      </c>
      <c r="K397">
        <f>+FDA_BE_Calculations!$F$41/FE_GAIN_plot</f>
        <v>5.1999999999999993</v>
      </c>
      <c r="L397">
        <f>+FDA_BE_Calculations!$G$41/FE_GAIN_plot</f>
        <v>-5.1999999999999993</v>
      </c>
      <c r="N397">
        <f t="shared" si="133"/>
        <v>5.1999999999999993</v>
      </c>
      <c r="O397">
        <f t="shared" si="134"/>
        <v>-5.1999999999999993</v>
      </c>
      <c r="Q397">
        <f t="shared" si="125"/>
        <v>5.0999999999999996</v>
      </c>
      <c r="R397">
        <f t="shared" si="126"/>
        <v>-9.9999999999999645E-2</v>
      </c>
      <c r="T397">
        <f t="shared" si="140"/>
        <v>5.1999999999999993</v>
      </c>
      <c r="U397">
        <f t="shared" si="141"/>
        <v>-5.1999999999999993</v>
      </c>
      <c r="W397">
        <f t="shared" si="127"/>
        <v>2.5</v>
      </c>
      <c r="Y397">
        <f t="shared" si="128"/>
        <v>18</v>
      </c>
      <c r="Z397">
        <f t="shared" si="129"/>
        <v>-18</v>
      </c>
    </row>
    <row r="398" spans="1:26" x14ac:dyDescent="0.3">
      <c r="A398">
        <f t="shared" si="130"/>
        <v>0</v>
      </c>
      <c r="B398">
        <f t="shared" si="135"/>
        <v>-4.3000000000000789</v>
      </c>
      <c r="C398">
        <f t="shared" si="123"/>
        <v>40.600000000000158</v>
      </c>
      <c r="D398">
        <f t="shared" si="124"/>
        <v>-23.399999999999842</v>
      </c>
      <c r="E398">
        <f t="shared" si="136"/>
        <v>23.399999999999842</v>
      </c>
      <c r="F398">
        <f t="shared" si="137"/>
        <v>39.600000000000158</v>
      </c>
      <c r="G398">
        <f t="shared" si="138"/>
        <v>-22.399999999999842</v>
      </c>
      <c r="H398">
        <f t="shared" si="139"/>
        <v>22.399999999999842</v>
      </c>
      <c r="I398">
        <f t="shared" si="131"/>
        <v>22.399999999999842</v>
      </c>
      <c r="J398">
        <f t="shared" si="132"/>
        <v>-22.399999999999842</v>
      </c>
      <c r="K398">
        <f>+FDA_BE_Calculations!$F$41/FE_GAIN_plot</f>
        <v>5.1999999999999993</v>
      </c>
      <c r="L398">
        <f>+FDA_BE_Calculations!$G$41/FE_GAIN_plot</f>
        <v>-5.1999999999999993</v>
      </c>
      <c r="N398">
        <f t="shared" si="133"/>
        <v>5.1999999999999993</v>
      </c>
      <c r="O398">
        <f t="shared" si="134"/>
        <v>-5.1999999999999993</v>
      </c>
      <c r="Q398">
        <f t="shared" si="125"/>
        <v>5.0999999999999996</v>
      </c>
      <c r="R398">
        <f t="shared" si="126"/>
        <v>-9.9999999999999645E-2</v>
      </c>
      <c r="T398">
        <f t="shared" si="140"/>
        <v>5.1999999999999993</v>
      </c>
      <c r="U398">
        <f t="shared" si="141"/>
        <v>-5.1999999999999993</v>
      </c>
      <c r="W398">
        <f t="shared" si="127"/>
        <v>2.5</v>
      </c>
      <c r="Y398">
        <f t="shared" si="128"/>
        <v>18</v>
      </c>
      <c r="Z398">
        <f t="shared" si="129"/>
        <v>-18</v>
      </c>
    </row>
    <row r="399" spans="1:26" x14ac:dyDescent="0.3">
      <c r="A399">
        <f t="shared" si="130"/>
        <v>0</v>
      </c>
      <c r="B399">
        <f t="shared" si="135"/>
        <v>-4.3500000000000787</v>
      </c>
      <c r="C399">
        <f t="shared" si="123"/>
        <v>40.700000000000159</v>
      </c>
      <c r="D399">
        <f t="shared" si="124"/>
        <v>-23.299999999999841</v>
      </c>
      <c r="E399">
        <f t="shared" si="136"/>
        <v>23.299999999999841</v>
      </c>
      <c r="F399">
        <f t="shared" si="137"/>
        <v>39.700000000000159</v>
      </c>
      <c r="G399">
        <f t="shared" si="138"/>
        <v>-22.299999999999841</v>
      </c>
      <c r="H399">
        <f t="shared" si="139"/>
        <v>22.299999999999841</v>
      </c>
      <c r="I399">
        <f t="shared" si="131"/>
        <v>22.299999999999841</v>
      </c>
      <c r="J399">
        <f t="shared" si="132"/>
        <v>-22.299999999999841</v>
      </c>
      <c r="K399">
        <f>+FDA_BE_Calculations!$F$41/FE_GAIN_plot</f>
        <v>5.1999999999999993</v>
      </c>
      <c r="L399">
        <f>+FDA_BE_Calculations!$G$41/FE_GAIN_plot</f>
        <v>-5.1999999999999993</v>
      </c>
      <c r="N399">
        <f t="shared" si="133"/>
        <v>5.1999999999999993</v>
      </c>
      <c r="O399">
        <f t="shared" si="134"/>
        <v>-5.1999999999999993</v>
      </c>
      <c r="Q399">
        <f t="shared" si="125"/>
        <v>5.0999999999999996</v>
      </c>
      <c r="R399">
        <f t="shared" si="126"/>
        <v>-9.9999999999999645E-2</v>
      </c>
      <c r="T399">
        <f t="shared" si="140"/>
        <v>5.1999999999999993</v>
      </c>
      <c r="U399">
        <f t="shared" si="141"/>
        <v>-5.1999999999999993</v>
      </c>
      <c r="W399">
        <f t="shared" si="127"/>
        <v>2.5</v>
      </c>
      <c r="Y399">
        <f t="shared" si="128"/>
        <v>18</v>
      </c>
      <c r="Z399">
        <f t="shared" si="129"/>
        <v>-18</v>
      </c>
    </row>
    <row r="400" spans="1:26" x14ac:dyDescent="0.3">
      <c r="A400">
        <f t="shared" si="130"/>
        <v>0</v>
      </c>
      <c r="B400">
        <f t="shared" si="135"/>
        <v>-4.4000000000000785</v>
      </c>
      <c r="C400">
        <f t="shared" si="123"/>
        <v>40.800000000000153</v>
      </c>
      <c r="D400">
        <f t="shared" si="124"/>
        <v>-23.199999999999843</v>
      </c>
      <c r="E400">
        <f t="shared" si="136"/>
        <v>23.199999999999843</v>
      </c>
      <c r="F400">
        <f t="shared" si="137"/>
        <v>39.800000000000153</v>
      </c>
      <c r="G400">
        <f t="shared" si="138"/>
        <v>-22.199999999999843</v>
      </c>
      <c r="H400">
        <f t="shared" si="139"/>
        <v>22.199999999999843</v>
      </c>
      <c r="I400">
        <f t="shared" si="131"/>
        <v>22.199999999999843</v>
      </c>
      <c r="J400">
        <f t="shared" si="132"/>
        <v>-22.199999999999843</v>
      </c>
      <c r="K400">
        <f>+FDA_BE_Calculations!$F$41/FE_GAIN_plot</f>
        <v>5.1999999999999993</v>
      </c>
      <c r="L400">
        <f>+FDA_BE_Calculations!$G$41/FE_GAIN_plot</f>
        <v>-5.1999999999999993</v>
      </c>
      <c r="N400">
        <f t="shared" si="133"/>
        <v>5.1999999999999993</v>
      </c>
      <c r="O400">
        <f t="shared" si="134"/>
        <v>-5.1999999999999993</v>
      </c>
      <c r="Q400">
        <f t="shared" si="125"/>
        <v>5.0999999999999996</v>
      </c>
      <c r="R400">
        <f t="shared" si="126"/>
        <v>-9.9999999999999645E-2</v>
      </c>
      <c r="T400">
        <f t="shared" si="140"/>
        <v>5.1999999999999993</v>
      </c>
      <c r="U400">
        <f t="shared" si="141"/>
        <v>-5.1999999999999993</v>
      </c>
      <c r="W400">
        <f t="shared" si="127"/>
        <v>2.5</v>
      </c>
      <c r="Y400">
        <f t="shared" si="128"/>
        <v>18</v>
      </c>
      <c r="Z400">
        <f t="shared" si="129"/>
        <v>-18</v>
      </c>
    </row>
    <row r="401" spans="1:26" x14ac:dyDescent="0.3">
      <c r="A401">
        <f t="shared" si="130"/>
        <v>0</v>
      </c>
      <c r="B401">
        <f t="shared" si="135"/>
        <v>-4.4500000000000783</v>
      </c>
      <c r="C401">
        <f t="shared" si="123"/>
        <v>40.900000000000155</v>
      </c>
      <c r="D401">
        <f t="shared" si="124"/>
        <v>-23.099999999999845</v>
      </c>
      <c r="E401">
        <f t="shared" si="136"/>
        <v>23.099999999999845</v>
      </c>
      <c r="F401">
        <f t="shared" si="137"/>
        <v>39.900000000000155</v>
      </c>
      <c r="G401">
        <f t="shared" si="138"/>
        <v>-22.099999999999845</v>
      </c>
      <c r="H401">
        <f t="shared" si="139"/>
        <v>22.099999999999845</v>
      </c>
      <c r="I401">
        <f t="shared" si="131"/>
        <v>22.099999999999845</v>
      </c>
      <c r="J401">
        <f t="shared" si="132"/>
        <v>-22.099999999999845</v>
      </c>
      <c r="K401">
        <f>+FDA_BE_Calculations!$F$41/FE_GAIN_plot</f>
        <v>5.1999999999999993</v>
      </c>
      <c r="L401">
        <f>+FDA_BE_Calculations!$G$41/FE_GAIN_plot</f>
        <v>-5.1999999999999993</v>
      </c>
      <c r="N401">
        <f t="shared" si="133"/>
        <v>5.1999999999999993</v>
      </c>
      <c r="O401">
        <f t="shared" si="134"/>
        <v>-5.1999999999999993</v>
      </c>
      <c r="Q401">
        <f t="shared" si="125"/>
        <v>5.0999999999999996</v>
      </c>
      <c r="R401">
        <f t="shared" si="126"/>
        <v>-9.9999999999999645E-2</v>
      </c>
      <c r="T401">
        <f t="shared" si="140"/>
        <v>5.1999999999999993</v>
      </c>
      <c r="U401">
        <f t="shared" si="141"/>
        <v>-5.1999999999999993</v>
      </c>
      <c r="W401">
        <f t="shared" si="127"/>
        <v>2.5</v>
      </c>
      <c r="Y401">
        <f t="shared" si="128"/>
        <v>18</v>
      </c>
      <c r="Z401">
        <f t="shared" si="129"/>
        <v>-18</v>
      </c>
    </row>
    <row r="402" spans="1:26" x14ac:dyDescent="0.3">
      <c r="A402">
        <f t="shared" si="130"/>
        <v>0</v>
      </c>
      <c r="B402">
        <f t="shared" si="135"/>
        <v>-4.5000000000000782</v>
      </c>
      <c r="C402">
        <f t="shared" si="123"/>
        <v>41.000000000000156</v>
      </c>
      <c r="D402">
        <f t="shared" si="124"/>
        <v>-22.999999999999844</v>
      </c>
      <c r="E402">
        <f t="shared" si="136"/>
        <v>22.999999999999844</v>
      </c>
      <c r="F402">
        <f t="shared" si="137"/>
        <v>40.000000000000156</v>
      </c>
      <c r="G402">
        <f t="shared" si="138"/>
        <v>-21.999999999999844</v>
      </c>
      <c r="H402">
        <f t="shared" si="139"/>
        <v>21.999999999999844</v>
      </c>
      <c r="I402">
        <f t="shared" si="131"/>
        <v>21.999999999999844</v>
      </c>
      <c r="J402">
        <f t="shared" si="132"/>
        <v>-21.999999999999844</v>
      </c>
      <c r="K402">
        <f>+FDA_BE_Calculations!$F$41/FE_GAIN_plot</f>
        <v>5.1999999999999993</v>
      </c>
      <c r="L402">
        <f>+FDA_BE_Calculations!$G$41/FE_GAIN_plot</f>
        <v>-5.1999999999999993</v>
      </c>
      <c r="N402">
        <f t="shared" si="133"/>
        <v>5.1999999999999993</v>
      </c>
      <c r="O402">
        <f t="shared" si="134"/>
        <v>-5.1999999999999993</v>
      </c>
      <c r="Q402">
        <f t="shared" si="125"/>
        <v>5.0999999999999996</v>
      </c>
      <c r="R402">
        <f t="shared" si="126"/>
        <v>-9.9999999999999645E-2</v>
      </c>
      <c r="T402">
        <f t="shared" si="140"/>
        <v>5.1999999999999993</v>
      </c>
      <c r="U402">
        <f t="shared" si="141"/>
        <v>-5.1999999999999993</v>
      </c>
      <c r="W402">
        <f t="shared" si="127"/>
        <v>2.5</v>
      </c>
      <c r="Y402">
        <f t="shared" si="128"/>
        <v>18</v>
      </c>
      <c r="Z402">
        <f t="shared" si="129"/>
        <v>-18</v>
      </c>
    </row>
    <row r="403" spans="1:26" x14ac:dyDescent="0.3">
      <c r="A403">
        <f t="shared" si="130"/>
        <v>0</v>
      </c>
      <c r="B403">
        <f t="shared" si="135"/>
        <v>-4.550000000000078</v>
      </c>
      <c r="C403">
        <f t="shared" si="123"/>
        <v>41.100000000000158</v>
      </c>
      <c r="D403">
        <f t="shared" si="124"/>
        <v>-22.899999999999842</v>
      </c>
      <c r="E403">
        <f t="shared" si="136"/>
        <v>22.899999999999842</v>
      </c>
      <c r="F403">
        <f t="shared" si="137"/>
        <v>40.100000000000158</v>
      </c>
      <c r="G403">
        <f t="shared" si="138"/>
        <v>-21.899999999999842</v>
      </c>
      <c r="H403">
        <f t="shared" si="139"/>
        <v>21.899999999999842</v>
      </c>
      <c r="I403">
        <f t="shared" si="131"/>
        <v>21.899999999999842</v>
      </c>
      <c r="J403">
        <f t="shared" si="132"/>
        <v>-21.899999999999842</v>
      </c>
      <c r="K403">
        <f>+FDA_BE_Calculations!$F$41/FE_GAIN_plot</f>
        <v>5.1999999999999993</v>
      </c>
      <c r="L403">
        <f>+FDA_BE_Calculations!$G$41/FE_GAIN_plot</f>
        <v>-5.1999999999999993</v>
      </c>
      <c r="N403">
        <f t="shared" si="133"/>
        <v>5.1999999999999993</v>
      </c>
      <c r="O403">
        <f t="shared" si="134"/>
        <v>-5.1999999999999993</v>
      </c>
      <c r="Q403">
        <f t="shared" si="125"/>
        <v>5.0999999999999996</v>
      </c>
      <c r="R403">
        <f t="shared" si="126"/>
        <v>-9.9999999999999645E-2</v>
      </c>
      <c r="T403">
        <f t="shared" si="140"/>
        <v>5.1999999999999993</v>
      </c>
      <c r="U403">
        <f t="shared" si="141"/>
        <v>-5.1999999999999993</v>
      </c>
      <c r="W403">
        <f t="shared" si="127"/>
        <v>2.5</v>
      </c>
      <c r="Y403">
        <f t="shared" si="128"/>
        <v>18</v>
      </c>
      <c r="Z403">
        <f t="shared" si="129"/>
        <v>-18</v>
      </c>
    </row>
    <row r="404" spans="1:26" x14ac:dyDescent="0.3">
      <c r="A404">
        <f t="shared" si="130"/>
        <v>0</v>
      </c>
      <c r="B404">
        <f t="shared" si="135"/>
        <v>-4.6000000000000778</v>
      </c>
      <c r="C404">
        <f t="shared" si="123"/>
        <v>41.200000000000159</v>
      </c>
      <c r="D404">
        <f t="shared" si="124"/>
        <v>-22.799999999999844</v>
      </c>
      <c r="E404">
        <f t="shared" si="136"/>
        <v>22.799999999999844</v>
      </c>
      <c r="F404">
        <f t="shared" si="137"/>
        <v>40.200000000000159</v>
      </c>
      <c r="G404">
        <f t="shared" si="138"/>
        <v>-21.799999999999844</v>
      </c>
      <c r="H404">
        <f t="shared" si="139"/>
        <v>21.799999999999844</v>
      </c>
      <c r="I404">
        <f t="shared" si="131"/>
        <v>21.799999999999844</v>
      </c>
      <c r="J404">
        <f t="shared" si="132"/>
        <v>-21.799999999999844</v>
      </c>
      <c r="K404">
        <f>+FDA_BE_Calculations!$F$41/FE_GAIN_plot</f>
        <v>5.1999999999999993</v>
      </c>
      <c r="L404">
        <f>+FDA_BE_Calculations!$G$41/FE_GAIN_plot</f>
        <v>-5.1999999999999993</v>
      </c>
      <c r="N404">
        <f t="shared" si="133"/>
        <v>5.1999999999999993</v>
      </c>
      <c r="O404">
        <f t="shared" si="134"/>
        <v>-5.1999999999999993</v>
      </c>
      <c r="Q404">
        <f t="shared" si="125"/>
        <v>5.0999999999999996</v>
      </c>
      <c r="R404">
        <f t="shared" si="126"/>
        <v>-9.9999999999999645E-2</v>
      </c>
      <c r="T404">
        <f t="shared" si="140"/>
        <v>5.1999999999999993</v>
      </c>
      <c r="U404">
        <f t="shared" si="141"/>
        <v>-5.1999999999999993</v>
      </c>
      <c r="W404">
        <f t="shared" si="127"/>
        <v>2.5</v>
      </c>
      <c r="Y404">
        <f t="shared" si="128"/>
        <v>18</v>
      </c>
      <c r="Z404">
        <f t="shared" si="129"/>
        <v>-18</v>
      </c>
    </row>
    <row r="405" spans="1:26" x14ac:dyDescent="0.3">
      <c r="A405">
        <f t="shared" si="130"/>
        <v>0</v>
      </c>
      <c r="B405">
        <f t="shared" si="135"/>
        <v>-4.6500000000000776</v>
      </c>
      <c r="C405">
        <f t="shared" si="123"/>
        <v>41.300000000000153</v>
      </c>
      <c r="D405">
        <f t="shared" si="124"/>
        <v>-22.699999999999847</v>
      </c>
      <c r="E405">
        <f t="shared" si="136"/>
        <v>22.699999999999847</v>
      </c>
      <c r="F405">
        <f t="shared" si="137"/>
        <v>40.300000000000153</v>
      </c>
      <c r="G405">
        <f t="shared" si="138"/>
        <v>-21.699999999999847</v>
      </c>
      <c r="H405">
        <f t="shared" si="139"/>
        <v>21.699999999999847</v>
      </c>
      <c r="I405">
        <f t="shared" si="131"/>
        <v>21.699999999999847</v>
      </c>
      <c r="J405">
        <f t="shared" si="132"/>
        <v>-21.699999999999847</v>
      </c>
      <c r="K405">
        <f>+FDA_BE_Calculations!$F$41/FE_GAIN_plot</f>
        <v>5.1999999999999993</v>
      </c>
      <c r="L405">
        <f>+FDA_BE_Calculations!$G$41/FE_GAIN_plot</f>
        <v>-5.1999999999999993</v>
      </c>
      <c r="N405">
        <f t="shared" si="133"/>
        <v>5.1999999999999993</v>
      </c>
      <c r="O405">
        <f t="shared" si="134"/>
        <v>-5.1999999999999993</v>
      </c>
      <c r="Q405">
        <f t="shared" si="125"/>
        <v>5.0999999999999996</v>
      </c>
      <c r="R405">
        <f t="shared" si="126"/>
        <v>-9.9999999999999645E-2</v>
      </c>
      <c r="T405">
        <f t="shared" si="140"/>
        <v>5.1999999999999993</v>
      </c>
      <c r="U405">
        <f t="shared" si="141"/>
        <v>-5.1999999999999993</v>
      </c>
      <c r="W405">
        <f t="shared" si="127"/>
        <v>2.5</v>
      </c>
      <c r="Y405">
        <f t="shared" si="128"/>
        <v>18</v>
      </c>
      <c r="Z405">
        <f t="shared" si="129"/>
        <v>-18</v>
      </c>
    </row>
    <row r="406" spans="1:26" x14ac:dyDescent="0.3">
      <c r="A406">
        <f t="shared" si="130"/>
        <v>0</v>
      </c>
      <c r="B406">
        <f t="shared" si="135"/>
        <v>-4.7000000000000774</v>
      </c>
      <c r="C406">
        <f t="shared" si="123"/>
        <v>41.400000000000155</v>
      </c>
      <c r="D406">
        <f t="shared" si="124"/>
        <v>-22.599999999999845</v>
      </c>
      <c r="E406">
        <f t="shared" si="136"/>
        <v>22.599999999999845</v>
      </c>
      <c r="F406">
        <f t="shared" si="137"/>
        <v>40.400000000000155</v>
      </c>
      <c r="G406">
        <f t="shared" si="138"/>
        <v>-21.599999999999845</v>
      </c>
      <c r="H406">
        <f t="shared" si="139"/>
        <v>21.599999999999845</v>
      </c>
      <c r="I406">
        <f t="shared" si="131"/>
        <v>21.599999999999845</v>
      </c>
      <c r="J406">
        <f t="shared" si="132"/>
        <v>-21.599999999999845</v>
      </c>
      <c r="K406">
        <f>+FDA_BE_Calculations!$F$41/FE_GAIN_plot</f>
        <v>5.1999999999999993</v>
      </c>
      <c r="L406">
        <f>+FDA_BE_Calculations!$G$41/FE_GAIN_plot</f>
        <v>-5.1999999999999993</v>
      </c>
      <c r="N406">
        <f t="shared" si="133"/>
        <v>5.1999999999999993</v>
      </c>
      <c r="O406">
        <f t="shared" si="134"/>
        <v>-5.1999999999999993</v>
      </c>
      <c r="Q406">
        <f t="shared" si="125"/>
        <v>5.0999999999999996</v>
      </c>
      <c r="R406">
        <f t="shared" si="126"/>
        <v>-9.9999999999999645E-2</v>
      </c>
      <c r="T406">
        <f t="shared" si="140"/>
        <v>5.1999999999999993</v>
      </c>
      <c r="U406">
        <f t="shared" si="141"/>
        <v>-5.1999999999999993</v>
      </c>
      <c r="W406">
        <f t="shared" si="127"/>
        <v>2.5</v>
      </c>
      <c r="Y406">
        <f t="shared" si="128"/>
        <v>18</v>
      </c>
      <c r="Z406">
        <f t="shared" si="129"/>
        <v>-18</v>
      </c>
    </row>
    <row r="407" spans="1:26" x14ac:dyDescent="0.3">
      <c r="A407">
        <f t="shared" si="130"/>
        <v>0</v>
      </c>
      <c r="B407">
        <f t="shared" si="135"/>
        <v>-4.7500000000000773</v>
      </c>
      <c r="C407">
        <f t="shared" si="123"/>
        <v>41.500000000000156</v>
      </c>
      <c r="D407">
        <f t="shared" si="124"/>
        <v>-22.499999999999844</v>
      </c>
      <c r="E407">
        <f t="shared" si="136"/>
        <v>22.499999999999844</v>
      </c>
      <c r="F407">
        <f t="shared" si="137"/>
        <v>40.500000000000156</v>
      </c>
      <c r="G407">
        <f t="shared" si="138"/>
        <v>-21.499999999999844</v>
      </c>
      <c r="H407">
        <f t="shared" si="139"/>
        <v>21.499999999999844</v>
      </c>
      <c r="I407">
        <f t="shared" si="131"/>
        <v>21.499999999999844</v>
      </c>
      <c r="J407">
        <f t="shared" si="132"/>
        <v>-21.499999999999844</v>
      </c>
      <c r="K407">
        <f>+FDA_BE_Calculations!$F$41/FE_GAIN_plot</f>
        <v>5.1999999999999993</v>
      </c>
      <c r="L407">
        <f>+FDA_BE_Calculations!$G$41/FE_GAIN_plot</f>
        <v>-5.1999999999999993</v>
      </c>
      <c r="N407">
        <f t="shared" si="133"/>
        <v>5.1999999999999993</v>
      </c>
      <c r="O407">
        <f t="shared" si="134"/>
        <v>-5.1999999999999993</v>
      </c>
      <c r="Q407">
        <f t="shared" si="125"/>
        <v>5.0999999999999996</v>
      </c>
      <c r="R407">
        <f t="shared" si="126"/>
        <v>-9.9999999999999645E-2</v>
      </c>
      <c r="T407">
        <f t="shared" si="140"/>
        <v>5.1999999999999993</v>
      </c>
      <c r="U407">
        <f t="shared" si="141"/>
        <v>-5.1999999999999993</v>
      </c>
      <c r="W407">
        <f t="shared" si="127"/>
        <v>2.5</v>
      </c>
      <c r="Y407">
        <f t="shared" si="128"/>
        <v>18</v>
      </c>
      <c r="Z407">
        <f t="shared" si="129"/>
        <v>-18</v>
      </c>
    </row>
    <row r="408" spans="1:26" x14ac:dyDescent="0.3">
      <c r="A408">
        <f t="shared" si="130"/>
        <v>0</v>
      </c>
      <c r="B408">
        <f t="shared" si="135"/>
        <v>-4.8000000000000771</v>
      </c>
      <c r="C408">
        <f t="shared" si="123"/>
        <v>41.600000000000151</v>
      </c>
      <c r="D408">
        <f t="shared" si="124"/>
        <v>-22.399999999999846</v>
      </c>
      <c r="E408">
        <f t="shared" si="136"/>
        <v>22.399999999999846</v>
      </c>
      <c r="F408">
        <f t="shared" si="137"/>
        <v>40.600000000000151</v>
      </c>
      <c r="G408">
        <f t="shared" si="138"/>
        <v>-21.399999999999846</v>
      </c>
      <c r="H408">
        <f t="shared" si="139"/>
        <v>21.399999999999846</v>
      </c>
      <c r="I408">
        <f t="shared" si="131"/>
        <v>21.399999999999846</v>
      </c>
      <c r="J408">
        <f t="shared" si="132"/>
        <v>-21.399999999999846</v>
      </c>
      <c r="K408">
        <f>+FDA_BE_Calculations!$F$41/FE_GAIN_plot</f>
        <v>5.1999999999999993</v>
      </c>
      <c r="L408">
        <f>+FDA_BE_Calculations!$G$41/FE_GAIN_plot</f>
        <v>-5.1999999999999993</v>
      </c>
      <c r="N408">
        <f t="shared" si="133"/>
        <v>5.1999999999999993</v>
      </c>
      <c r="O408">
        <f t="shared" si="134"/>
        <v>-5.1999999999999993</v>
      </c>
      <c r="Q408">
        <f t="shared" si="125"/>
        <v>5.0999999999999996</v>
      </c>
      <c r="R408">
        <f t="shared" si="126"/>
        <v>-9.9999999999999645E-2</v>
      </c>
      <c r="T408">
        <f t="shared" si="140"/>
        <v>5.1999999999999993</v>
      </c>
      <c r="U408">
        <f t="shared" si="141"/>
        <v>-5.1999999999999993</v>
      </c>
      <c r="W408">
        <f t="shared" si="127"/>
        <v>2.5</v>
      </c>
      <c r="Y408">
        <f t="shared" si="128"/>
        <v>18</v>
      </c>
      <c r="Z408">
        <f t="shared" si="129"/>
        <v>-18</v>
      </c>
    </row>
    <row r="409" spans="1:26" x14ac:dyDescent="0.3">
      <c r="A409">
        <f t="shared" si="130"/>
        <v>0</v>
      </c>
      <c r="B409">
        <f t="shared" si="135"/>
        <v>-4.8500000000000769</v>
      </c>
      <c r="C409">
        <f t="shared" si="123"/>
        <v>41.700000000000152</v>
      </c>
      <c r="D409">
        <f t="shared" si="124"/>
        <v>-22.299999999999848</v>
      </c>
      <c r="E409">
        <f t="shared" si="136"/>
        <v>22.299999999999848</v>
      </c>
      <c r="F409">
        <f t="shared" si="137"/>
        <v>40.700000000000152</v>
      </c>
      <c r="G409">
        <f t="shared" si="138"/>
        <v>-21.299999999999848</v>
      </c>
      <c r="H409">
        <f t="shared" si="139"/>
        <v>21.299999999999848</v>
      </c>
      <c r="I409">
        <f t="shared" si="131"/>
        <v>21.299999999999848</v>
      </c>
      <c r="J409">
        <f t="shared" si="132"/>
        <v>-21.299999999999848</v>
      </c>
      <c r="K409">
        <f>+FDA_BE_Calculations!$F$41/FE_GAIN_plot</f>
        <v>5.1999999999999993</v>
      </c>
      <c r="L409">
        <f>+FDA_BE_Calculations!$G$41/FE_GAIN_plot</f>
        <v>-5.1999999999999993</v>
      </c>
      <c r="N409">
        <f t="shared" si="133"/>
        <v>5.1999999999999993</v>
      </c>
      <c r="O409">
        <f t="shared" si="134"/>
        <v>-5.1999999999999993</v>
      </c>
      <c r="Q409">
        <f t="shared" si="125"/>
        <v>5.0999999999999996</v>
      </c>
      <c r="R409">
        <f t="shared" si="126"/>
        <v>-9.9999999999999645E-2</v>
      </c>
      <c r="T409">
        <f t="shared" si="140"/>
        <v>5.1999999999999993</v>
      </c>
      <c r="U409">
        <f t="shared" si="141"/>
        <v>-5.1999999999999993</v>
      </c>
      <c r="W409">
        <f t="shared" si="127"/>
        <v>2.5</v>
      </c>
      <c r="Y409">
        <f t="shared" si="128"/>
        <v>18</v>
      </c>
      <c r="Z409">
        <f t="shared" si="129"/>
        <v>-18</v>
      </c>
    </row>
    <row r="410" spans="1:26" x14ac:dyDescent="0.3">
      <c r="A410">
        <f t="shared" si="130"/>
        <v>0</v>
      </c>
      <c r="B410">
        <f t="shared" si="135"/>
        <v>-4.9000000000000767</v>
      </c>
      <c r="C410">
        <f t="shared" si="123"/>
        <v>41.800000000000153</v>
      </c>
      <c r="D410">
        <f t="shared" si="124"/>
        <v>-22.199999999999847</v>
      </c>
      <c r="E410">
        <f t="shared" si="136"/>
        <v>22.199999999999847</v>
      </c>
      <c r="F410">
        <f t="shared" si="137"/>
        <v>40.800000000000153</v>
      </c>
      <c r="G410">
        <f t="shared" si="138"/>
        <v>-21.199999999999847</v>
      </c>
      <c r="H410">
        <f t="shared" si="139"/>
        <v>21.199999999999847</v>
      </c>
      <c r="I410">
        <f t="shared" si="131"/>
        <v>21.199999999999847</v>
      </c>
      <c r="J410">
        <f t="shared" si="132"/>
        <v>-21.199999999999847</v>
      </c>
      <c r="K410">
        <f>+FDA_BE_Calculations!$F$41/FE_GAIN_plot</f>
        <v>5.1999999999999993</v>
      </c>
      <c r="L410">
        <f>+FDA_BE_Calculations!$G$41/FE_GAIN_plot</f>
        <v>-5.1999999999999993</v>
      </c>
      <c r="N410">
        <f t="shared" si="133"/>
        <v>5.1999999999999993</v>
      </c>
      <c r="O410">
        <f t="shared" si="134"/>
        <v>-5.1999999999999993</v>
      </c>
      <c r="Q410">
        <f t="shared" si="125"/>
        <v>5.0999999999999996</v>
      </c>
      <c r="R410">
        <f t="shared" si="126"/>
        <v>-9.9999999999999645E-2</v>
      </c>
      <c r="T410">
        <f t="shared" si="140"/>
        <v>5.1999999999999993</v>
      </c>
      <c r="U410">
        <f t="shared" si="141"/>
        <v>-5.1999999999999993</v>
      </c>
      <c r="W410">
        <f t="shared" si="127"/>
        <v>2.5</v>
      </c>
      <c r="Y410">
        <f t="shared" si="128"/>
        <v>18</v>
      </c>
      <c r="Z410">
        <f t="shared" si="129"/>
        <v>-18</v>
      </c>
    </row>
    <row r="411" spans="1:26" x14ac:dyDescent="0.3">
      <c r="A411">
        <f t="shared" si="130"/>
        <v>0</v>
      </c>
      <c r="B411">
        <f t="shared" si="135"/>
        <v>-4.9500000000000766</v>
      </c>
      <c r="C411">
        <f t="shared" si="123"/>
        <v>41.900000000000155</v>
      </c>
      <c r="D411">
        <f t="shared" si="124"/>
        <v>-22.099999999999845</v>
      </c>
      <c r="E411">
        <f t="shared" si="136"/>
        <v>22.099999999999845</v>
      </c>
      <c r="F411">
        <f t="shared" si="137"/>
        <v>40.900000000000155</v>
      </c>
      <c r="G411">
        <f t="shared" si="138"/>
        <v>-21.099999999999845</v>
      </c>
      <c r="H411">
        <f t="shared" si="139"/>
        <v>21.099999999999845</v>
      </c>
      <c r="I411">
        <f t="shared" si="131"/>
        <v>21.099999999999845</v>
      </c>
      <c r="J411">
        <f t="shared" si="132"/>
        <v>-21.099999999999845</v>
      </c>
      <c r="K411">
        <f>+FDA_BE_Calculations!$F$41/FE_GAIN_plot</f>
        <v>5.1999999999999993</v>
      </c>
      <c r="L411">
        <f>+FDA_BE_Calculations!$G$41/FE_GAIN_plot</f>
        <v>-5.1999999999999993</v>
      </c>
      <c r="N411">
        <f t="shared" si="133"/>
        <v>5.1999999999999993</v>
      </c>
      <c r="O411">
        <f t="shared" si="134"/>
        <v>-5.1999999999999993</v>
      </c>
      <c r="Q411">
        <f t="shared" si="125"/>
        <v>5.0999999999999996</v>
      </c>
      <c r="R411">
        <f t="shared" si="126"/>
        <v>-9.9999999999999645E-2</v>
      </c>
      <c r="T411">
        <f t="shared" si="140"/>
        <v>5.1999999999999993</v>
      </c>
      <c r="U411">
        <f t="shared" si="141"/>
        <v>-5.1999999999999993</v>
      </c>
      <c r="W411">
        <f t="shared" si="127"/>
        <v>2.5</v>
      </c>
      <c r="Y411">
        <f t="shared" si="128"/>
        <v>18</v>
      </c>
      <c r="Z411">
        <f t="shared" si="129"/>
        <v>-18</v>
      </c>
    </row>
    <row r="412" spans="1:26" x14ac:dyDescent="0.3">
      <c r="A412">
        <f t="shared" si="130"/>
        <v>0</v>
      </c>
      <c r="B412">
        <f t="shared" si="135"/>
        <v>-5.0000000000000764</v>
      </c>
      <c r="C412">
        <f t="shared" si="123"/>
        <v>42.000000000000156</v>
      </c>
      <c r="D412">
        <f t="shared" si="124"/>
        <v>-21.999999999999847</v>
      </c>
      <c r="E412">
        <f t="shared" si="136"/>
        <v>21.999999999999847</v>
      </c>
      <c r="F412">
        <f t="shared" si="137"/>
        <v>41.000000000000156</v>
      </c>
      <c r="G412">
        <f t="shared" si="138"/>
        <v>-20.999999999999847</v>
      </c>
      <c r="H412">
        <f t="shared" si="139"/>
        <v>20.999999999999847</v>
      </c>
      <c r="I412">
        <f t="shared" si="131"/>
        <v>20.999999999999847</v>
      </c>
      <c r="J412">
        <f t="shared" si="132"/>
        <v>-20.999999999999847</v>
      </c>
      <c r="K412">
        <f>+FDA_BE_Calculations!$F$41/FE_GAIN_plot</f>
        <v>5.1999999999999993</v>
      </c>
      <c r="L412">
        <f>+FDA_BE_Calculations!$G$41/FE_GAIN_plot</f>
        <v>-5.1999999999999993</v>
      </c>
      <c r="N412">
        <f t="shared" si="133"/>
        <v>5.1999999999999993</v>
      </c>
      <c r="O412">
        <f t="shared" si="134"/>
        <v>-5.1999999999999993</v>
      </c>
      <c r="Q412">
        <f t="shared" si="125"/>
        <v>5.0999999999999996</v>
      </c>
      <c r="R412">
        <f t="shared" si="126"/>
        <v>-9.9999999999999645E-2</v>
      </c>
      <c r="T412">
        <f t="shared" si="140"/>
        <v>5.1999999999999993</v>
      </c>
      <c r="U412">
        <f t="shared" si="141"/>
        <v>-5.1999999999999993</v>
      </c>
      <c r="W412">
        <f t="shared" si="127"/>
        <v>2.5</v>
      </c>
      <c r="Y412">
        <f t="shared" si="128"/>
        <v>18</v>
      </c>
      <c r="Z412">
        <f t="shared" si="129"/>
        <v>-18</v>
      </c>
    </row>
    <row r="413" spans="1:26" x14ac:dyDescent="0.3">
      <c r="A413">
        <f t="shared" si="130"/>
        <v>0</v>
      </c>
      <c r="B413">
        <f t="shared" si="135"/>
        <v>-5.0500000000000762</v>
      </c>
      <c r="C413">
        <f t="shared" si="123"/>
        <v>42.100000000000151</v>
      </c>
      <c r="D413">
        <f t="shared" si="124"/>
        <v>-21.899999999999849</v>
      </c>
      <c r="E413">
        <f t="shared" si="136"/>
        <v>21.899999999999849</v>
      </c>
      <c r="F413">
        <f t="shared" si="137"/>
        <v>41.100000000000151</v>
      </c>
      <c r="G413">
        <f t="shared" si="138"/>
        <v>-20.899999999999849</v>
      </c>
      <c r="H413">
        <f t="shared" si="139"/>
        <v>20.899999999999849</v>
      </c>
      <c r="I413">
        <f t="shared" si="131"/>
        <v>20.899999999999849</v>
      </c>
      <c r="J413">
        <f t="shared" si="132"/>
        <v>-20.899999999999849</v>
      </c>
      <c r="K413">
        <f>+FDA_BE_Calculations!$F$41/FE_GAIN_plot</f>
        <v>5.1999999999999993</v>
      </c>
      <c r="L413">
        <f>+FDA_BE_Calculations!$G$41/FE_GAIN_plot</f>
        <v>-5.1999999999999993</v>
      </c>
      <c r="N413">
        <f t="shared" si="133"/>
        <v>5.1999999999999993</v>
      </c>
      <c r="O413">
        <f t="shared" si="134"/>
        <v>-5.1999999999999993</v>
      </c>
      <c r="Q413">
        <f t="shared" si="125"/>
        <v>5.0999999999999996</v>
      </c>
      <c r="R413">
        <f t="shared" si="126"/>
        <v>-9.9999999999999645E-2</v>
      </c>
      <c r="T413">
        <f t="shared" si="140"/>
        <v>5.1999999999999993</v>
      </c>
      <c r="U413">
        <f t="shared" si="141"/>
        <v>-5.1999999999999993</v>
      </c>
      <c r="W413">
        <f t="shared" si="127"/>
        <v>2.5</v>
      </c>
      <c r="Y413">
        <f t="shared" si="128"/>
        <v>18</v>
      </c>
      <c r="Z413">
        <f t="shared" si="129"/>
        <v>-18</v>
      </c>
    </row>
    <row r="414" spans="1:26" x14ac:dyDescent="0.3">
      <c r="A414">
        <f t="shared" si="130"/>
        <v>0</v>
      </c>
      <c r="B414">
        <f t="shared" si="135"/>
        <v>-5.100000000000076</v>
      </c>
      <c r="C414">
        <f t="shared" si="123"/>
        <v>42.200000000000152</v>
      </c>
      <c r="D414">
        <f t="shared" si="124"/>
        <v>-21.799999999999848</v>
      </c>
      <c r="E414">
        <f t="shared" si="136"/>
        <v>21.799999999999848</v>
      </c>
      <c r="F414">
        <f t="shared" si="137"/>
        <v>41.200000000000152</v>
      </c>
      <c r="G414">
        <f t="shared" si="138"/>
        <v>-20.799999999999848</v>
      </c>
      <c r="H414">
        <f t="shared" si="139"/>
        <v>20.799999999999848</v>
      </c>
      <c r="I414">
        <f t="shared" si="131"/>
        <v>20.799999999999848</v>
      </c>
      <c r="J414">
        <f t="shared" si="132"/>
        <v>-20.799999999999848</v>
      </c>
      <c r="K414">
        <f>+FDA_BE_Calculations!$F$41/FE_GAIN_plot</f>
        <v>5.1999999999999993</v>
      </c>
      <c r="L414">
        <f>+FDA_BE_Calculations!$G$41/FE_GAIN_plot</f>
        <v>-5.1999999999999993</v>
      </c>
      <c r="N414">
        <f t="shared" si="133"/>
        <v>5.1999999999999993</v>
      </c>
      <c r="O414">
        <f t="shared" si="134"/>
        <v>-5.1999999999999993</v>
      </c>
      <c r="Q414">
        <f t="shared" si="125"/>
        <v>5.0999999999999996</v>
      </c>
      <c r="R414">
        <f t="shared" si="126"/>
        <v>-9.9999999999999645E-2</v>
      </c>
      <c r="T414">
        <f t="shared" si="140"/>
        <v>5.1999999999999993</v>
      </c>
      <c r="U414">
        <f t="shared" si="141"/>
        <v>-5.1999999999999993</v>
      </c>
      <c r="W414">
        <f t="shared" si="127"/>
        <v>2.5</v>
      </c>
      <c r="Y414">
        <f t="shared" si="128"/>
        <v>18</v>
      </c>
      <c r="Z414">
        <f t="shared" si="129"/>
        <v>-18</v>
      </c>
    </row>
    <row r="415" spans="1:26" x14ac:dyDescent="0.3">
      <c r="A415">
        <f t="shared" si="130"/>
        <v>0</v>
      </c>
      <c r="B415">
        <f t="shared" si="135"/>
        <v>-5.1500000000000759</v>
      </c>
      <c r="C415">
        <f t="shared" si="123"/>
        <v>42.300000000000153</v>
      </c>
      <c r="D415">
        <f t="shared" si="124"/>
        <v>-21.699999999999847</v>
      </c>
      <c r="E415">
        <f t="shared" si="136"/>
        <v>21.699999999999847</v>
      </c>
      <c r="F415">
        <f t="shared" si="137"/>
        <v>41.300000000000153</v>
      </c>
      <c r="G415">
        <f t="shared" si="138"/>
        <v>-20.699999999999847</v>
      </c>
      <c r="H415">
        <f t="shared" si="139"/>
        <v>20.699999999999847</v>
      </c>
      <c r="I415">
        <f t="shared" si="131"/>
        <v>20.699999999999847</v>
      </c>
      <c r="J415">
        <f t="shared" si="132"/>
        <v>-20.699999999999847</v>
      </c>
      <c r="K415">
        <f>+FDA_BE_Calculations!$F$41/FE_GAIN_plot</f>
        <v>5.1999999999999993</v>
      </c>
      <c r="L415">
        <f>+FDA_BE_Calculations!$G$41/FE_GAIN_plot</f>
        <v>-5.1999999999999993</v>
      </c>
      <c r="N415">
        <f t="shared" si="133"/>
        <v>5.1999999999999993</v>
      </c>
      <c r="O415">
        <f t="shared" si="134"/>
        <v>-5.1999999999999993</v>
      </c>
      <c r="Q415">
        <f t="shared" si="125"/>
        <v>5.0999999999999996</v>
      </c>
      <c r="R415">
        <f t="shared" si="126"/>
        <v>-9.9999999999999645E-2</v>
      </c>
      <c r="T415">
        <f t="shared" si="140"/>
        <v>5.1999999999999993</v>
      </c>
      <c r="U415">
        <f t="shared" si="141"/>
        <v>-5.1999999999999993</v>
      </c>
      <c r="W415">
        <f t="shared" si="127"/>
        <v>2.5</v>
      </c>
      <c r="Y415">
        <f t="shared" si="128"/>
        <v>18</v>
      </c>
      <c r="Z415">
        <f t="shared" si="129"/>
        <v>-18</v>
      </c>
    </row>
    <row r="416" spans="1:26" x14ac:dyDescent="0.3">
      <c r="A416">
        <f t="shared" si="130"/>
        <v>0</v>
      </c>
      <c r="B416">
        <f t="shared" si="135"/>
        <v>-5.2000000000000757</v>
      </c>
      <c r="C416">
        <f t="shared" si="123"/>
        <v>42.400000000000148</v>
      </c>
      <c r="D416">
        <f t="shared" si="124"/>
        <v>-21.599999999999849</v>
      </c>
      <c r="E416">
        <f t="shared" si="136"/>
        <v>21.599999999999849</v>
      </c>
      <c r="F416">
        <f t="shared" si="137"/>
        <v>41.400000000000148</v>
      </c>
      <c r="G416">
        <f t="shared" si="138"/>
        <v>-20.599999999999849</v>
      </c>
      <c r="H416">
        <f t="shared" si="139"/>
        <v>20.599999999999849</v>
      </c>
      <c r="I416">
        <f t="shared" si="131"/>
        <v>20.599999999999849</v>
      </c>
      <c r="J416">
        <f t="shared" si="132"/>
        <v>-20.599999999999849</v>
      </c>
      <c r="K416">
        <f>+FDA_BE_Calculations!$F$41/FE_GAIN_plot</f>
        <v>5.1999999999999993</v>
      </c>
      <c r="L416">
        <f>+FDA_BE_Calculations!$G$41/FE_GAIN_plot</f>
        <v>-5.1999999999999993</v>
      </c>
      <c r="N416">
        <f t="shared" si="133"/>
        <v>5.1999999999999993</v>
      </c>
      <c r="O416">
        <f t="shared" si="134"/>
        <v>-5.1999999999999993</v>
      </c>
      <c r="Q416">
        <f t="shared" si="125"/>
        <v>5.0999999999999996</v>
      </c>
      <c r="R416">
        <f t="shared" si="126"/>
        <v>-9.9999999999999645E-2</v>
      </c>
      <c r="T416">
        <f t="shared" si="140"/>
        <v>5.1999999999999993</v>
      </c>
      <c r="U416">
        <f t="shared" si="141"/>
        <v>-5.1999999999999993</v>
      </c>
      <c r="W416">
        <f t="shared" si="127"/>
        <v>2.5</v>
      </c>
      <c r="Y416">
        <f t="shared" si="128"/>
        <v>18</v>
      </c>
      <c r="Z416">
        <f t="shared" si="129"/>
        <v>-18</v>
      </c>
    </row>
    <row r="417" spans="1:26" x14ac:dyDescent="0.3">
      <c r="A417">
        <f t="shared" si="130"/>
        <v>0</v>
      </c>
      <c r="B417">
        <f t="shared" si="135"/>
        <v>-5.2500000000000755</v>
      </c>
      <c r="C417">
        <f t="shared" si="123"/>
        <v>42.500000000000149</v>
      </c>
      <c r="D417">
        <f t="shared" si="124"/>
        <v>-21.499999999999851</v>
      </c>
      <c r="E417">
        <f t="shared" si="136"/>
        <v>21.499999999999851</v>
      </c>
      <c r="F417">
        <f t="shared" si="137"/>
        <v>41.500000000000149</v>
      </c>
      <c r="G417">
        <f t="shared" si="138"/>
        <v>-20.499999999999851</v>
      </c>
      <c r="H417">
        <f t="shared" si="139"/>
        <v>20.499999999999851</v>
      </c>
      <c r="I417">
        <f t="shared" si="131"/>
        <v>20.499999999999851</v>
      </c>
      <c r="J417">
        <f t="shared" si="132"/>
        <v>-20.499999999999851</v>
      </c>
      <c r="K417">
        <f>+FDA_BE_Calculations!$F$41/FE_GAIN_plot</f>
        <v>5.1999999999999993</v>
      </c>
      <c r="L417">
        <f>+FDA_BE_Calculations!$G$41/FE_GAIN_plot</f>
        <v>-5.1999999999999993</v>
      </c>
      <c r="N417">
        <f t="shared" si="133"/>
        <v>5.1999999999999993</v>
      </c>
      <c r="O417">
        <f t="shared" si="134"/>
        <v>-5.1999999999999993</v>
      </c>
      <c r="Q417">
        <f t="shared" si="125"/>
        <v>5.0999999999999996</v>
      </c>
      <c r="R417">
        <f t="shared" si="126"/>
        <v>-9.9999999999999645E-2</v>
      </c>
      <c r="T417">
        <f t="shared" si="140"/>
        <v>5.1999999999999993</v>
      </c>
      <c r="U417">
        <f t="shared" si="141"/>
        <v>-5.1999999999999993</v>
      </c>
      <c r="W417">
        <f t="shared" si="127"/>
        <v>2.5</v>
      </c>
      <c r="Y417">
        <f t="shared" si="128"/>
        <v>18</v>
      </c>
      <c r="Z417">
        <f t="shared" si="129"/>
        <v>-18</v>
      </c>
    </row>
    <row r="418" spans="1:26" x14ac:dyDescent="0.3">
      <c r="A418">
        <f t="shared" si="130"/>
        <v>0</v>
      </c>
      <c r="B418">
        <f t="shared" si="135"/>
        <v>-5.3000000000000753</v>
      </c>
      <c r="C418">
        <f t="shared" si="123"/>
        <v>42.600000000000151</v>
      </c>
      <c r="D418">
        <f t="shared" si="124"/>
        <v>-21.399999999999849</v>
      </c>
      <c r="E418">
        <f t="shared" si="136"/>
        <v>21.399999999999849</v>
      </c>
      <c r="F418">
        <f t="shared" si="137"/>
        <v>41.600000000000151</v>
      </c>
      <c r="G418">
        <f t="shared" si="138"/>
        <v>-20.399999999999849</v>
      </c>
      <c r="H418">
        <f t="shared" si="139"/>
        <v>20.399999999999849</v>
      </c>
      <c r="I418">
        <f t="shared" si="131"/>
        <v>20.399999999999849</v>
      </c>
      <c r="J418">
        <f t="shared" si="132"/>
        <v>-20.399999999999849</v>
      </c>
      <c r="K418">
        <f>+FDA_BE_Calculations!$F$41/FE_GAIN_plot</f>
        <v>5.1999999999999993</v>
      </c>
      <c r="L418">
        <f>+FDA_BE_Calculations!$G$41/FE_GAIN_plot</f>
        <v>-5.1999999999999993</v>
      </c>
      <c r="N418">
        <f t="shared" si="133"/>
        <v>5.1999999999999993</v>
      </c>
      <c r="O418">
        <f t="shared" si="134"/>
        <v>-5.1999999999999993</v>
      </c>
      <c r="Q418">
        <f t="shared" si="125"/>
        <v>5.0999999999999996</v>
      </c>
      <c r="R418">
        <f t="shared" si="126"/>
        <v>-9.9999999999999645E-2</v>
      </c>
      <c r="T418">
        <f t="shared" si="140"/>
        <v>5.1999999999999993</v>
      </c>
      <c r="U418">
        <f t="shared" si="141"/>
        <v>-5.1999999999999993</v>
      </c>
      <c r="W418">
        <f t="shared" si="127"/>
        <v>2.5</v>
      </c>
      <c r="Y418">
        <f t="shared" si="128"/>
        <v>18</v>
      </c>
      <c r="Z418">
        <f t="shared" si="129"/>
        <v>-18</v>
      </c>
    </row>
    <row r="419" spans="1:26" x14ac:dyDescent="0.3">
      <c r="A419">
        <f t="shared" si="130"/>
        <v>0</v>
      </c>
      <c r="B419">
        <f t="shared" si="135"/>
        <v>-5.3500000000000751</v>
      </c>
      <c r="C419">
        <f t="shared" si="123"/>
        <v>42.700000000000152</v>
      </c>
      <c r="D419">
        <f t="shared" si="124"/>
        <v>-21.299999999999848</v>
      </c>
      <c r="E419">
        <f t="shared" si="136"/>
        <v>21.299999999999848</v>
      </c>
      <c r="F419">
        <f t="shared" si="137"/>
        <v>41.700000000000152</v>
      </c>
      <c r="G419">
        <f t="shared" si="138"/>
        <v>-20.299999999999848</v>
      </c>
      <c r="H419">
        <f t="shared" si="139"/>
        <v>20.299999999999848</v>
      </c>
      <c r="I419">
        <f t="shared" si="131"/>
        <v>20.299999999999848</v>
      </c>
      <c r="J419">
        <f t="shared" si="132"/>
        <v>-20.299999999999848</v>
      </c>
      <c r="K419">
        <f>+FDA_BE_Calculations!$F$41/FE_GAIN_plot</f>
        <v>5.1999999999999993</v>
      </c>
      <c r="L419">
        <f>+FDA_BE_Calculations!$G$41/FE_GAIN_plot</f>
        <v>-5.1999999999999993</v>
      </c>
      <c r="N419">
        <f t="shared" si="133"/>
        <v>5.1999999999999993</v>
      </c>
      <c r="O419">
        <f t="shared" si="134"/>
        <v>-5.1999999999999993</v>
      </c>
      <c r="Q419">
        <f t="shared" si="125"/>
        <v>5.0999999999999996</v>
      </c>
      <c r="R419">
        <f t="shared" si="126"/>
        <v>-9.9999999999999645E-2</v>
      </c>
      <c r="T419">
        <f t="shared" si="140"/>
        <v>5.1999999999999993</v>
      </c>
      <c r="U419">
        <f t="shared" si="141"/>
        <v>-5.1999999999999993</v>
      </c>
      <c r="W419">
        <f t="shared" si="127"/>
        <v>2.5</v>
      </c>
      <c r="Y419">
        <f t="shared" si="128"/>
        <v>18</v>
      </c>
      <c r="Z419">
        <f t="shared" si="129"/>
        <v>-18</v>
      </c>
    </row>
    <row r="420" spans="1:26" x14ac:dyDescent="0.3">
      <c r="A420">
        <f t="shared" si="130"/>
        <v>0</v>
      </c>
      <c r="B420">
        <f t="shared" si="135"/>
        <v>-5.400000000000075</v>
      </c>
      <c r="C420">
        <f t="shared" si="123"/>
        <v>42.800000000000153</v>
      </c>
      <c r="D420">
        <f t="shared" si="124"/>
        <v>-21.19999999999985</v>
      </c>
      <c r="E420">
        <f t="shared" si="136"/>
        <v>21.19999999999985</v>
      </c>
      <c r="F420">
        <f t="shared" si="137"/>
        <v>41.800000000000153</v>
      </c>
      <c r="G420">
        <f t="shared" si="138"/>
        <v>-20.19999999999985</v>
      </c>
      <c r="H420">
        <f t="shared" si="139"/>
        <v>20.19999999999985</v>
      </c>
      <c r="I420">
        <f t="shared" si="131"/>
        <v>20.19999999999985</v>
      </c>
      <c r="J420">
        <f t="shared" si="132"/>
        <v>-20.19999999999985</v>
      </c>
      <c r="K420">
        <f>+FDA_BE_Calculations!$F$41/FE_GAIN_plot</f>
        <v>5.1999999999999993</v>
      </c>
      <c r="L420">
        <f>+FDA_BE_Calculations!$G$41/FE_GAIN_plot</f>
        <v>-5.1999999999999993</v>
      </c>
      <c r="N420">
        <f t="shared" si="133"/>
        <v>5.1999999999999993</v>
      </c>
      <c r="O420">
        <f t="shared" si="134"/>
        <v>-5.1999999999999993</v>
      </c>
      <c r="Q420">
        <f t="shared" si="125"/>
        <v>5.0999999999999996</v>
      </c>
      <c r="R420">
        <f t="shared" si="126"/>
        <v>-9.9999999999999645E-2</v>
      </c>
      <c r="T420">
        <f t="shared" si="140"/>
        <v>5.1999999999999993</v>
      </c>
      <c r="U420">
        <f t="shared" si="141"/>
        <v>-5.1999999999999993</v>
      </c>
      <c r="W420">
        <f t="shared" si="127"/>
        <v>2.5</v>
      </c>
      <c r="Y420">
        <f t="shared" si="128"/>
        <v>18</v>
      </c>
      <c r="Z420">
        <f t="shared" si="129"/>
        <v>-18</v>
      </c>
    </row>
    <row r="421" spans="1:26" x14ac:dyDescent="0.3">
      <c r="A421">
        <f t="shared" si="130"/>
        <v>0</v>
      </c>
      <c r="B421">
        <f t="shared" si="135"/>
        <v>-5.4500000000000748</v>
      </c>
      <c r="C421">
        <f t="shared" si="123"/>
        <v>42.900000000000148</v>
      </c>
      <c r="D421">
        <f t="shared" si="124"/>
        <v>-21.099999999999852</v>
      </c>
      <c r="E421">
        <f t="shared" si="136"/>
        <v>21.099999999999852</v>
      </c>
      <c r="F421">
        <f t="shared" si="137"/>
        <v>41.900000000000148</v>
      </c>
      <c r="G421">
        <f t="shared" si="138"/>
        <v>-20.099999999999852</v>
      </c>
      <c r="H421">
        <f t="shared" si="139"/>
        <v>20.099999999999852</v>
      </c>
      <c r="I421">
        <f t="shared" si="131"/>
        <v>20.099999999999852</v>
      </c>
      <c r="J421">
        <f t="shared" si="132"/>
        <v>-20.099999999999852</v>
      </c>
      <c r="K421">
        <f>+FDA_BE_Calculations!$F$41/FE_GAIN_plot</f>
        <v>5.1999999999999993</v>
      </c>
      <c r="L421">
        <f>+FDA_BE_Calculations!$G$41/FE_GAIN_plot</f>
        <v>-5.1999999999999993</v>
      </c>
      <c r="N421">
        <f t="shared" si="133"/>
        <v>5.1999999999999993</v>
      </c>
      <c r="O421">
        <f t="shared" si="134"/>
        <v>-5.1999999999999993</v>
      </c>
      <c r="Q421">
        <f t="shared" si="125"/>
        <v>5.0999999999999996</v>
      </c>
      <c r="R421">
        <f t="shared" si="126"/>
        <v>-9.9999999999999645E-2</v>
      </c>
      <c r="T421">
        <f t="shared" si="140"/>
        <v>5.1999999999999993</v>
      </c>
      <c r="U421">
        <f t="shared" si="141"/>
        <v>-5.1999999999999993</v>
      </c>
      <c r="W421">
        <f t="shared" si="127"/>
        <v>2.5</v>
      </c>
      <c r="Y421">
        <f t="shared" si="128"/>
        <v>18</v>
      </c>
      <c r="Z421">
        <f t="shared" si="129"/>
        <v>-18</v>
      </c>
    </row>
    <row r="422" spans="1:26" x14ac:dyDescent="0.3">
      <c r="A422">
        <f t="shared" si="130"/>
        <v>0</v>
      </c>
      <c r="B422">
        <f t="shared" si="135"/>
        <v>-5.5000000000000746</v>
      </c>
      <c r="C422">
        <f t="shared" si="123"/>
        <v>43.000000000000149</v>
      </c>
      <c r="D422">
        <f t="shared" si="124"/>
        <v>-20.999999999999851</v>
      </c>
      <c r="E422">
        <f t="shared" si="136"/>
        <v>20.999999999999851</v>
      </c>
      <c r="F422">
        <f t="shared" si="137"/>
        <v>42.000000000000149</v>
      </c>
      <c r="G422">
        <f t="shared" si="138"/>
        <v>-19.999999999999851</v>
      </c>
      <c r="H422">
        <f t="shared" si="139"/>
        <v>19.999999999999851</v>
      </c>
      <c r="I422">
        <f t="shared" si="131"/>
        <v>19.999999999999851</v>
      </c>
      <c r="J422">
        <f t="shared" si="132"/>
        <v>-19.999999999999851</v>
      </c>
      <c r="K422">
        <f>+FDA_BE_Calculations!$F$41/FE_GAIN_plot</f>
        <v>5.1999999999999993</v>
      </c>
      <c r="L422">
        <f>+FDA_BE_Calculations!$G$41/FE_GAIN_plot</f>
        <v>-5.1999999999999993</v>
      </c>
      <c r="N422">
        <f t="shared" si="133"/>
        <v>5.1999999999999993</v>
      </c>
      <c r="O422">
        <f t="shared" si="134"/>
        <v>-5.1999999999999993</v>
      </c>
      <c r="Q422">
        <f t="shared" si="125"/>
        <v>5.0999999999999996</v>
      </c>
      <c r="R422">
        <f t="shared" si="126"/>
        <v>-9.9999999999999645E-2</v>
      </c>
      <c r="T422">
        <f t="shared" si="140"/>
        <v>5.1999999999999993</v>
      </c>
      <c r="U422">
        <f t="shared" si="141"/>
        <v>-5.1999999999999993</v>
      </c>
      <c r="W422">
        <f t="shared" si="127"/>
        <v>2.5</v>
      </c>
      <c r="Y422">
        <f t="shared" si="128"/>
        <v>18</v>
      </c>
      <c r="Z422">
        <f t="shared" si="129"/>
        <v>-18</v>
      </c>
    </row>
    <row r="423" spans="1:26" x14ac:dyDescent="0.3">
      <c r="A423">
        <f t="shared" si="130"/>
        <v>0</v>
      </c>
      <c r="B423">
        <f t="shared" si="135"/>
        <v>-5.5500000000000744</v>
      </c>
      <c r="C423">
        <f t="shared" si="123"/>
        <v>43.100000000000151</v>
      </c>
      <c r="D423">
        <f t="shared" si="124"/>
        <v>-20.899999999999849</v>
      </c>
      <c r="E423">
        <f t="shared" si="136"/>
        <v>20.899999999999849</v>
      </c>
      <c r="F423">
        <f t="shared" si="137"/>
        <v>42.100000000000151</v>
      </c>
      <c r="G423">
        <f t="shared" si="138"/>
        <v>-19.899999999999849</v>
      </c>
      <c r="H423">
        <f t="shared" si="139"/>
        <v>19.899999999999849</v>
      </c>
      <c r="I423">
        <f t="shared" si="131"/>
        <v>19.899999999999849</v>
      </c>
      <c r="J423">
        <f t="shared" si="132"/>
        <v>-19.899999999999849</v>
      </c>
      <c r="K423">
        <f>+FDA_BE_Calculations!$F$41/FE_GAIN_plot</f>
        <v>5.1999999999999993</v>
      </c>
      <c r="L423">
        <f>+FDA_BE_Calculations!$G$41/FE_GAIN_plot</f>
        <v>-5.1999999999999993</v>
      </c>
      <c r="N423">
        <f t="shared" si="133"/>
        <v>5.1999999999999993</v>
      </c>
      <c r="O423">
        <f t="shared" si="134"/>
        <v>-5.1999999999999993</v>
      </c>
      <c r="Q423">
        <f t="shared" si="125"/>
        <v>5.0999999999999996</v>
      </c>
      <c r="R423">
        <f t="shared" si="126"/>
        <v>-9.9999999999999645E-2</v>
      </c>
      <c r="T423">
        <f t="shared" si="140"/>
        <v>5.1999999999999993</v>
      </c>
      <c r="U423">
        <f t="shared" si="141"/>
        <v>-5.1999999999999993</v>
      </c>
      <c r="W423">
        <f t="shared" si="127"/>
        <v>2.5</v>
      </c>
      <c r="Y423">
        <f t="shared" si="128"/>
        <v>18</v>
      </c>
      <c r="Z423">
        <f t="shared" si="129"/>
        <v>-18</v>
      </c>
    </row>
    <row r="424" spans="1:26" x14ac:dyDescent="0.3">
      <c r="A424">
        <f t="shared" si="130"/>
        <v>0</v>
      </c>
      <c r="B424">
        <f t="shared" si="135"/>
        <v>-5.6000000000000743</v>
      </c>
      <c r="C424">
        <f t="shared" si="123"/>
        <v>43.200000000000145</v>
      </c>
      <c r="D424">
        <f t="shared" si="124"/>
        <v>-20.799999999999851</v>
      </c>
      <c r="E424">
        <f t="shared" si="136"/>
        <v>20.799999999999851</v>
      </c>
      <c r="F424">
        <f t="shared" si="137"/>
        <v>42.200000000000145</v>
      </c>
      <c r="G424">
        <f t="shared" si="138"/>
        <v>-19.799999999999851</v>
      </c>
      <c r="H424">
        <f t="shared" si="139"/>
        <v>19.799999999999851</v>
      </c>
      <c r="I424">
        <f t="shared" si="131"/>
        <v>19.799999999999851</v>
      </c>
      <c r="J424">
        <f t="shared" si="132"/>
        <v>-19.799999999999851</v>
      </c>
      <c r="K424">
        <f>+FDA_BE_Calculations!$F$41/FE_GAIN_plot</f>
        <v>5.1999999999999993</v>
      </c>
      <c r="L424">
        <f>+FDA_BE_Calculations!$G$41/FE_GAIN_plot</f>
        <v>-5.1999999999999993</v>
      </c>
      <c r="N424">
        <f t="shared" si="133"/>
        <v>5.1999999999999993</v>
      </c>
      <c r="O424">
        <f t="shared" si="134"/>
        <v>-5.1999999999999993</v>
      </c>
      <c r="Q424">
        <f t="shared" si="125"/>
        <v>5.0999999999999996</v>
      </c>
      <c r="R424">
        <f t="shared" si="126"/>
        <v>-9.9999999999999645E-2</v>
      </c>
      <c r="T424">
        <f t="shared" si="140"/>
        <v>5.1999999999999993</v>
      </c>
      <c r="U424">
        <f t="shared" si="141"/>
        <v>-5.1999999999999993</v>
      </c>
      <c r="W424">
        <f t="shared" si="127"/>
        <v>2.5</v>
      </c>
      <c r="Y424">
        <f t="shared" si="128"/>
        <v>18</v>
      </c>
      <c r="Z424">
        <f t="shared" si="129"/>
        <v>-18</v>
      </c>
    </row>
    <row r="425" spans="1:26" x14ac:dyDescent="0.3">
      <c r="A425">
        <f t="shared" si="130"/>
        <v>0</v>
      </c>
      <c r="B425">
        <f t="shared" si="135"/>
        <v>-5.6500000000000741</v>
      </c>
      <c r="C425">
        <f t="shared" si="123"/>
        <v>43.300000000000146</v>
      </c>
      <c r="D425">
        <f t="shared" si="124"/>
        <v>-20.699999999999854</v>
      </c>
      <c r="E425">
        <f t="shared" si="136"/>
        <v>20.699999999999854</v>
      </c>
      <c r="F425">
        <f t="shared" si="137"/>
        <v>42.300000000000146</v>
      </c>
      <c r="G425">
        <f t="shared" si="138"/>
        <v>-19.699999999999854</v>
      </c>
      <c r="H425">
        <f t="shared" si="139"/>
        <v>19.699999999999854</v>
      </c>
      <c r="I425">
        <f t="shared" si="131"/>
        <v>19.699999999999854</v>
      </c>
      <c r="J425">
        <f t="shared" si="132"/>
        <v>-19.699999999999854</v>
      </c>
      <c r="K425">
        <f>+FDA_BE_Calculations!$F$41/FE_GAIN_plot</f>
        <v>5.1999999999999993</v>
      </c>
      <c r="L425">
        <f>+FDA_BE_Calculations!$G$41/FE_GAIN_plot</f>
        <v>-5.1999999999999993</v>
      </c>
      <c r="N425">
        <f t="shared" si="133"/>
        <v>5.1999999999999993</v>
      </c>
      <c r="O425">
        <f t="shared" si="134"/>
        <v>-5.1999999999999993</v>
      </c>
      <c r="Q425">
        <f t="shared" si="125"/>
        <v>5.0999999999999996</v>
      </c>
      <c r="R425">
        <f t="shared" si="126"/>
        <v>-9.9999999999999645E-2</v>
      </c>
      <c r="T425">
        <f t="shared" si="140"/>
        <v>5.1999999999999993</v>
      </c>
      <c r="U425">
        <f t="shared" si="141"/>
        <v>-5.1999999999999993</v>
      </c>
      <c r="W425">
        <f t="shared" si="127"/>
        <v>2.5</v>
      </c>
      <c r="Y425">
        <f t="shared" si="128"/>
        <v>18</v>
      </c>
      <c r="Z425">
        <f t="shared" si="129"/>
        <v>-18</v>
      </c>
    </row>
    <row r="426" spans="1:26" x14ac:dyDescent="0.3">
      <c r="A426">
        <f t="shared" si="130"/>
        <v>0</v>
      </c>
      <c r="B426">
        <f t="shared" si="135"/>
        <v>-5.7000000000000739</v>
      </c>
      <c r="C426">
        <f t="shared" si="123"/>
        <v>43.400000000000148</v>
      </c>
      <c r="D426">
        <f t="shared" si="124"/>
        <v>-20.599999999999852</v>
      </c>
      <c r="E426">
        <f t="shared" si="136"/>
        <v>20.599999999999852</v>
      </c>
      <c r="F426">
        <f t="shared" si="137"/>
        <v>42.400000000000148</v>
      </c>
      <c r="G426">
        <f t="shared" si="138"/>
        <v>-19.599999999999852</v>
      </c>
      <c r="H426">
        <f t="shared" si="139"/>
        <v>19.599999999999852</v>
      </c>
      <c r="I426">
        <f t="shared" si="131"/>
        <v>19.599999999999852</v>
      </c>
      <c r="J426">
        <f t="shared" si="132"/>
        <v>-19.599999999999852</v>
      </c>
      <c r="K426">
        <f>+FDA_BE_Calculations!$F$41/FE_GAIN_plot</f>
        <v>5.1999999999999993</v>
      </c>
      <c r="L426">
        <f>+FDA_BE_Calculations!$G$41/FE_GAIN_plot</f>
        <v>-5.1999999999999993</v>
      </c>
      <c r="N426">
        <f t="shared" si="133"/>
        <v>5.1999999999999993</v>
      </c>
      <c r="O426">
        <f t="shared" si="134"/>
        <v>-5.1999999999999993</v>
      </c>
      <c r="Q426">
        <f t="shared" si="125"/>
        <v>5.0999999999999996</v>
      </c>
      <c r="R426">
        <f t="shared" si="126"/>
        <v>-9.9999999999999645E-2</v>
      </c>
      <c r="T426">
        <f t="shared" si="140"/>
        <v>5.1999999999999993</v>
      </c>
      <c r="U426">
        <f t="shared" si="141"/>
        <v>-5.1999999999999993</v>
      </c>
      <c r="W426">
        <f t="shared" si="127"/>
        <v>2.5</v>
      </c>
      <c r="Y426">
        <f t="shared" si="128"/>
        <v>18</v>
      </c>
      <c r="Z426">
        <f t="shared" si="129"/>
        <v>-18</v>
      </c>
    </row>
    <row r="427" spans="1:26" x14ac:dyDescent="0.3">
      <c r="A427">
        <f t="shared" si="130"/>
        <v>0</v>
      </c>
      <c r="B427">
        <f t="shared" si="135"/>
        <v>-5.7500000000000737</v>
      </c>
      <c r="C427">
        <f t="shared" si="123"/>
        <v>43.500000000000149</v>
      </c>
      <c r="D427">
        <f t="shared" si="124"/>
        <v>-20.499999999999851</v>
      </c>
      <c r="E427">
        <f t="shared" si="136"/>
        <v>20.499999999999851</v>
      </c>
      <c r="F427">
        <f t="shared" si="137"/>
        <v>42.500000000000149</v>
      </c>
      <c r="G427">
        <f t="shared" si="138"/>
        <v>-19.499999999999851</v>
      </c>
      <c r="H427">
        <f t="shared" si="139"/>
        <v>19.499999999999851</v>
      </c>
      <c r="I427">
        <f t="shared" si="131"/>
        <v>19.499999999999851</v>
      </c>
      <c r="J427">
        <f t="shared" si="132"/>
        <v>-19.499999999999851</v>
      </c>
      <c r="K427">
        <f>+FDA_BE_Calculations!$F$41/FE_GAIN_plot</f>
        <v>5.1999999999999993</v>
      </c>
      <c r="L427">
        <f>+FDA_BE_Calculations!$G$41/FE_GAIN_plot</f>
        <v>-5.1999999999999993</v>
      </c>
      <c r="N427">
        <f t="shared" si="133"/>
        <v>5.1999999999999993</v>
      </c>
      <c r="O427">
        <f t="shared" si="134"/>
        <v>-5.1999999999999993</v>
      </c>
      <c r="Q427">
        <f t="shared" si="125"/>
        <v>5.0999999999999996</v>
      </c>
      <c r="R427">
        <f t="shared" si="126"/>
        <v>-9.9999999999999645E-2</v>
      </c>
      <c r="T427">
        <f t="shared" si="140"/>
        <v>5.1999999999999993</v>
      </c>
      <c r="U427">
        <f t="shared" si="141"/>
        <v>-5.1999999999999993</v>
      </c>
      <c r="W427">
        <f t="shared" si="127"/>
        <v>2.5</v>
      </c>
      <c r="Y427">
        <f t="shared" si="128"/>
        <v>18</v>
      </c>
      <c r="Z427">
        <f t="shared" si="129"/>
        <v>-18</v>
      </c>
    </row>
    <row r="428" spans="1:26" x14ac:dyDescent="0.3">
      <c r="A428">
        <f t="shared" si="130"/>
        <v>0</v>
      </c>
      <c r="B428">
        <f t="shared" si="135"/>
        <v>-5.8000000000000735</v>
      </c>
      <c r="C428">
        <f t="shared" si="123"/>
        <v>43.600000000000151</v>
      </c>
      <c r="D428">
        <f t="shared" si="124"/>
        <v>-20.399999999999853</v>
      </c>
      <c r="E428">
        <f t="shared" si="136"/>
        <v>20.399999999999853</v>
      </c>
      <c r="F428">
        <f t="shared" si="137"/>
        <v>42.600000000000151</v>
      </c>
      <c r="G428">
        <f t="shared" si="138"/>
        <v>-19.399999999999853</v>
      </c>
      <c r="H428">
        <f t="shared" si="139"/>
        <v>19.399999999999853</v>
      </c>
      <c r="I428">
        <f t="shared" si="131"/>
        <v>19.399999999999853</v>
      </c>
      <c r="J428">
        <f t="shared" si="132"/>
        <v>-19.399999999999853</v>
      </c>
      <c r="K428">
        <f>+FDA_BE_Calculations!$F$41/FE_GAIN_plot</f>
        <v>5.1999999999999993</v>
      </c>
      <c r="L428">
        <f>+FDA_BE_Calculations!$G$41/FE_GAIN_plot</f>
        <v>-5.1999999999999993</v>
      </c>
      <c r="N428">
        <f t="shared" si="133"/>
        <v>5.1999999999999993</v>
      </c>
      <c r="O428">
        <f t="shared" si="134"/>
        <v>-5.1999999999999993</v>
      </c>
      <c r="Q428">
        <f t="shared" si="125"/>
        <v>5.0999999999999996</v>
      </c>
      <c r="R428">
        <f t="shared" si="126"/>
        <v>-9.9999999999999645E-2</v>
      </c>
      <c r="T428">
        <f t="shared" si="140"/>
        <v>5.1999999999999993</v>
      </c>
      <c r="U428">
        <f t="shared" si="141"/>
        <v>-5.1999999999999993</v>
      </c>
      <c r="W428">
        <f t="shared" si="127"/>
        <v>2.5</v>
      </c>
      <c r="Y428">
        <f t="shared" si="128"/>
        <v>18</v>
      </c>
      <c r="Z428">
        <f t="shared" si="129"/>
        <v>-18</v>
      </c>
    </row>
    <row r="429" spans="1:26" x14ac:dyDescent="0.3">
      <c r="A429">
        <f t="shared" si="130"/>
        <v>0</v>
      </c>
      <c r="B429">
        <f t="shared" si="135"/>
        <v>-5.8500000000000734</v>
      </c>
      <c r="C429">
        <f t="shared" si="123"/>
        <v>43.700000000000145</v>
      </c>
      <c r="D429">
        <f t="shared" si="124"/>
        <v>-20.299999999999855</v>
      </c>
      <c r="E429">
        <f t="shared" si="136"/>
        <v>20.299999999999855</v>
      </c>
      <c r="F429">
        <f t="shared" si="137"/>
        <v>42.700000000000145</v>
      </c>
      <c r="G429">
        <f t="shared" si="138"/>
        <v>-19.299999999999855</v>
      </c>
      <c r="H429">
        <f t="shared" si="139"/>
        <v>19.299999999999855</v>
      </c>
      <c r="I429">
        <f t="shared" si="131"/>
        <v>19.299999999999855</v>
      </c>
      <c r="J429">
        <f t="shared" si="132"/>
        <v>-19.299999999999855</v>
      </c>
      <c r="K429">
        <f>+FDA_BE_Calculations!$F$41/FE_GAIN_plot</f>
        <v>5.1999999999999993</v>
      </c>
      <c r="L429">
        <f>+FDA_BE_Calculations!$G$41/FE_GAIN_plot</f>
        <v>-5.1999999999999993</v>
      </c>
      <c r="N429">
        <f t="shared" si="133"/>
        <v>5.1999999999999993</v>
      </c>
      <c r="O429">
        <f t="shared" si="134"/>
        <v>-5.1999999999999993</v>
      </c>
      <c r="Q429">
        <f t="shared" si="125"/>
        <v>5.0999999999999996</v>
      </c>
      <c r="R429">
        <f t="shared" si="126"/>
        <v>-9.9999999999999645E-2</v>
      </c>
      <c r="T429">
        <f t="shared" si="140"/>
        <v>5.1999999999999993</v>
      </c>
      <c r="U429">
        <f t="shared" si="141"/>
        <v>-5.1999999999999993</v>
      </c>
      <c r="W429">
        <f t="shared" si="127"/>
        <v>2.5</v>
      </c>
      <c r="Y429">
        <f t="shared" si="128"/>
        <v>18</v>
      </c>
      <c r="Z429">
        <f t="shared" si="129"/>
        <v>-18</v>
      </c>
    </row>
    <row r="430" spans="1:26" x14ac:dyDescent="0.3">
      <c r="A430">
        <f t="shared" si="130"/>
        <v>0</v>
      </c>
      <c r="B430">
        <f t="shared" si="135"/>
        <v>-5.9000000000000732</v>
      </c>
      <c r="C430">
        <f t="shared" si="123"/>
        <v>43.800000000000146</v>
      </c>
      <c r="D430">
        <f t="shared" si="124"/>
        <v>-20.199999999999854</v>
      </c>
      <c r="E430">
        <f t="shared" si="136"/>
        <v>20.199999999999854</v>
      </c>
      <c r="F430">
        <f t="shared" si="137"/>
        <v>42.800000000000146</v>
      </c>
      <c r="G430">
        <f t="shared" si="138"/>
        <v>-19.199999999999854</v>
      </c>
      <c r="H430">
        <f t="shared" si="139"/>
        <v>19.199999999999854</v>
      </c>
      <c r="I430">
        <f t="shared" si="131"/>
        <v>19.199999999999854</v>
      </c>
      <c r="J430">
        <f t="shared" si="132"/>
        <v>-19.199999999999854</v>
      </c>
      <c r="K430">
        <f>+FDA_BE_Calculations!$F$41/FE_GAIN_plot</f>
        <v>5.1999999999999993</v>
      </c>
      <c r="L430">
        <f>+FDA_BE_Calculations!$G$41/FE_GAIN_plot</f>
        <v>-5.1999999999999993</v>
      </c>
      <c r="N430">
        <f t="shared" si="133"/>
        <v>5.1999999999999993</v>
      </c>
      <c r="O430">
        <f t="shared" si="134"/>
        <v>-5.1999999999999993</v>
      </c>
      <c r="Q430">
        <f t="shared" si="125"/>
        <v>5.0999999999999996</v>
      </c>
      <c r="R430">
        <f t="shared" si="126"/>
        <v>-9.9999999999999645E-2</v>
      </c>
      <c r="T430">
        <f t="shared" si="140"/>
        <v>5.1999999999999993</v>
      </c>
      <c r="U430">
        <f t="shared" si="141"/>
        <v>-5.1999999999999993</v>
      </c>
      <c r="W430">
        <f t="shared" si="127"/>
        <v>2.5</v>
      </c>
      <c r="Y430">
        <f t="shared" si="128"/>
        <v>18</v>
      </c>
      <c r="Z430">
        <f t="shared" si="129"/>
        <v>-18</v>
      </c>
    </row>
    <row r="431" spans="1:26" x14ac:dyDescent="0.3">
      <c r="A431">
        <f t="shared" si="130"/>
        <v>0</v>
      </c>
      <c r="B431">
        <f t="shared" si="135"/>
        <v>-5.950000000000073</v>
      </c>
      <c r="C431">
        <f t="shared" si="123"/>
        <v>43.900000000000148</v>
      </c>
      <c r="D431">
        <f t="shared" si="124"/>
        <v>-20.099999999999852</v>
      </c>
      <c r="E431">
        <f t="shared" si="136"/>
        <v>20.099999999999852</v>
      </c>
      <c r="F431">
        <f t="shared" si="137"/>
        <v>42.900000000000148</v>
      </c>
      <c r="G431">
        <f t="shared" si="138"/>
        <v>-19.099999999999852</v>
      </c>
      <c r="H431">
        <f t="shared" si="139"/>
        <v>19.099999999999852</v>
      </c>
      <c r="I431">
        <f t="shared" si="131"/>
        <v>19.099999999999852</v>
      </c>
      <c r="J431">
        <f t="shared" si="132"/>
        <v>-19.099999999999852</v>
      </c>
      <c r="K431">
        <f>+FDA_BE_Calculations!$F$41/FE_GAIN_plot</f>
        <v>5.1999999999999993</v>
      </c>
      <c r="L431">
        <f>+FDA_BE_Calculations!$G$41/FE_GAIN_plot</f>
        <v>-5.1999999999999993</v>
      </c>
      <c r="N431">
        <f t="shared" si="133"/>
        <v>5.1999999999999993</v>
      </c>
      <c r="O431">
        <f t="shared" si="134"/>
        <v>-5.1999999999999993</v>
      </c>
      <c r="Q431">
        <f t="shared" si="125"/>
        <v>5.0999999999999996</v>
      </c>
      <c r="R431">
        <f t="shared" si="126"/>
        <v>-9.9999999999999645E-2</v>
      </c>
      <c r="T431">
        <f t="shared" si="140"/>
        <v>5.1999999999999993</v>
      </c>
      <c r="U431">
        <f t="shared" si="141"/>
        <v>-5.1999999999999993</v>
      </c>
      <c r="W431">
        <f t="shared" si="127"/>
        <v>2.5</v>
      </c>
      <c r="Y431">
        <f t="shared" si="128"/>
        <v>18</v>
      </c>
      <c r="Z431">
        <f t="shared" si="129"/>
        <v>-18</v>
      </c>
    </row>
    <row r="432" spans="1:26" x14ac:dyDescent="0.3">
      <c r="A432">
        <f t="shared" si="130"/>
        <v>0</v>
      </c>
      <c r="B432">
        <f t="shared" si="135"/>
        <v>-6.0000000000000728</v>
      </c>
      <c r="C432">
        <f t="shared" si="123"/>
        <v>44.000000000000142</v>
      </c>
      <c r="D432">
        <f t="shared" si="124"/>
        <v>-19.999999999999854</v>
      </c>
      <c r="E432">
        <f t="shared" si="136"/>
        <v>19.999999999999854</v>
      </c>
      <c r="F432">
        <f t="shared" si="137"/>
        <v>43.000000000000142</v>
      </c>
      <c r="G432">
        <f t="shared" si="138"/>
        <v>-18.999999999999854</v>
      </c>
      <c r="H432">
        <f t="shared" si="139"/>
        <v>18.999999999999854</v>
      </c>
      <c r="I432">
        <f t="shared" si="131"/>
        <v>18.999999999999854</v>
      </c>
      <c r="J432">
        <f t="shared" si="132"/>
        <v>-18.999999999999854</v>
      </c>
      <c r="K432">
        <f>+FDA_BE_Calculations!$F$41/FE_GAIN_plot</f>
        <v>5.1999999999999993</v>
      </c>
      <c r="L432">
        <f>+FDA_BE_Calculations!$G$41/FE_GAIN_plot</f>
        <v>-5.1999999999999993</v>
      </c>
      <c r="N432">
        <f t="shared" si="133"/>
        <v>5.1999999999999993</v>
      </c>
      <c r="O432">
        <f t="shared" si="134"/>
        <v>-5.1999999999999993</v>
      </c>
      <c r="Q432">
        <f t="shared" si="125"/>
        <v>5.0999999999999996</v>
      </c>
      <c r="R432">
        <f t="shared" si="126"/>
        <v>-9.9999999999999645E-2</v>
      </c>
      <c r="T432">
        <f t="shared" si="140"/>
        <v>5.1999999999999993</v>
      </c>
      <c r="U432">
        <f t="shared" si="141"/>
        <v>-5.1999999999999993</v>
      </c>
      <c r="W432">
        <f t="shared" si="127"/>
        <v>2.5</v>
      </c>
      <c r="Y432">
        <f t="shared" si="128"/>
        <v>18</v>
      </c>
      <c r="Z432">
        <f t="shared" si="129"/>
        <v>-18</v>
      </c>
    </row>
    <row r="433" spans="1:26" x14ac:dyDescent="0.3">
      <c r="A433">
        <f t="shared" si="130"/>
        <v>0</v>
      </c>
      <c r="B433">
        <f t="shared" si="135"/>
        <v>-6.0500000000000727</v>
      </c>
      <c r="C433">
        <f t="shared" si="123"/>
        <v>44.100000000000144</v>
      </c>
      <c r="D433">
        <f t="shared" si="124"/>
        <v>-19.899999999999856</v>
      </c>
      <c r="E433">
        <f t="shared" si="136"/>
        <v>19.899999999999856</v>
      </c>
      <c r="F433">
        <f t="shared" si="137"/>
        <v>43.100000000000144</v>
      </c>
      <c r="G433">
        <f t="shared" si="138"/>
        <v>-18.899999999999856</v>
      </c>
      <c r="H433">
        <f t="shared" si="139"/>
        <v>18.899999999999856</v>
      </c>
      <c r="I433">
        <f t="shared" si="131"/>
        <v>18.899999999999856</v>
      </c>
      <c r="J433">
        <f t="shared" si="132"/>
        <v>-18.899999999999856</v>
      </c>
      <c r="K433">
        <f>+FDA_BE_Calculations!$F$41/FE_GAIN_plot</f>
        <v>5.1999999999999993</v>
      </c>
      <c r="L433">
        <f>+FDA_BE_Calculations!$G$41/FE_GAIN_plot</f>
        <v>-5.1999999999999993</v>
      </c>
      <c r="N433">
        <f t="shared" si="133"/>
        <v>5.1999999999999993</v>
      </c>
      <c r="O433">
        <f t="shared" si="134"/>
        <v>-5.1999999999999993</v>
      </c>
      <c r="Q433">
        <f t="shared" si="125"/>
        <v>5.0999999999999996</v>
      </c>
      <c r="R433">
        <f t="shared" si="126"/>
        <v>-9.9999999999999645E-2</v>
      </c>
      <c r="T433">
        <f t="shared" si="140"/>
        <v>5.1999999999999993</v>
      </c>
      <c r="U433">
        <f t="shared" si="141"/>
        <v>-5.1999999999999993</v>
      </c>
      <c r="W433">
        <f t="shared" si="127"/>
        <v>2.5</v>
      </c>
      <c r="Y433">
        <f t="shared" si="128"/>
        <v>18</v>
      </c>
      <c r="Z433">
        <f t="shared" si="129"/>
        <v>-18</v>
      </c>
    </row>
    <row r="434" spans="1:26" x14ac:dyDescent="0.3">
      <c r="A434">
        <f t="shared" si="130"/>
        <v>0</v>
      </c>
      <c r="B434">
        <f t="shared" si="135"/>
        <v>-6.1000000000000725</v>
      </c>
      <c r="C434">
        <f t="shared" si="123"/>
        <v>44.200000000000145</v>
      </c>
      <c r="D434">
        <f t="shared" si="124"/>
        <v>-19.799999999999855</v>
      </c>
      <c r="E434">
        <f t="shared" si="136"/>
        <v>19.799999999999855</v>
      </c>
      <c r="F434">
        <f t="shared" si="137"/>
        <v>43.200000000000145</v>
      </c>
      <c r="G434">
        <f t="shared" si="138"/>
        <v>-18.799999999999855</v>
      </c>
      <c r="H434">
        <f t="shared" si="139"/>
        <v>18.799999999999855</v>
      </c>
      <c r="I434">
        <f t="shared" si="131"/>
        <v>18.799999999999855</v>
      </c>
      <c r="J434">
        <f t="shared" si="132"/>
        <v>-18.799999999999855</v>
      </c>
      <c r="K434">
        <f>+FDA_BE_Calculations!$F$41/FE_GAIN_plot</f>
        <v>5.1999999999999993</v>
      </c>
      <c r="L434">
        <f>+FDA_BE_Calculations!$G$41/FE_GAIN_plot</f>
        <v>-5.1999999999999993</v>
      </c>
      <c r="N434">
        <f t="shared" si="133"/>
        <v>5.1999999999999993</v>
      </c>
      <c r="O434">
        <f t="shared" si="134"/>
        <v>-5.1999999999999993</v>
      </c>
      <c r="Q434">
        <f t="shared" si="125"/>
        <v>5.0999999999999996</v>
      </c>
      <c r="R434">
        <f t="shared" si="126"/>
        <v>-9.9999999999999645E-2</v>
      </c>
      <c r="T434">
        <f t="shared" si="140"/>
        <v>5.1999999999999993</v>
      </c>
      <c r="U434">
        <f t="shared" si="141"/>
        <v>-5.1999999999999993</v>
      </c>
      <c r="W434">
        <f t="shared" si="127"/>
        <v>2.5</v>
      </c>
      <c r="Y434">
        <f t="shared" si="128"/>
        <v>18</v>
      </c>
      <c r="Z434">
        <f t="shared" si="129"/>
        <v>-18</v>
      </c>
    </row>
    <row r="435" spans="1:26" x14ac:dyDescent="0.3">
      <c r="A435">
        <f t="shared" si="130"/>
        <v>0</v>
      </c>
      <c r="B435">
        <f t="shared" si="135"/>
        <v>-6.1500000000000723</v>
      </c>
      <c r="C435">
        <f t="shared" si="123"/>
        <v>44.300000000000146</v>
      </c>
      <c r="D435">
        <f t="shared" si="124"/>
        <v>-19.699999999999854</v>
      </c>
      <c r="E435">
        <f t="shared" si="136"/>
        <v>19.699999999999854</v>
      </c>
      <c r="F435">
        <f t="shared" si="137"/>
        <v>43.300000000000146</v>
      </c>
      <c r="G435">
        <f t="shared" si="138"/>
        <v>-18.699999999999854</v>
      </c>
      <c r="H435">
        <f t="shared" si="139"/>
        <v>18.699999999999854</v>
      </c>
      <c r="I435">
        <f t="shared" si="131"/>
        <v>18.699999999999854</v>
      </c>
      <c r="J435">
        <f t="shared" si="132"/>
        <v>-18.699999999999854</v>
      </c>
      <c r="K435">
        <f>+FDA_BE_Calculations!$F$41/FE_GAIN_plot</f>
        <v>5.1999999999999993</v>
      </c>
      <c r="L435">
        <f>+FDA_BE_Calculations!$G$41/FE_GAIN_plot</f>
        <v>-5.1999999999999993</v>
      </c>
      <c r="N435">
        <f t="shared" si="133"/>
        <v>5.1999999999999993</v>
      </c>
      <c r="O435">
        <f t="shared" si="134"/>
        <v>-5.1999999999999993</v>
      </c>
      <c r="Q435">
        <f t="shared" si="125"/>
        <v>5.0999999999999996</v>
      </c>
      <c r="R435">
        <f t="shared" si="126"/>
        <v>-9.9999999999999645E-2</v>
      </c>
      <c r="T435">
        <f t="shared" si="140"/>
        <v>5.1999999999999993</v>
      </c>
      <c r="U435">
        <f t="shared" si="141"/>
        <v>-5.1999999999999993</v>
      </c>
      <c r="W435">
        <f t="shared" si="127"/>
        <v>2.5</v>
      </c>
      <c r="Y435">
        <f t="shared" si="128"/>
        <v>18</v>
      </c>
      <c r="Z435">
        <f t="shared" si="129"/>
        <v>-18</v>
      </c>
    </row>
    <row r="436" spans="1:26" x14ac:dyDescent="0.3">
      <c r="A436">
        <f t="shared" si="130"/>
        <v>0</v>
      </c>
      <c r="B436">
        <f t="shared" si="135"/>
        <v>-6.2000000000000721</v>
      </c>
      <c r="C436">
        <f t="shared" si="123"/>
        <v>44.400000000000148</v>
      </c>
      <c r="D436">
        <f t="shared" si="124"/>
        <v>-19.599999999999856</v>
      </c>
      <c r="E436">
        <f t="shared" si="136"/>
        <v>19.599999999999856</v>
      </c>
      <c r="F436">
        <f t="shared" si="137"/>
        <v>43.400000000000148</v>
      </c>
      <c r="G436">
        <f t="shared" si="138"/>
        <v>-18.599999999999856</v>
      </c>
      <c r="H436">
        <f t="shared" si="139"/>
        <v>18.599999999999856</v>
      </c>
      <c r="I436">
        <f t="shared" si="131"/>
        <v>18.599999999999856</v>
      </c>
      <c r="J436">
        <f t="shared" si="132"/>
        <v>-18.599999999999856</v>
      </c>
      <c r="K436">
        <f>+FDA_BE_Calculations!$F$41/FE_GAIN_plot</f>
        <v>5.1999999999999993</v>
      </c>
      <c r="L436">
        <f>+FDA_BE_Calculations!$G$41/FE_GAIN_plot</f>
        <v>-5.1999999999999993</v>
      </c>
      <c r="N436">
        <f t="shared" si="133"/>
        <v>5.1999999999999993</v>
      </c>
      <c r="O436">
        <f t="shared" si="134"/>
        <v>-5.1999999999999993</v>
      </c>
      <c r="Q436">
        <f t="shared" si="125"/>
        <v>5.0999999999999996</v>
      </c>
      <c r="R436">
        <f t="shared" si="126"/>
        <v>-9.9999999999999645E-2</v>
      </c>
      <c r="T436">
        <f t="shared" si="140"/>
        <v>5.1999999999999993</v>
      </c>
      <c r="U436">
        <f t="shared" si="141"/>
        <v>-5.1999999999999993</v>
      </c>
      <c r="W436">
        <f t="shared" si="127"/>
        <v>2.5</v>
      </c>
      <c r="Y436">
        <f t="shared" si="128"/>
        <v>18</v>
      </c>
      <c r="Z436">
        <f t="shared" si="129"/>
        <v>-18</v>
      </c>
    </row>
    <row r="437" spans="1:26" x14ac:dyDescent="0.3">
      <c r="A437">
        <f t="shared" si="130"/>
        <v>0</v>
      </c>
      <c r="B437">
        <f t="shared" si="135"/>
        <v>-6.2500000000000719</v>
      </c>
      <c r="C437">
        <f t="shared" si="123"/>
        <v>44.500000000000142</v>
      </c>
      <c r="D437">
        <f t="shared" si="124"/>
        <v>-19.499999999999858</v>
      </c>
      <c r="E437">
        <f t="shared" si="136"/>
        <v>19.499999999999858</v>
      </c>
      <c r="F437">
        <f t="shared" si="137"/>
        <v>43.500000000000142</v>
      </c>
      <c r="G437">
        <f t="shared" si="138"/>
        <v>-18.499999999999858</v>
      </c>
      <c r="H437">
        <f t="shared" si="139"/>
        <v>18.499999999999858</v>
      </c>
      <c r="I437">
        <f t="shared" si="131"/>
        <v>18.499999999999858</v>
      </c>
      <c r="J437">
        <f t="shared" si="132"/>
        <v>-18.499999999999858</v>
      </c>
      <c r="K437">
        <f>+FDA_BE_Calculations!$F$41/FE_GAIN_plot</f>
        <v>5.1999999999999993</v>
      </c>
      <c r="L437">
        <f>+FDA_BE_Calculations!$G$41/FE_GAIN_plot</f>
        <v>-5.1999999999999993</v>
      </c>
      <c r="N437">
        <f t="shared" si="133"/>
        <v>5.1999999999999993</v>
      </c>
      <c r="O437">
        <f t="shared" si="134"/>
        <v>-5.1999999999999993</v>
      </c>
      <c r="Q437">
        <f t="shared" si="125"/>
        <v>5.0999999999999996</v>
      </c>
      <c r="R437">
        <f t="shared" si="126"/>
        <v>-9.9999999999999645E-2</v>
      </c>
      <c r="T437">
        <f t="shared" si="140"/>
        <v>5.1999999999999993</v>
      </c>
      <c r="U437">
        <f t="shared" si="141"/>
        <v>-5.1999999999999993</v>
      </c>
      <c r="W437">
        <f t="shared" si="127"/>
        <v>2.5</v>
      </c>
      <c r="Y437">
        <f t="shared" si="128"/>
        <v>18</v>
      </c>
      <c r="Z437">
        <f t="shared" si="129"/>
        <v>-18</v>
      </c>
    </row>
    <row r="438" spans="1:26" x14ac:dyDescent="0.3">
      <c r="A438">
        <f t="shared" si="130"/>
        <v>0</v>
      </c>
      <c r="B438">
        <f t="shared" si="135"/>
        <v>-6.3000000000000718</v>
      </c>
      <c r="C438">
        <f t="shared" si="123"/>
        <v>44.600000000000144</v>
      </c>
      <c r="D438">
        <f t="shared" si="124"/>
        <v>-19.399999999999856</v>
      </c>
      <c r="E438">
        <f t="shared" si="136"/>
        <v>19.399999999999856</v>
      </c>
      <c r="F438">
        <f t="shared" si="137"/>
        <v>43.600000000000144</v>
      </c>
      <c r="G438">
        <f t="shared" si="138"/>
        <v>-18.399999999999856</v>
      </c>
      <c r="H438">
        <f t="shared" si="139"/>
        <v>18.399999999999856</v>
      </c>
      <c r="I438">
        <f t="shared" si="131"/>
        <v>18.399999999999856</v>
      </c>
      <c r="J438">
        <f t="shared" si="132"/>
        <v>-18.399999999999856</v>
      </c>
      <c r="K438">
        <f>+FDA_BE_Calculations!$F$41/FE_GAIN_plot</f>
        <v>5.1999999999999993</v>
      </c>
      <c r="L438">
        <f>+FDA_BE_Calculations!$G$41/FE_GAIN_plot</f>
        <v>-5.1999999999999993</v>
      </c>
      <c r="N438">
        <f t="shared" si="133"/>
        <v>5.1999999999999993</v>
      </c>
      <c r="O438">
        <f t="shared" si="134"/>
        <v>-5.1999999999999993</v>
      </c>
      <c r="Q438">
        <f t="shared" si="125"/>
        <v>5.0999999999999996</v>
      </c>
      <c r="R438">
        <f t="shared" si="126"/>
        <v>-9.9999999999999645E-2</v>
      </c>
      <c r="T438">
        <f t="shared" si="140"/>
        <v>5.1999999999999993</v>
      </c>
      <c r="U438">
        <f t="shared" si="141"/>
        <v>-5.1999999999999993</v>
      </c>
      <c r="W438">
        <f t="shared" si="127"/>
        <v>2.5</v>
      </c>
      <c r="Y438">
        <f t="shared" si="128"/>
        <v>18</v>
      </c>
      <c r="Z438">
        <f t="shared" si="129"/>
        <v>-18</v>
      </c>
    </row>
    <row r="439" spans="1:26" x14ac:dyDescent="0.3">
      <c r="A439">
        <f t="shared" si="130"/>
        <v>0</v>
      </c>
      <c r="B439">
        <f t="shared" si="135"/>
        <v>-6.3500000000000716</v>
      </c>
      <c r="C439">
        <f t="shared" si="123"/>
        <v>44.700000000000145</v>
      </c>
      <c r="D439">
        <f t="shared" si="124"/>
        <v>-19.299999999999855</v>
      </c>
      <c r="E439">
        <f t="shared" si="136"/>
        <v>19.299999999999855</v>
      </c>
      <c r="F439">
        <f t="shared" si="137"/>
        <v>43.700000000000145</v>
      </c>
      <c r="G439">
        <f t="shared" si="138"/>
        <v>-18.299999999999855</v>
      </c>
      <c r="H439">
        <f t="shared" si="139"/>
        <v>18.299999999999855</v>
      </c>
      <c r="I439">
        <f t="shared" si="131"/>
        <v>18.299999999999855</v>
      </c>
      <c r="J439">
        <f t="shared" si="132"/>
        <v>-18.299999999999855</v>
      </c>
      <c r="K439">
        <f>+FDA_BE_Calculations!$F$41/FE_GAIN_plot</f>
        <v>5.1999999999999993</v>
      </c>
      <c r="L439">
        <f>+FDA_BE_Calculations!$G$41/FE_GAIN_plot</f>
        <v>-5.1999999999999993</v>
      </c>
      <c r="N439">
        <f t="shared" si="133"/>
        <v>5.1999999999999993</v>
      </c>
      <c r="O439">
        <f t="shared" si="134"/>
        <v>-5.1999999999999993</v>
      </c>
      <c r="Q439">
        <f t="shared" si="125"/>
        <v>5.0999999999999996</v>
      </c>
      <c r="R439">
        <f t="shared" si="126"/>
        <v>-9.9999999999999645E-2</v>
      </c>
      <c r="T439">
        <f t="shared" si="140"/>
        <v>5.1999999999999993</v>
      </c>
      <c r="U439">
        <f t="shared" si="141"/>
        <v>-5.1999999999999993</v>
      </c>
      <c r="W439">
        <f t="shared" si="127"/>
        <v>2.5</v>
      </c>
      <c r="Y439">
        <f t="shared" si="128"/>
        <v>18</v>
      </c>
      <c r="Z439">
        <f t="shared" si="129"/>
        <v>-18</v>
      </c>
    </row>
    <row r="440" spans="1:26" x14ac:dyDescent="0.3">
      <c r="A440">
        <f t="shared" si="130"/>
        <v>0</v>
      </c>
      <c r="B440">
        <f t="shared" si="135"/>
        <v>-6.4000000000000714</v>
      </c>
      <c r="C440">
        <f t="shared" si="123"/>
        <v>44.800000000000139</v>
      </c>
      <c r="D440">
        <f t="shared" si="124"/>
        <v>-19.199999999999857</v>
      </c>
      <c r="E440">
        <f t="shared" si="136"/>
        <v>19.199999999999857</v>
      </c>
      <c r="F440">
        <f t="shared" si="137"/>
        <v>43.800000000000139</v>
      </c>
      <c r="G440">
        <f t="shared" si="138"/>
        <v>-18.199999999999857</v>
      </c>
      <c r="H440">
        <f t="shared" si="139"/>
        <v>18.199999999999857</v>
      </c>
      <c r="I440">
        <f t="shared" si="131"/>
        <v>18.199999999999857</v>
      </c>
      <c r="J440">
        <f t="shared" si="132"/>
        <v>-18.199999999999857</v>
      </c>
      <c r="K440">
        <f>+FDA_BE_Calculations!$F$41/FE_GAIN_plot</f>
        <v>5.1999999999999993</v>
      </c>
      <c r="L440">
        <f>+FDA_BE_Calculations!$G$41/FE_GAIN_plot</f>
        <v>-5.1999999999999993</v>
      </c>
      <c r="N440">
        <f t="shared" si="133"/>
        <v>5.1999999999999993</v>
      </c>
      <c r="O440">
        <f t="shared" si="134"/>
        <v>-5.1999999999999993</v>
      </c>
      <c r="Q440">
        <f t="shared" si="125"/>
        <v>5.0999999999999996</v>
      </c>
      <c r="R440">
        <f t="shared" si="126"/>
        <v>-9.9999999999999645E-2</v>
      </c>
      <c r="T440">
        <f t="shared" si="140"/>
        <v>5.1999999999999993</v>
      </c>
      <c r="U440">
        <f t="shared" si="141"/>
        <v>-5.1999999999999993</v>
      </c>
      <c r="W440">
        <f t="shared" si="127"/>
        <v>2.5</v>
      </c>
      <c r="Y440">
        <f t="shared" si="128"/>
        <v>18</v>
      </c>
      <c r="Z440">
        <f t="shared" si="129"/>
        <v>-18</v>
      </c>
    </row>
    <row r="441" spans="1:26" x14ac:dyDescent="0.3">
      <c r="A441">
        <f t="shared" si="130"/>
        <v>0</v>
      </c>
      <c r="B441">
        <f t="shared" si="135"/>
        <v>-6.4500000000000712</v>
      </c>
      <c r="C441">
        <f t="shared" si="123"/>
        <v>44.900000000000141</v>
      </c>
      <c r="D441">
        <f t="shared" si="124"/>
        <v>-19.099999999999859</v>
      </c>
      <c r="E441">
        <f t="shared" si="136"/>
        <v>19.099999999999859</v>
      </c>
      <c r="F441">
        <f t="shared" si="137"/>
        <v>43.900000000000141</v>
      </c>
      <c r="G441">
        <f t="shared" si="138"/>
        <v>-18.099999999999859</v>
      </c>
      <c r="H441">
        <f t="shared" si="139"/>
        <v>18.099999999999859</v>
      </c>
      <c r="I441">
        <f t="shared" si="131"/>
        <v>18.099999999999859</v>
      </c>
      <c r="J441">
        <f t="shared" si="132"/>
        <v>-18.099999999999859</v>
      </c>
      <c r="K441">
        <f>+FDA_BE_Calculations!$F$41/FE_GAIN_plot</f>
        <v>5.1999999999999993</v>
      </c>
      <c r="L441">
        <f>+FDA_BE_Calculations!$G$41/FE_GAIN_plot</f>
        <v>-5.1999999999999993</v>
      </c>
      <c r="N441">
        <f t="shared" si="133"/>
        <v>5.1999999999999993</v>
      </c>
      <c r="O441">
        <f t="shared" si="134"/>
        <v>-5.1999999999999993</v>
      </c>
      <c r="Q441">
        <f t="shared" si="125"/>
        <v>5.0999999999999996</v>
      </c>
      <c r="R441">
        <f t="shared" si="126"/>
        <v>-9.9999999999999645E-2</v>
      </c>
      <c r="T441">
        <f t="shared" si="140"/>
        <v>5.1999999999999993</v>
      </c>
      <c r="U441">
        <f t="shared" si="141"/>
        <v>-5.1999999999999993</v>
      </c>
      <c r="W441">
        <f t="shared" si="127"/>
        <v>2.5</v>
      </c>
      <c r="Y441">
        <f t="shared" si="128"/>
        <v>18</v>
      </c>
      <c r="Z441">
        <f t="shared" si="129"/>
        <v>-18</v>
      </c>
    </row>
    <row r="442" spans="1:26" x14ac:dyDescent="0.3">
      <c r="A442">
        <f t="shared" si="130"/>
        <v>0</v>
      </c>
      <c r="B442">
        <f t="shared" si="135"/>
        <v>-6.5000000000000711</v>
      </c>
      <c r="C442">
        <f t="shared" si="123"/>
        <v>45.000000000000142</v>
      </c>
      <c r="D442">
        <f t="shared" si="124"/>
        <v>-18.999999999999858</v>
      </c>
      <c r="E442">
        <f t="shared" si="136"/>
        <v>18.999999999999858</v>
      </c>
      <c r="F442">
        <f t="shared" si="137"/>
        <v>44.000000000000142</v>
      </c>
      <c r="G442">
        <f t="shared" si="138"/>
        <v>-17.999999999999858</v>
      </c>
      <c r="H442">
        <f t="shared" si="139"/>
        <v>17.999999999999858</v>
      </c>
      <c r="I442">
        <f t="shared" si="131"/>
        <v>17.999999999999858</v>
      </c>
      <c r="J442">
        <f t="shared" si="132"/>
        <v>-17.999999999999858</v>
      </c>
      <c r="K442">
        <f>+FDA_BE_Calculations!$F$41/FE_GAIN_plot</f>
        <v>5.1999999999999993</v>
      </c>
      <c r="L442">
        <f>+FDA_BE_Calculations!$G$41/FE_GAIN_plot</f>
        <v>-5.1999999999999993</v>
      </c>
      <c r="N442">
        <f t="shared" si="133"/>
        <v>5.1999999999999993</v>
      </c>
      <c r="O442">
        <f t="shared" si="134"/>
        <v>-5.1999999999999993</v>
      </c>
      <c r="Q442">
        <f t="shared" si="125"/>
        <v>5.0999999999999996</v>
      </c>
      <c r="R442">
        <f t="shared" si="126"/>
        <v>-9.9999999999999645E-2</v>
      </c>
      <c r="T442">
        <f t="shared" si="140"/>
        <v>5.1999999999999993</v>
      </c>
      <c r="U442">
        <f t="shared" si="141"/>
        <v>-5.1999999999999993</v>
      </c>
      <c r="W442">
        <f t="shared" si="127"/>
        <v>2.5</v>
      </c>
      <c r="Y442">
        <f t="shared" si="128"/>
        <v>18</v>
      </c>
      <c r="Z442">
        <f t="shared" si="129"/>
        <v>-18</v>
      </c>
    </row>
    <row r="443" spans="1:26" x14ac:dyDescent="0.3">
      <c r="A443">
        <f t="shared" si="130"/>
        <v>0</v>
      </c>
      <c r="B443">
        <f t="shared" si="135"/>
        <v>-6.5500000000000709</v>
      </c>
      <c r="C443">
        <f t="shared" si="123"/>
        <v>45.100000000000144</v>
      </c>
      <c r="D443">
        <f t="shared" si="124"/>
        <v>-18.899999999999856</v>
      </c>
      <c r="E443">
        <f t="shared" si="136"/>
        <v>18.899999999999856</v>
      </c>
      <c r="F443">
        <f t="shared" si="137"/>
        <v>44.100000000000144</v>
      </c>
      <c r="G443">
        <f t="shared" si="138"/>
        <v>-17.899999999999856</v>
      </c>
      <c r="H443">
        <f t="shared" si="139"/>
        <v>17.899999999999856</v>
      </c>
      <c r="I443">
        <f t="shared" si="131"/>
        <v>17.899999999999856</v>
      </c>
      <c r="J443">
        <f t="shared" si="132"/>
        <v>-17.899999999999856</v>
      </c>
      <c r="K443">
        <f>+FDA_BE_Calculations!$F$41/FE_GAIN_plot</f>
        <v>5.1999999999999993</v>
      </c>
      <c r="L443">
        <f>+FDA_BE_Calculations!$G$41/FE_GAIN_plot</f>
        <v>-5.1999999999999993</v>
      </c>
      <c r="N443">
        <f t="shared" si="133"/>
        <v>5.1999999999999993</v>
      </c>
      <c r="O443">
        <f t="shared" si="134"/>
        <v>-5.1999999999999993</v>
      </c>
      <c r="Q443">
        <f t="shared" si="125"/>
        <v>5.0999999999999996</v>
      </c>
      <c r="R443">
        <f t="shared" si="126"/>
        <v>-9.9999999999999645E-2</v>
      </c>
      <c r="T443">
        <f t="shared" si="140"/>
        <v>5.1999999999999993</v>
      </c>
      <c r="U443">
        <f t="shared" si="141"/>
        <v>-5.1999999999999993</v>
      </c>
      <c r="W443">
        <f t="shared" si="127"/>
        <v>2.5</v>
      </c>
      <c r="Y443">
        <f t="shared" si="128"/>
        <v>18</v>
      </c>
      <c r="Z443">
        <f t="shared" si="129"/>
        <v>-18</v>
      </c>
    </row>
    <row r="444" spans="1:26" x14ac:dyDescent="0.3">
      <c r="A444">
        <f t="shared" si="130"/>
        <v>0</v>
      </c>
      <c r="B444">
        <f t="shared" si="135"/>
        <v>-6.6000000000000707</v>
      </c>
      <c r="C444">
        <f t="shared" si="123"/>
        <v>45.200000000000145</v>
      </c>
      <c r="D444">
        <f t="shared" si="124"/>
        <v>-18.799999999999859</v>
      </c>
      <c r="E444">
        <f t="shared" si="136"/>
        <v>18.799999999999859</v>
      </c>
      <c r="F444">
        <f t="shared" si="137"/>
        <v>44.200000000000145</v>
      </c>
      <c r="G444">
        <f t="shared" si="138"/>
        <v>-17.799999999999859</v>
      </c>
      <c r="H444">
        <f t="shared" si="139"/>
        <v>17.799999999999859</v>
      </c>
      <c r="I444">
        <f t="shared" si="131"/>
        <v>17.799999999999859</v>
      </c>
      <c r="J444">
        <f t="shared" si="132"/>
        <v>-17.799999999999859</v>
      </c>
      <c r="K444">
        <f>+FDA_BE_Calculations!$F$41/FE_GAIN_plot</f>
        <v>5.1999999999999993</v>
      </c>
      <c r="L444">
        <f>+FDA_BE_Calculations!$G$41/FE_GAIN_plot</f>
        <v>-5.1999999999999993</v>
      </c>
      <c r="N444">
        <f t="shared" si="133"/>
        <v>5.1999999999999993</v>
      </c>
      <c r="O444">
        <f t="shared" si="134"/>
        <v>-5.1999999999999993</v>
      </c>
      <c r="Q444">
        <f t="shared" si="125"/>
        <v>5.0999999999999996</v>
      </c>
      <c r="R444">
        <f t="shared" si="126"/>
        <v>-9.9999999999999645E-2</v>
      </c>
      <c r="T444">
        <f t="shared" si="140"/>
        <v>5.1999999999999993</v>
      </c>
      <c r="U444">
        <f t="shared" si="141"/>
        <v>-5.1999999999999993</v>
      </c>
      <c r="W444">
        <f t="shared" si="127"/>
        <v>2.5</v>
      </c>
      <c r="Y444">
        <f t="shared" si="128"/>
        <v>18</v>
      </c>
      <c r="Z444">
        <f t="shared" si="129"/>
        <v>-18</v>
      </c>
    </row>
    <row r="445" spans="1:26" x14ac:dyDescent="0.3">
      <c r="A445">
        <f t="shared" si="130"/>
        <v>0</v>
      </c>
      <c r="B445">
        <f t="shared" si="135"/>
        <v>-6.6500000000000705</v>
      </c>
      <c r="C445">
        <f t="shared" si="123"/>
        <v>45.300000000000139</v>
      </c>
      <c r="D445">
        <f t="shared" si="124"/>
        <v>-18.699999999999861</v>
      </c>
      <c r="E445">
        <f t="shared" si="136"/>
        <v>18.699999999999861</v>
      </c>
      <c r="F445">
        <f t="shared" si="137"/>
        <v>44.300000000000139</v>
      </c>
      <c r="G445">
        <f t="shared" si="138"/>
        <v>-17.699999999999861</v>
      </c>
      <c r="H445">
        <f t="shared" si="139"/>
        <v>17.699999999999861</v>
      </c>
      <c r="I445">
        <f t="shared" si="131"/>
        <v>17.699999999999861</v>
      </c>
      <c r="J445">
        <f t="shared" si="132"/>
        <v>-17.699999999999861</v>
      </c>
      <c r="K445">
        <f>+FDA_BE_Calculations!$F$41/FE_GAIN_plot</f>
        <v>5.1999999999999993</v>
      </c>
      <c r="L445">
        <f>+FDA_BE_Calculations!$G$41/FE_GAIN_plot</f>
        <v>-5.1999999999999993</v>
      </c>
      <c r="N445">
        <f t="shared" si="133"/>
        <v>5.1999999999999993</v>
      </c>
      <c r="O445">
        <f t="shared" si="134"/>
        <v>-5.1999999999999993</v>
      </c>
      <c r="Q445">
        <f t="shared" si="125"/>
        <v>5.0999999999999996</v>
      </c>
      <c r="R445">
        <f t="shared" si="126"/>
        <v>-9.9999999999999645E-2</v>
      </c>
      <c r="T445">
        <f t="shared" si="140"/>
        <v>5.1999999999999993</v>
      </c>
      <c r="U445">
        <f t="shared" si="141"/>
        <v>-5.1999999999999993</v>
      </c>
      <c r="W445">
        <f t="shared" si="127"/>
        <v>2.5</v>
      </c>
      <c r="Y445">
        <f t="shared" si="128"/>
        <v>18</v>
      </c>
      <c r="Z445">
        <f t="shared" si="129"/>
        <v>-18</v>
      </c>
    </row>
    <row r="446" spans="1:26" x14ac:dyDescent="0.3">
      <c r="A446">
        <f t="shared" si="130"/>
        <v>0</v>
      </c>
      <c r="B446">
        <f t="shared" si="135"/>
        <v>-6.7000000000000703</v>
      </c>
      <c r="C446">
        <f t="shared" si="123"/>
        <v>45.400000000000141</v>
      </c>
      <c r="D446">
        <f t="shared" si="124"/>
        <v>-18.599999999999859</v>
      </c>
      <c r="E446">
        <f t="shared" si="136"/>
        <v>18.599999999999859</v>
      </c>
      <c r="F446">
        <f t="shared" si="137"/>
        <v>44.400000000000141</v>
      </c>
      <c r="G446">
        <f t="shared" si="138"/>
        <v>-17.599999999999859</v>
      </c>
      <c r="H446">
        <f t="shared" si="139"/>
        <v>17.599999999999859</v>
      </c>
      <c r="I446">
        <f t="shared" si="131"/>
        <v>17.599999999999859</v>
      </c>
      <c r="J446">
        <f t="shared" si="132"/>
        <v>-17.599999999999859</v>
      </c>
      <c r="K446">
        <f>+FDA_BE_Calculations!$F$41/FE_GAIN_plot</f>
        <v>5.1999999999999993</v>
      </c>
      <c r="L446">
        <f>+FDA_BE_Calculations!$G$41/FE_GAIN_plot</f>
        <v>-5.1999999999999993</v>
      </c>
      <c r="N446">
        <f t="shared" si="133"/>
        <v>5.1999999999999993</v>
      </c>
      <c r="O446">
        <f t="shared" si="134"/>
        <v>-5.1999999999999993</v>
      </c>
      <c r="Q446">
        <f t="shared" si="125"/>
        <v>5.0999999999999996</v>
      </c>
      <c r="R446">
        <f t="shared" si="126"/>
        <v>-9.9999999999999645E-2</v>
      </c>
      <c r="T446">
        <f t="shared" si="140"/>
        <v>5.1999999999999993</v>
      </c>
      <c r="U446">
        <f t="shared" si="141"/>
        <v>-5.1999999999999993</v>
      </c>
      <c r="W446">
        <f t="shared" si="127"/>
        <v>2.5</v>
      </c>
      <c r="Y446">
        <f t="shared" si="128"/>
        <v>18</v>
      </c>
      <c r="Z446">
        <f t="shared" si="129"/>
        <v>-18</v>
      </c>
    </row>
    <row r="447" spans="1:26" x14ac:dyDescent="0.3">
      <c r="A447">
        <f t="shared" si="130"/>
        <v>0</v>
      </c>
      <c r="B447">
        <f t="shared" si="135"/>
        <v>-6.7500000000000702</v>
      </c>
      <c r="C447">
        <f t="shared" si="123"/>
        <v>45.500000000000142</v>
      </c>
      <c r="D447">
        <f t="shared" si="124"/>
        <v>-18.499999999999858</v>
      </c>
      <c r="E447">
        <f t="shared" si="136"/>
        <v>18.499999999999858</v>
      </c>
      <c r="F447">
        <f t="shared" si="137"/>
        <v>44.500000000000142</v>
      </c>
      <c r="G447">
        <f t="shared" si="138"/>
        <v>-17.499999999999858</v>
      </c>
      <c r="H447">
        <f t="shared" si="139"/>
        <v>17.499999999999858</v>
      </c>
      <c r="I447">
        <f t="shared" si="131"/>
        <v>17.499999999999858</v>
      </c>
      <c r="J447">
        <f t="shared" si="132"/>
        <v>-17.499999999999858</v>
      </c>
      <c r="K447">
        <f>+FDA_BE_Calculations!$F$41/FE_GAIN_plot</f>
        <v>5.1999999999999993</v>
      </c>
      <c r="L447">
        <f>+FDA_BE_Calculations!$G$41/FE_GAIN_plot</f>
        <v>-5.1999999999999993</v>
      </c>
      <c r="N447">
        <f t="shared" si="133"/>
        <v>5.1999999999999993</v>
      </c>
      <c r="O447">
        <f t="shared" si="134"/>
        <v>-5.1999999999999993</v>
      </c>
      <c r="Q447">
        <f t="shared" si="125"/>
        <v>5.0999999999999996</v>
      </c>
      <c r="R447">
        <f t="shared" si="126"/>
        <v>-9.9999999999999645E-2</v>
      </c>
      <c r="T447">
        <f t="shared" si="140"/>
        <v>5.1999999999999993</v>
      </c>
      <c r="U447">
        <f t="shared" si="141"/>
        <v>-5.1999999999999993</v>
      </c>
      <c r="W447">
        <f t="shared" si="127"/>
        <v>2.5</v>
      </c>
      <c r="Y447">
        <f t="shared" si="128"/>
        <v>18</v>
      </c>
      <c r="Z447">
        <f t="shared" si="129"/>
        <v>-18</v>
      </c>
    </row>
    <row r="448" spans="1:26" x14ac:dyDescent="0.3">
      <c r="A448">
        <f t="shared" si="130"/>
        <v>0</v>
      </c>
      <c r="B448">
        <f t="shared" si="135"/>
        <v>-6.80000000000007</v>
      </c>
      <c r="C448">
        <f t="shared" si="123"/>
        <v>45.600000000000136</v>
      </c>
      <c r="D448">
        <f t="shared" si="124"/>
        <v>-18.39999999999986</v>
      </c>
      <c r="E448">
        <f t="shared" si="136"/>
        <v>18.39999999999986</v>
      </c>
      <c r="F448">
        <f t="shared" si="137"/>
        <v>44.600000000000136</v>
      </c>
      <c r="G448">
        <f t="shared" si="138"/>
        <v>-17.39999999999986</v>
      </c>
      <c r="H448">
        <f t="shared" si="139"/>
        <v>17.39999999999986</v>
      </c>
      <c r="I448">
        <f t="shared" si="131"/>
        <v>17.39999999999986</v>
      </c>
      <c r="J448">
        <f t="shared" si="132"/>
        <v>-17.39999999999986</v>
      </c>
      <c r="K448">
        <f>+FDA_BE_Calculations!$F$41/FE_GAIN_plot</f>
        <v>5.1999999999999993</v>
      </c>
      <c r="L448">
        <f>+FDA_BE_Calculations!$G$41/FE_GAIN_plot</f>
        <v>-5.1999999999999993</v>
      </c>
      <c r="N448">
        <f t="shared" si="133"/>
        <v>5.1999999999999993</v>
      </c>
      <c r="O448">
        <f t="shared" si="134"/>
        <v>-5.1999999999999993</v>
      </c>
      <c r="Q448">
        <f t="shared" si="125"/>
        <v>5.0999999999999996</v>
      </c>
      <c r="R448">
        <f t="shared" si="126"/>
        <v>-9.9999999999999645E-2</v>
      </c>
      <c r="T448">
        <f t="shared" si="140"/>
        <v>5.1999999999999993</v>
      </c>
      <c r="U448">
        <f t="shared" si="141"/>
        <v>-5.1999999999999993</v>
      </c>
      <c r="W448">
        <f t="shared" si="127"/>
        <v>2.5</v>
      </c>
      <c r="Y448">
        <f t="shared" si="128"/>
        <v>18</v>
      </c>
      <c r="Z448">
        <f t="shared" si="129"/>
        <v>-18</v>
      </c>
    </row>
    <row r="449" spans="1:26" x14ac:dyDescent="0.3">
      <c r="A449">
        <f t="shared" si="130"/>
        <v>0</v>
      </c>
      <c r="B449">
        <f t="shared" si="135"/>
        <v>-6.8500000000000698</v>
      </c>
      <c r="C449">
        <f t="shared" si="123"/>
        <v>45.700000000000138</v>
      </c>
      <c r="D449">
        <f t="shared" si="124"/>
        <v>-18.299999999999862</v>
      </c>
      <c r="E449">
        <f t="shared" si="136"/>
        <v>18.299999999999862</v>
      </c>
      <c r="F449">
        <f t="shared" si="137"/>
        <v>44.700000000000138</v>
      </c>
      <c r="G449">
        <f t="shared" si="138"/>
        <v>-17.299999999999862</v>
      </c>
      <c r="H449">
        <f t="shared" si="139"/>
        <v>17.299999999999862</v>
      </c>
      <c r="I449">
        <f t="shared" si="131"/>
        <v>17.299999999999862</v>
      </c>
      <c r="J449">
        <f t="shared" si="132"/>
        <v>-17.299999999999862</v>
      </c>
      <c r="K449">
        <f>+FDA_BE_Calculations!$F$41/FE_GAIN_plot</f>
        <v>5.1999999999999993</v>
      </c>
      <c r="L449">
        <f>+FDA_BE_Calculations!$G$41/FE_GAIN_plot</f>
        <v>-5.1999999999999993</v>
      </c>
      <c r="N449">
        <f t="shared" si="133"/>
        <v>5.1999999999999993</v>
      </c>
      <c r="O449">
        <f t="shared" si="134"/>
        <v>-5.1999999999999993</v>
      </c>
      <c r="Q449">
        <f t="shared" si="125"/>
        <v>5.0999999999999996</v>
      </c>
      <c r="R449">
        <f t="shared" si="126"/>
        <v>-9.9999999999999645E-2</v>
      </c>
      <c r="T449">
        <f t="shared" si="140"/>
        <v>5.1999999999999993</v>
      </c>
      <c r="U449">
        <f t="shared" si="141"/>
        <v>-5.1999999999999993</v>
      </c>
      <c r="W449">
        <f t="shared" si="127"/>
        <v>2.5</v>
      </c>
      <c r="Y449">
        <f t="shared" si="128"/>
        <v>18</v>
      </c>
      <c r="Z449">
        <f t="shared" si="129"/>
        <v>-18</v>
      </c>
    </row>
    <row r="450" spans="1:26" x14ac:dyDescent="0.3">
      <c r="A450">
        <f t="shared" si="130"/>
        <v>0</v>
      </c>
      <c r="B450">
        <f t="shared" si="135"/>
        <v>-6.9000000000000696</v>
      </c>
      <c r="C450">
        <f t="shared" ref="C450:C513" si="142">IF((B450-0.75)&lt;$AD$6,(AD$6-B450)/FE_GAIN_plot*2,0)</f>
        <v>45.800000000000139</v>
      </c>
      <c r="D450">
        <f t="shared" ref="D450:D513" si="143" xml:space="preserve"> IF((B450)&gt;$AD$7, (AD$7-B450)/FE_GAIN_plot*2,0)</f>
        <v>-18.199999999999861</v>
      </c>
      <c r="E450">
        <f t="shared" si="136"/>
        <v>18.199999999999861</v>
      </c>
      <c r="F450">
        <f t="shared" si="137"/>
        <v>44.800000000000139</v>
      </c>
      <c r="G450">
        <f t="shared" si="138"/>
        <v>-17.199999999999861</v>
      </c>
      <c r="H450">
        <f t="shared" si="139"/>
        <v>17.199999999999861</v>
      </c>
      <c r="I450">
        <f t="shared" si="131"/>
        <v>17.199999999999861</v>
      </c>
      <c r="J450">
        <f t="shared" si="132"/>
        <v>-17.199999999999861</v>
      </c>
      <c r="K450">
        <f>+FDA_BE_Calculations!$F$41/FE_GAIN_plot</f>
        <v>5.1999999999999993</v>
      </c>
      <c r="L450">
        <f>+FDA_BE_Calculations!$G$41/FE_GAIN_plot</f>
        <v>-5.1999999999999993</v>
      </c>
      <c r="N450">
        <f t="shared" si="133"/>
        <v>5.1999999999999993</v>
      </c>
      <c r="O450">
        <f t="shared" si="134"/>
        <v>-5.1999999999999993</v>
      </c>
      <c r="Q450">
        <f t="shared" ref="Q450:Q513" si="144">+vocm_calc_plot+BE_GAIN_plot*FE_GAIN_plot*0.5*N450</f>
        <v>5.0999999999999996</v>
      </c>
      <c r="R450">
        <f t="shared" ref="R450:R513" si="145">+vocm_calc_plot+BE_GAIN_plot*FE_GAIN_plot*0.5*O450</f>
        <v>-9.9999999999999645E-2</v>
      </c>
      <c r="T450">
        <f t="shared" si="140"/>
        <v>5.1999999999999993</v>
      </c>
      <c r="U450">
        <f t="shared" si="141"/>
        <v>-5.1999999999999993</v>
      </c>
      <c r="W450">
        <f t="shared" ref="W450:W513" si="146">+vocm_calc_plot</f>
        <v>2.5</v>
      </c>
      <c r="Y450">
        <f t="shared" ref="Y450:Y513" si="147">VCC_plot</f>
        <v>18</v>
      </c>
      <c r="Z450">
        <f t="shared" ref="Z450:Z513" si="148">VEE_plot</f>
        <v>-18</v>
      </c>
    </row>
    <row r="451" spans="1:26" x14ac:dyDescent="0.3">
      <c r="A451">
        <f t="shared" ref="A451:A514" si="149">IF(($B451-$B452)&lt;0.000001,1,0)</f>
        <v>0</v>
      </c>
      <c r="B451">
        <f t="shared" si="135"/>
        <v>-6.9500000000000695</v>
      </c>
      <c r="C451">
        <f t="shared" si="142"/>
        <v>45.900000000000141</v>
      </c>
      <c r="D451">
        <f t="shared" si="143"/>
        <v>-18.099999999999859</v>
      </c>
      <c r="E451">
        <f t="shared" si="136"/>
        <v>18.099999999999859</v>
      </c>
      <c r="F451">
        <f t="shared" si="137"/>
        <v>44.900000000000141</v>
      </c>
      <c r="G451">
        <f t="shared" si="138"/>
        <v>-17.099999999999859</v>
      </c>
      <c r="H451">
        <f t="shared" si="139"/>
        <v>17.099999999999859</v>
      </c>
      <c r="I451">
        <f t="shared" ref="I451:I514" si="150">IF(ABS($E451)&lt;ABS($H451), $E451, $H451)</f>
        <v>17.099999999999859</v>
      </c>
      <c r="J451">
        <f t="shared" ref="J451:J514" si="151">-I451</f>
        <v>-17.099999999999859</v>
      </c>
      <c r="K451">
        <f>+FDA_BE_Calculations!$F$41/FE_GAIN_plot</f>
        <v>5.1999999999999993</v>
      </c>
      <c r="L451">
        <f>+FDA_BE_Calculations!$G$41/FE_GAIN_plot</f>
        <v>-5.1999999999999993</v>
      </c>
      <c r="N451">
        <f t="shared" ref="N451:N514" si="152">IF(ABS($I451)&lt;ABS($K451), $I451, $K451)</f>
        <v>5.1999999999999993</v>
      </c>
      <c r="O451">
        <f t="shared" ref="O451:O514" si="153">IF(ABS($J451)&lt;ABS($L451), $J451, $L451)</f>
        <v>-5.1999999999999993</v>
      </c>
      <c r="Q451">
        <f t="shared" si="144"/>
        <v>5.0999999999999996</v>
      </c>
      <c r="R451">
        <f t="shared" si="145"/>
        <v>-9.9999999999999645E-2</v>
      </c>
      <c r="T451">
        <f t="shared" si="140"/>
        <v>5.1999999999999993</v>
      </c>
      <c r="U451">
        <f t="shared" si="141"/>
        <v>-5.1999999999999993</v>
      </c>
      <c r="W451">
        <f t="shared" si="146"/>
        <v>2.5</v>
      </c>
      <c r="Y451">
        <f t="shared" si="147"/>
        <v>18</v>
      </c>
      <c r="Z451">
        <f t="shared" si="148"/>
        <v>-18</v>
      </c>
    </row>
    <row r="452" spans="1:26" x14ac:dyDescent="0.3">
      <c r="A452">
        <f t="shared" si="149"/>
        <v>0</v>
      </c>
      <c r="B452">
        <f t="shared" ref="B452:B515" si="154">IF(($B451-0.05)&gt;=$AD$11,$B451-0.05,$AD$11)</f>
        <v>-7.0000000000000693</v>
      </c>
      <c r="C452">
        <f t="shared" si="142"/>
        <v>46.000000000000142</v>
      </c>
      <c r="D452">
        <f t="shared" si="143"/>
        <v>-17.999999999999861</v>
      </c>
      <c r="E452">
        <f t="shared" ref="E452:E515" si="155">IF(ABS(D452)&lt;ABS(C452), ABS(D452), ABS(C452))</f>
        <v>17.999999999999861</v>
      </c>
      <c r="F452">
        <f t="shared" ref="F452:F515" si="156">IF(B452&lt;$AD$10,($AD$10-B452)*2,0)</f>
        <v>45.000000000000142</v>
      </c>
      <c r="G452">
        <f t="shared" ref="G452:G515" si="157">IF(B452&gt;$AD$11, ($AD$11-B452)*2,0)</f>
        <v>-16.999999999999861</v>
      </c>
      <c r="H452">
        <f t="shared" ref="H452:H515" si="158">IF(ABS(G452)&lt;ABS(F452), ABS(G452),ABS(F452))</f>
        <v>16.999999999999861</v>
      </c>
      <c r="I452">
        <f t="shared" si="150"/>
        <v>16.999999999999861</v>
      </c>
      <c r="J452">
        <f t="shared" si="151"/>
        <v>-16.999999999999861</v>
      </c>
      <c r="K452">
        <f>+FDA_BE_Calculations!$F$41/FE_GAIN_plot</f>
        <v>5.1999999999999993</v>
      </c>
      <c r="L452">
        <f>+FDA_BE_Calculations!$G$41/FE_GAIN_plot</f>
        <v>-5.1999999999999993</v>
      </c>
      <c r="N452">
        <f t="shared" si="152"/>
        <v>5.1999999999999993</v>
      </c>
      <c r="O452">
        <f t="shared" si="153"/>
        <v>-5.1999999999999993</v>
      </c>
      <c r="Q452">
        <f t="shared" si="144"/>
        <v>5.0999999999999996</v>
      </c>
      <c r="R452">
        <f t="shared" si="145"/>
        <v>-9.9999999999999645E-2</v>
      </c>
      <c r="T452">
        <f t="shared" ref="T452:T515" si="159">+Q452-R452</f>
        <v>5.1999999999999993</v>
      </c>
      <c r="U452">
        <f t="shared" ref="U452:U515" si="160">+R452-Q452</f>
        <v>-5.1999999999999993</v>
      </c>
      <c r="W452">
        <f t="shared" si="146"/>
        <v>2.5</v>
      </c>
      <c r="Y452">
        <f t="shared" si="147"/>
        <v>18</v>
      </c>
      <c r="Z452">
        <f t="shared" si="148"/>
        <v>-18</v>
      </c>
    </row>
    <row r="453" spans="1:26" x14ac:dyDescent="0.3">
      <c r="A453">
        <f t="shared" si="149"/>
        <v>0</v>
      </c>
      <c r="B453">
        <f t="shared" si="154"/>
        <v>-7.0500000000000691</v>
      </c>
      <c r="C453">
        <f t="shared" si="142"/>
        <v>46.100000000000136</v>
      </c>
      <c r="D453">
        <f t="shared" si="143"/>
        <v>-17.899999999999864</v>
      </c>
      <c r="E453">
        <f t="shared" si="155"/>
        <v>17.899999999999864</v>
      </c>
      <c r="F453">
        <f t="shared" si="156"/>
        <v>45.100000000000136</v>
      </c>
      <c r="G453">
        <f t="shared" si="157"/>
        <v>-16.899999999999864</v>
      </c>
      <c r="H453">
        <f t="shared" si="158"/>
        <v>16.899999999999864</v>
      </c>
      <c r="I453">
        <f t="shared" si="150"/>
        <v>16.899999999999864</v>
      </c>
      <c r="J453">
        <f t="shared" si="151"/>
        <v>-16.899999999999864</v>
      </c>
      <c r="K453">
        <f>+FDA_BE_Calculations!$F$41/FE_GAIN_plot</f>
        <v>5.1999999999999993</v>
      </c>
      <c r="L453">
        <f>+FDA_BE_Calculations!$G$41/FE_GAIN_plot</f>
        <v>-5.1999999999999993</v>
      </c>
      <c r="N453">
        <f t="shared" si="152"/>
        <v>5.1999999999999993</v>
      </c>
      <c r="O453">
        <f t="shared" si="153"/>
        <v>-5.1999999999999993</v>
      </c>
      <c r="Q453">
        <f t="shared" si="144"/>
        <v>5.0999999999999996</v>
      </c>
      <c r="R453">
        <f t="shared" si="145"/>
        <v>-9.9999999999999645E-2</v>
      </c>
      <c r="T453">
        <f t="shared" si="159"/>
        <v>5.1999999999999993</v>
      </c>
      <c r="U453">
        <f t="shared" si="160"/>
        <v>-5.1999999999999993</v>
      </c>
      <c r="W453">
        <f t="shared" si="146"/>
        <v>2.5</v>
      </c>
      <c r="Y453">
        <f t="shared" si="147"/>
        <v>18</v>
      </c>
      <c r="Z453">
        <f t="shared" si="148"/>
        <v>-18</v>
      </c>
    </row>
    <row r="454" spans="1:26" x14ac:dyDescent="0.3">
      <c r="A454">
        <f t="shared" si="149"/>
        <v>0</v>
      </c>
      <c r="B454">
        <f t="shared" si="154"/>
        <v>-7.1000000000000689</v>
      </c>
      <c r="C454">
        <f t="shared" si="142"/>
        <v>46.200000000000138</v>
      </c>
      <c r="D454">
        <f t="shared" si="143"/>
        <v>-17.799999999999862</v>
      </c>
      <c r="E454">
        <f t="shared" si="155"/>
        <v>17.799999999999862</v>
      </c>
      <c r="F454">
        <f t="shared" si="156"/>
        <v>45.200000000000138</v>
      </c>
      <c r="G454">
        <f t="shared" si="157"/>
        <v>-16.799999999999862</v>
      </c>
      <c r="H454">
        <f t="shared" si="158"/>
        <v>16.799999999999862</v>
      </c>
      <c r="I454">
        <f t="shared" si="150"/>
        <v>16.799999999999862</v>
      </c>
      <c r="J454">
        <f t="shared" si="151"/>
        <v>-16.799999999999862</v>
      </c>
      <c r="K454">
        <f>+FDA_BE_Calculations!$F$41/FE_GAIN_plot</f>
        <v>5.1999999999999993</v>
      </c>
      <c r="L454">
        <f>+FDA_BE_Calculations!$G$41/FE_GAIN_plot</f>
        <v>-5.1999999999999993</v>
      </c>
      <c r="N454">
        <f t="shared" si="152"/>
        <v>5.1999999999999993</v>
      </c>
      <c r="O454">
        <f t="shared" si="153"/>
        <v>-5.1999999999999993</v>
      </c>
      <c r="Q454">
        <f t="shared" si="144"/>
        <v>5.0999999999999996</v>
      </c>
      <c r="R454">
        <f t="shared" si="145"/>
        <v>-9.9999999999999645E-2</v>
      </c>
      <c r="T454">
        <f t="shared" si="159"/>
        <v>5.1999999999999993</v>
      </c>
      <c r="U454">
        <f t="shared" si="160"/>
        <v>-5.1999999999999993</v>
      </c>
      <c r="W454">
        <f t="shared" si="146"/>
        <v>2.5</v>
      </c>
      <c r="Y454">
        <f t="shared" si="147"/>
        <v>18</v>
      </c>
      <c r="Z454">
        <f t="shared" si="148"/>
        <v>-18</v>
      </c>
    </row>
    <row r="455" spans="1:26" x14ac:dyDescent="0.3">
      <c r="A455">
        <f t="shared" si="149"/>
        <v>0</v>
      </c>
      <c r="B455">
        <f t="shared" si="154"/>
        <v>-7.1500000000000687</v>
      </c>
      <c r="C455">
        <f t="shared" si="142"/>
        <v>46.300000000000139</v>
      </c>
      <c r="D455">
        <f t="shared" si="143"/>
        <v>-17.699999999999861</v>
      </c>
      <c r="E455">
        <f t="shared" si="155"/>
        <v>17.699999999999861</v>
      </c>
      <c r="F455">
        <f t="shared" si="156"/>
        <v>45.300000000000139</v>
      </c>
      <c r="G455">
        <f t="shared" si="157"/>
        <v>-16.699999999999861</v>
      </c>
      <c r="H455">
        <f t="shared" si="158"/>
        <v>16.699999999999861</v>
      </c>
      <c r="I455">
        <f t="shared" si="150"/>
        <v>16.699999999999861</v>
      </c>
      <c r="J455">
        <f t="shared" si="151"/>
        <v>-16.699999999999861</v>
      </c>
      <c r="K455">
        <f>+FDA_BE_Calculations!$F$41/FE_GAIN_plot</f>
        <v>5.1999999999999993</v>
      </c>
      <c r="L455">
        <f>+FDA_BE_Calculations!$G$41/FE_GAIN_plot</f>
        <v>-5.1999999999999993</v>
      </c>
      <c r="N455">
        <f t="shared" si="152"/>
        <v>5.1999999999999993</v>
      </c>
      <c r="O455">
        <f t="shared" si="153"/>
        <v>-5.1999999999999993</v>
      </c>
      <c r="Q455">
        <f t="shared" si="144"/>
        <v>5.0999999999999996</v>
      </c>
      <c r="R455">
        <f t="shared" si="145"/>
        <v>-9.9999999999999645E-2</v>
      </c>
      <c r="T455">
        <f t="shared" si="159"/>
        <v>5.1999999999999993</v>
      </c>
      <c r="U455">
        <f t="shared" si="160"/>
        <v>-5.1999999999999993</v>
      </c>
      <c r="W455">
        <f t="shared" si="146"/>
        <v>2.5</v>
      </c>
      <c r="Y455">
        <f t="shared" si="147"/>
        <v>18</v>
      </c>
      <c r="Z455">
        <f t="shared" si="148"/>
        <v>-18</v>
      </c>
    </row>
    <row r="456" spans="1:26" x14ac:dyDescent="0.3">
      <c r="A456">
        <f t="shared" si="149"/>
        <v>0</v>
      </c>
      <c r="B456">
        <f t="shared" si="154"/>
        <v>-7.2000000000000686</v>
      </c>
      <c r="C456">
        <f t="shared" si="142"/>
        <v>46.400000000000134</v>
      </c>
      <c r="D456">
        <f t="shared" si="143"/>
        <v>-17.599999999999863</v>
      </c>
      <c r="E456">
        <f t="shared" si="155"/>
        <v>17.599999999999863</v>
      </c>
      <c r="F456">
        <f t="shared" si="156"/>
        <v>45.400000000000134</v>
      </c>
      <c r="G456">
        <f t="shared" si="157"/>
        <v>-16.599999999999863</v>
      </c>
      <c r="H456">
        <f t="shared" si="158"/>
        <v>16.599999999999863</v>
      </c>
      <c r="I456">
        <f t="shared" si="150"/>
        <v>16.599999999999863</v>
      </c>
      <c r="J456">
        <f t="shared" si="151"/>
        <v>-16.599999999999863</v>
      </c>
      <c r="K456">
        <f>+FDA_BE_Calculations!$F$41/FE_GAIN_plot</f>
        <v>5.1999999999999993</v>
      </c>
      <c r="L456">
        <f>+FDA_BE_Calculations!$G$41/FE_GAIN_plot</f>
        <v>-5.1999999999999993</v>
      </c>
      <c r="N456">
        <f t="shared" si="152"/>
        <v>5.1999999999999993</v>
      </c>
      <c r="O456">
        <f t="shared" si="153"/>
        <v>-5.1999999999999993</v>
      </c>
      <c r="Q456">
        <f t="shared" si="144"/>
        <v>5.0999999999999996</v>
      </c>
      <c r="R456">
        <f t="shared" si="145"/>
        <v>-9.9999999999999645E-2</v>
      </c>
      <c r="T456">
        <f t="shared" si="159"/>
        <v>5.1999999999999993</v>
      </c>
      <c r="U456">
        <f t="shared" si="160"/>
        <v>-5.1999999999999993</v>
      </c>
      <c r="W456">
        <f t="shared" si="146"/>
        <v>2.5</v>
      </c>
      <c r="Y456">
        <f t="shared" si="147"/>
        <v>18</v>
      </c>
      <c r="Z456">
        <f t="shared" si="148"/>
        <v>-18</v>
      </c>
    </row>
    <row r="457" spans="1:26" x14ac:dyDescent="0.3">
      <c r="A457">
        <f t="shared" si="149"/>
        <v>0</v>
      </c>
      <c r="B457">
        <f t="shared" si="154"/>
        <v>-7.2500000000000684</v>
      </c>
      <c r="C457">
        <f t="shared" si="142"/>
        <v>46.500000000000135</v>
      </c>
      <c r="D457">
        <f t="shared" si="143"/>
        <v>-17.499999999999865</v>
      </c>
      <c r="E457">
        <f t="shared" si="155"/>
        <v>17.499999999999865</v>
      </c>
      <c r="F457">
        <f t="shared" si="156"/>
        <v>45.500000000000135</v>
      </c>
      <c r="G457">
        <f t="shared" si="157"/>
        <v>-16.499999999999865</v>
      </c>
      <c r="H457">
        <f t="shared" si="158"/>
        <v>16.499999999999865</v>
      </c>
      <c r="I457">
        <f t="shared" si="150"/>
        <v>16.499999999999865</v>
      </c>
      <c r="J457">
        <f t="shared" si="151"/>
        <v>-16.499999999999865</v>
      </c>
      <c r="K457">
        <f>+FDA_BE_Calculations!$F$41/FE_GAIN_plot</f>
        <v>5.1999999999999993</v>
      </c>
      <c r="L457">
        <f>+FDA_BE_Calculations!$G$41/FE_GAIN_plot</f>
        <v>-5.1999999999999993</v>
      </c>
      <c r="N457">
        <f t="shared" si="152"/>
        <v>5.1999999999999993</v>
      </c>
      <c r="O457">
        <f t="shared" si="153"/>
        <v>-5.1999999999999993</v>
      </c>
      <c r="Q457">
        <f t="shared" si="144"/>
        <v>5.0999999999999996</v>
      </c>
      <c r="R457">
        <f t="shared" si="145"/>
        <v>-9.9999999999999645E-2</v>
      </c>
      <c r="T457">
        <f t="shared" si="159"/>
        <v>5.1999999999999993</v>
      </c>
      <c r="U457">
        <f t="shared" si="160"/>
        <v>-5.1999999999999993</v>
      </c>
      <c r="W457">
        <f t="shared" si="146"/>
        <v>2.5</v>
      </c>
      <c r="Y457">
        <f t="shared" si="147"/>
        <v>18</v>
      </c>
      <c r="Z457">
        <f t="shared" si="148"/>
        <v>-18</v>
      </c>
    </row>
    <row r="458" spans="1:26" x14ac:dyDescent="0.3">
      <c r="A458">
        <f t="shared" si="149"/>
        <v>0</v>
      </c>
      <c r="B458">
        <f t="shared" si="154"/>
        <v>-7.3000000000000682</v>
      </c>
      <c r="C458">
        <f t="shared" si="142"/>
        <v>46.600000000000136</v>
      </c>
      <c r="D458">
        <f t="shared" si="143"/>
        <v>-17.399999999999864</v>
      </c>
      <c r="E458">
        <f t="shared" si="155"/>
        <v>17.399999999999864</v>
      </c>
      <c r="F458">
        <f t="shared" si="156"/>
        <v>45.600000000000136</v>
      </c>
      <c r="G458">
        <f t="shared" si="157"/>
        <v>-16.399999999999864</v>
      </c>
      <c r="H458">
        <f t="shared" si="158"/>
        <v>16.399999999999864</v>
      </c>
      <c r="I458">
        <f t="shared" si="150"/>
        <v>16.399999999999864</v>
      </c>
      <c r="J458">
        <f t="shared" si="151"/>
        <v>-16.399999999999864</v>
      </c>
      <c r="K458">
        <f>+FDA_BE_Calculations!$F$41/FE_GAIN_plot</f>
        <v>5.1999999999999993</v>
      </c>
      <c r="L458">
        <f>+FDA_BE_Calculations!$G$41/FE_GAIN_plot</f>
        <v>-5.1999999999999993</v>
      </c>
      <c r="N458">
        <f t="shared" si="152"/>
        <v>5.1999999999999993</v>
      </c>
      <c r="O458">
        <f t="shared" si="153"/>
        <v>-5.1999999999999993</v>
      </c>
      <c r="Q458">
        <f t="shared" si="144"/>
        <v>5.0999999999999996</v>
      </c>
      <c r="R458">
        <f t="shared" si="145"/>
        <v>-9.9999999999999645E-2</v>
      </c>
      <c r="T458">
        <f t="shared" si="159"/>
        <v>5.1999999999999993</v>
      </c>
      <c r="U458">
        <f t="shared" si="160"/>
        <v>-5.1999999999999993</v>
      </c>
      <c r="W458">
        <f t="shared" si="146"/>
        <v>2.5</v>
      </c>
      <c r="Y458">
        <f t="shared" si="147"/>
        <v>18</v>
      </c>
      <c r="Z458">
        <f t="shared" si="148"/>
        <v>-18</v>
      </c>
    </row>
    <row r="459" spans="1:26" x14ac:dyDescent="0.3">
      <c r="A459">
        <f t="shared" si="149"/>
        <v>0</v>
      </c>
      <c r="B459">
        <f t="shared" si="154"/>
        <v>-7.350000000000068</v>
      </c>
      <c r="C459">
        <f t="shared" si="142"/>
        <v>46.700000000000138</v>
      </c>
      <c r="D459">
        <f t="shared" si="143"/>
        <v>-17.299999999999862</v>
      </c>
      <c r="E459">
        <f t="shared" si="155"/>
        <v>17.299999999999862</v>
      </c>
      <c r="F459">
        <f t="shared" si="156"/>
        <v>45.700000000000138</v>
      </c>
      <c r="G459">
        <f t="shared" si="157"/>
        <v>-16.299999999999862</v>
      </c>
      <c r="H459">
        <f t="shared" si="158"/>
        <v>16.299999999999862</v>
      </c>
      <c r="I459">
        <f t="shared" si="150"/>
        <v>16.299999999999862</v>
      </c>
      <c r="J459">
        <f t="shared" si="151"/>
        <v>-16.299999999999862</v>
      </c>
      <c r="K459">
        <f>+FDA_BE_Calculations!$F$41/FE_GAIN_plot</f>
        <v>5.1999999999999993</v>
      </c>
      <c r="L459">
        <f>+FDA_BE_Calculations!$G$41/FE_GAIN_plot</f>
        <v>-5.1999999999999993</v>
      </c>
      <c r="N459">
        <f t="shared" si="152"/>
        <v>5.1999999999999993</v>
      </c>
      <c r="O459">
        <f t="shared" si="153"/>
        <v>-5.1999999999999993</v>
      </c>
      <c r="Q459">
        <f t="shared" si="144"/>
        <v>5.0999999999999996</v>
      </c>
      <c r="R459">
        <f t="shared" si="145"/>
        <v>-9.9999999999999645E-2</v>
      </c>
      <c r="T459">
        <f t="shared" si="159"/>
        <v>5.1999999999999993</v>
      </c>
      <c r="U459">
        <f t="shared" si="160"/>
        <v>-5.1999999999999993</v>
      </c>
      <c r="W459">
        <f t="shared" si="146"/>
        <v>2.5</v>
      </c>
      <c r="Y459">
        <f t="shared" si="147"/>
        <v>18</v>
      </c>
      <c r="Z459">
        <f t="shared" si="148"/>
        <v>-18</v>
      </c>
    </row>
    <row r="460" spans="1:26" x14ac:dyDescent="0.3">
      <c r="A460">
        <f t="shared" si="149"/>
        <v>0</v>
      </c>
      <c r="B460">
        <f t="shared" si="154"/>
        <v>-7.4000000000000679</v>
      </c>
      <c r="C460">
        <f t="shared" si="142"/>
        <v>46.800000000000139</v>
      </c>
      <c r="D460">
        <f t="shared" si="143"/>
        <v>-17.199999999999864</v>
      </c>
      <c r="E460">
        <f t="shared" si="155"/>
        <v>17.199999999999864</v>
      </c>
      <c r="F460">
        <f t="shared" si="156"/>
        <v>45.800000000000139</v>
      </c>
      <c r="G460">
        <f t="shared" si="157"/>
        <v>-16.199999999999864</v>
      </c>
      <c r="H460">
        <f t="shared" si="158"/>
        <v>16.199999999999864</v>
      </c>
      <c r="I460">
        <f t="shared" si="150"/>
        <v>16.199999999999864</v>
      </c>
      <c r="J460">
        <f t="shared" si="151"/>
        <v>-16.199999999999864</v>
      </c>
      <c r="K460">
        <f>+FDA_BE_Calculations!$F$41/FE_GAIN_plot</f>
        <v>5.1999999999999993</v>
      </c>
      <c r="L460">
        <f>+FDA_BE_Calculations!$G$41/FE_GAIN_plot</f>
        <v>-5.1999999999999993</v>
      </c>
      <c r="N460">
        <f t="shared" si="152"/>
        <v>5.1999999999999993</v>
      </c>
      <c r="O460">
        <f t="shared" si="153"/>
        <v>-5.1999999999999993</v>
      </c>
      <c r="Q460">
        <f t="shared" si="144"/>
        <v>5.0999999999999996</v>
      </c>
      <c r="R460">
        <f t="shared" si="145"/>
        <v>-9.9999999999999645E-2</v>
      </c>
      <c r="T460">
        <f t="shared" si="159"/>
        <v>5.1999999999999993</v>
      </c>
      <c r="U460">
        <f t="shared" si="160"/>
        <v>-5.1999999999999993</v>
      </c>
      <c r="W460">
        <f t="shared" si="146"/>
        <v>2.5</v>
      </c>
      <c r="Y460">
        <f t="shared" si="147"/>
        <v>18</v>
      </c>
      <c r="Z460">
        <f t="shared" si="148"/>
        <v>-18</v>
      </c>
    </row>
    <row r="461" spans="1:26" x14ac:dyDescent="0.3">
      <c r="A461">
        <f t="shared" si="149"/>
        <v>0</v>
      </c>
      <c r="B461">
        <f t="shared" si="154"/>
        <v>-7.4500000000000677</v>
      </c>
      <c r="C461">
        <f t="shared" si="142"/>
        <v>46.900000000000134</v>
      </c>
      <c r="D461">
        <f t="shared" si="143"/>
        <v>-17.099999999999866</v>
      </c>
      <c r="E461">
        <f t="shared" si="155"/>
        <v>17.099999999999866</v>
      </c>
      <c r="F461">
        <f t="shared" si="156"/>
        <v>45.900000000000134</v>
      </c>
      <c r="G461">
        <f t="shared" si="157"/>
        <v>-16.099999999999866</v>
      </c>
      <c r="H461">
        <f t="shared" si="158"/>
        <v>16.099999999999866</v>
      </c>
      <c r="I461">
        <f t="shared" si="150"/>
        <v>16.099999999999866</v>
      </c>
      <c r="J461">
        <f t="shared" si="151"/>
        <v>-16.099999999999866</v>
      </c>
      <c r="K461">
        <f>+FDA_BE_Calculations!$F$41/FE_GAIN_plot</f>
        <v>5.1999999999999993</v>
      </c>
      <c r="L461">
        <f>+FDA_BE_Calculations!$G$41/FE_GAIN_plot</f>
        <v>-5.1999999999999993</v>
      </c>
      <c r="N461">
        <f t="shared" si="152"/>
        <v>5.1999999999999993</v>
      </c>
      <c r="O461">
        <f t="shared" si="153"/>
        <v>-5.1999999999999993</v>
      </c>
      <c r="Q461">
        <f t="shared" si="144"/>
        <v>5.0999999999999996</v>
      </c>
      <c r="R461">
        <f t="shared" si="145"/>
        <v>-9.9999999999999645E-2</v>
      </c>
      <c r="T461">
        <f t="shared" si="159"/>
        <v>5.1999999999999993</v>
      </c>
      <c r="U461">
        <f t="shared" si="160"/>
        <v>-5.1999999999999993</v>
      </c>
      <c r="W461">
        <f t="shared" si="146"/>
        <v>2.5</v>
      </c>
      <c r="Y461">
        <f t="shared" si="147"/>
        <v>18</v>
      </c>
      <c r="Z461">
        <f t="shared" si="148"/>
        <v>-18</v>
      </c>
    </row>
    <row r="462" spans="1:26" x14ac:dyDescent="0.3">
      <c r="A462">
        <f t="shared" si="149"/>
        <v>0</v>
      </c>
      <c r="B462">
        <f t="shared" si="154"/>
        <v>-7.5000000000000675</v>
      </c>
      <c r="C462">
        <f t="shared" si="142"/>
        <v>47.000000000000135</v>
      </c>
      <c r="D462">
        <f t="shared" si="143"/>
        <v>-16.999999999999865</v>
      </c>
      <c r="E462">
        <f t="shared" si="155"/>
        <v>16.999999999999865</v>
      </c>
      <c r="F462">
        <f t="shared" si="156"/>
        <v>46.000000000000135</v>
      </c>
      <c r="G462">
        <f t="shared" si="157"/>
        <v>-15.999999999999865</v>
      </c>
      <c r="H462">
        <f t="shared" si="158"/>
        <v>15.999999999999865</v>
      </c>
      <c r="I462">
        <f t="shared" si="150"/>
        <v>15.999999999999865</v>
      </c>
      <c r="J462">
        <f t="shared" si="151"/>
        <v>-15.999999999999865</v>
      </c>
      <c r="K462">
        <f>+FDA_BE_Calculations!$F$41/FE_GAIN_plot</f>
        <v>5.1999999999999993</v>
      </c>
      <c r="L462">
        <f>+FDA_BE_Calculations!$G$41/FE_GAIN_plot</f>
        <v>-5.1999999999999993</v>
      </c>
      <c r="N462">
        <f t="shared" si="152"/>
        <v>5.1999999999999993</v>
      </c>
      <c r="O462">
        <f t="shared" si="153"/>
        <v>-5.1999999999999993</v>
      </c>
      <c r="Q462">
        <f t="shared" si="144"/>
        <v>5.0999999999999996</v>
      </c>
      <c r="R462">
        <f t="shared" si="145"/>
        <v>-9.9999999999999645E-2</v>
      </c>
      <c r="T462">
        <f t="shared" si="159"/>
        <v>5.1999999999999993</v>
      </c>
      <c r="U462">
        <f t="shared" si="160"/>
        <v>-5.1999999999999993</v>
      </c>
      <c r="W462">
        <f t="shared" si="146"/>
        <v>2.5</v>
      </c>
      <c r="Y462">
        <f t="shared" si="147"/>
        <v>18</v>
      </c>
      <c r="Z462">
        <f t="shared" si="148"/>
        <v>-18</v>
      </c>
    </row>
    <row r="463" spans="1:26" x14ac:dyDescent="0.3">
      <c r="A463">
        <f t="shared" si="149"/>
        <v>0</v>
      </c>
      <c r="B463">
        <f t="shared" si="154"/>
        <v>-7.5500000000000673</v>
      </c>
      <c r="C463">
        <f t="shared" si="142"/>
        <v>47.100000000000136</v>
      </c>
      <c r="D463">
        <f t="shared" si="143"/>
        <v>-16.899999999999864</v>
      </c>
      <c r="E463">
        <f t="shared" si="155"/>
        <v>16.899999999999864</v>
      </c>
      <c r="F463">
        <f t="shared" si="156"/>
        <v>46.100000000000136</v>
      </c>
      <c r="G463">
        <f t="shared" si="157"/>
        <v>-15.899999999999865</v>
      </c>
      <c r="H463">
        <f t="shared" si="158"/>
        <v>15.899999999999865</v>
      </c>
      <c r="I463">
        <f t="shared" si="150"/>
        <v>15.899999999999865</v>
      </c>
      <c r="J463">
        <f t="shared" si="151"/>
        <v>-15.899999999999865</v>
      </c>
      <c r="K463">
        <f>+FDA_BE_Calculations!$F$41/FE_GAIN_plot</f>
        <v>5.1999999999999993</v>
      </c>
      <c r="L463">
        <f>+FDA_BE_Calculations!$G$41/FE_GAIN_plot</f>
        <v>-5.1999999999999993</v>
      </c>
      <c r="N463">
        <f t="shared" si="152"/>
        <v>5.1999999999999993</v>
      </c>
      <c r="O463">
        <f t="shared" si="153"/>
        <v>-5.1999999999999993</v>
      </c>
      <c r="Q463">
        <f t="shared" si="144"/>
        <v>5.0999999999999996</v>
      </c>
      <c r="R463">
        <f t="shared" si="145"/>
        <v>-9.9999999999999645E-2</v>
      </c>
      <c r="T463">
        <f t="shared" si="159"/>
        <v>5.1999999999999993</v>
      </c>
      <c r="U463">
        <f t="shared" si="160"/>
        <v>-5.1999999999999993</v>
      </c>
      <c r="W463">
        <f t="shared" si="146"/>
        <v>2.5</v>
      </c>
      <c r="Y463">
        <f t="shared" si="147"/>
        <v>18</v>
      </c>
      <c r="Z463">
        <f t="shared" si="148"/>
        <v>-18</v>
      </c>
    </row>
    <row r="464" spans="1:26" x14ac:dyDescent="0.3">
      <c r="A464">
        <f t="shared" si="149"/>
        <v>0</v>
      </c>
      <c r="B464">
        <f t="shared" si="154"/>
        <v>-7.6000000000000671</v>
      </c>
      <c r="C464">
        <f t="shared" si="142"/>
        <v>47.200000000000131</v>
      </c>
      <c r="D464">
        <f t="shared" si="143"/>
        <v>-16.799999999999866</v>
      </c>
      <c r="E464">
        <f t="shared" si="155"/>
        <v>16.799999999999866</v>
      </c>
      <c r="F464">
        <f t="shared" si="156"/>
        <v>46.200000000000131</v>
      </c>
      <c r="G464">
        <f t="shared" si="157"/>
        <v>-15.799999999999866</v>
      </c>
      <c r="H464">
        <f t="shared" si="158"/>
        <v>15.799999999999866</v>
      </c>
      <c r="I464">
        <f t="shared" si="150"/>
        <v>15.799999999999866</v>
      </c>
      <c r="J464">
        <f t="shared" si="151"/>
        <v>-15.799999999999866</v>
      </c>
      <c r="K464">
        <f>+FDA_BE_Calculations!$F$41/FE_GAIN_plot</f>
        <v>5.1999999999999993</v>
      </c>
      <c r="L464">
        <f>+FDA_BE_Calculations!$G$41/FE_GAIN_plot</f>
        <v>-5.1999999999999993</v>
      </c>
      <c r="N464">
        <f t="shared" si="152"/>
        <v>5.1999999999999993</v>
      </c>
      <c r="O464">
        <f t="shared" si="153"/>
        <v>-5.1999999999999993</v>
      </c>
      <c r="Q464">
        <f t="shared" si="144"/>
        <v>5.0999999999999996</v>
      </c>
      <c r="R464">
        <f t="shared" si="145"/>
        <v>-9.9999999999999645E-2</v>
      </c>
      <c r="T464">
        <f t="shared" si="159"/>
        <v>5.1999999999999993</v>
      </c>
      <c r="U464">
        <f t="shared" si="160"/>
        <v>-5.1999999999999993</v>
      </c>
      <c r="W464">
        <f t="shared" si="146"/>
        <v>2.5</v>
      </c>
      <c r="Y464">
        <f t="shared" si="147"/>
        <v>18</v>
      </c>
      <c r="Z464">
        <f t="shared" si="148"/>
        <v>-18</v>
      </c>
    </row>
    <row r="465" spans="1:26" x14ac:dyDescent="0.3">
      <c r="A465">
        <f t="shared" si="149"/>
        <v>0</v>
      </c>
      <c r="B465">
        <f t="shared" si="154"/>
        <v>-7.650000000000067</v>
      </c>
      <c r="C465">
        <f t="shared" si="142"/>
        <v>47.300000000000132</v>
      </c>
      <c r="D465">
        <f t="shared" si="143"/>
        <v>-16.699999999999868</v>
      </c>
      <c r="E465">
        <f t="shared" si="155"/>
        <v>16.699999999999868</v>
      </c>
      <c r="F465">
        <f t="shared" si="156"/>
        <v>46.300000000000132</v>
      </c>
      <c r="G465">
        <f t="shared" si="157"/>
        <v>-15.699999999999866</v>
      </c>
      <c r="H465">
        <f t="shared" si="158"/>
        <v>15.699999999999866</v>
      </c>
      <c r="I465">
        <f t="shared" si="150"/>
        <v>15.699999999999866</v>
      </c>
      <c r="J465">
        <f t="shared" si="151"/>
        <v>-15.699999999999866</v>
      </c>
      <c r="K465">
        <f>+FDA_BE_Calculations!$F$41/FE_GAIN_plot</f>
        <v>5.1999999999999993</v>
      </c>
      <c r="L465">
        <f>+FDA_BE_Calculations!$G$41/FE_GAIN_plot</f>
        <v>-5.1999999999999993</v>
      </c>
      <c r="N465">
        <f t="shared" si="152"/>
        <v>5.1999999999999993</v>
      </c>
      <c r="O465">
        <f t="shared" si="153"/>
        <v>-5.1999999999999993</v>
      </c>
      <c r="Q465">
        <f t="shared" si="144"/>
        <v>5.0999999999999996</v>
      </c>
      <c r="R465">
        <f t="shared" si="145"/>
        <v>-9.9999999999999645E-2</v>
      </c>
      <c r="T465">
        <f t="shared" si="159"/>
        <v>5.1999999999999993</v>
      </c>
      <c r="U465">
        <f t="shared" si="160"/>
        <v>-5.1999999999999993</v>
      </c>
      <c r="W465">
        <f t="shared" si="146"/>
        <v>2.5</v>
      </c>
      <c r="Y465">
        <f t="shared" si="147"/>
        <v>18</v>
      </c>
      <c r="Z465">
        <f t="shared" si="148"/>
        <v>-18</v>
      </c>
    </row>
    <row r="466" spans="1:26" x14ac:dyDescent="0.3">
      <c r="A466">
        <f t="shared" si="149"/>
        <v>0</v>
      </c>
      <c r="B466">
        <f t="shared" si="154"/>
        <v>-7.7000000000000668</v>
      </c>
      <c r="C466">
        <f t="shared" si="142"/>
        <v>47.400000000000134</v>
      </c>
      <c r="D466">
        <f t="shared" si="143"/>
        <v>-16.599999999999866</v>
      </c>
      <c r="E466">
        <f t="shared" si="155"/>
        <v>16.599999999999866</v>
      </c>
      <c r="F466">
        <f t="shared" si="156"/>
        <v>46.400000000000134</v>
      </c>
      <c r="G466">
        <f t="shared" si="157"/>
        <v>-15.599999999999866</v>
      </c>
      <c r="H466">
        <f t="shared" si="158"/>
        <v>15.599999999999866</v>
      </c>
      <c r="I466">
        <f t="shared" si="150"/>
        <v>15.599999999999866</v>
      </c>
      <c r="J466">
        <f t="shared" si="151"/>
        <v>-15.599999999999866</v>
      </c>
      <c r="K466">
        <f>+FDA_BE_Calculations!$F$41/FE_GAIN_plot</f>
        <v>5.1999999999999993</v>
      </c>
      <c r="L466">
        <f>+FDA_BE_Calculations!$G$41/FE_GAIN_plot</f>
        <v>-5.1999999999999993</v>
      </c>
      <c r="N466">
        <f t="shared" si="152"/>
        <v>5.1999999999999993</v>
      </c>
      <c r="O466">
        <f t="shared" si="153"/>
        <v>-5.1999999999999993</v>
      </c>
      <c r="Q466">
        <f t="shared" si="144"/>
        <v>5.0999999999999996</v>
      </c>
      <c r="R466">
        <f t="shared" si="145"/>
        <v>-9.9999999999999645E-2</v>
      </c>
      <c r="T466">
        <f t="shared" si="159"/>
        <v>5.1999999999999993</v>
      </c>
      <c r="U466">
        <f t="shared" si="160"/>
        <v>-5.1999999999999993</v>
      </c>
      <c r="W466">
        <f t="shared" si="146"/>
        <v>2.5</v>
      </c>
      <c r="Y466">
        <f t="shared" si="147"/>
        <v>18</v>
      </c>
      <c r="Z466">
        <f t="shared" si="148"/>
        <v>-18</v>
      </c>
    </row>
    <row r="467" spans="1:26" x14ac:dyDescent="0.3">
      <c r="A467">
        <f t="shared" si="149"/>
        <v>0</v>
      </c>
      <c r="B467">
        <f t="shared" si="154"/>
        <v>-7.7500000000000666</v>
      </c>
      <c r="C467">
        <f t="shared" si="142"/>
        <v>47.500000000000135</v>
      </c>
      <c r="D467">
        <f t="shared" si="143"/>
        <v>-16.499999999999865</v>
      </c>
      <c r="E467">
        <f t="shared" si="155"/>
        <v>16.499999999999865</v>
      </c>
      <c r="F467">
        <f t="shared" si="156"/>
        <v>46.500000000000135</v>
      </c>
      <c r="G467">
        <f t="shared" si="157"/>
        <v>-15.499999999999867</v>
      </c>
      <c r="H467">
        <f t="shared" si="158"/>
        <v>15.499999999999867</v>
      </c>
      <c r="I467">
        <f t="shared" si="150"/>
        <v>15.499999999999867</v>
      </c>
      <c r="J467">
        <f t="shared" si="151"/>
        <v>-15.499999999999867</v>
      </c>
      <c r="K467">
        <f>+FDA_BE_Calculations!$F$41/FE_GAIN_plot</f>
        <v>5.1999999999999993</v>
      </c>
      <c r="L467">
        <f>+FDA_BE_Calculations!$G$41/FE_GAIN_plot</f>
        <v>-5.1999999999999993</v>
      </c>
      <c r="N467">
        <f t="shared" si="152"/>
        <v>5.1999999999999993</v>
      </c>
      <c r="O467">
        <f t="shared" si="153"/>
        <v>-5.1999999999999993</v>
      </c>
      <c r="Q467">
        <f t="shared" si="144"/>
        <v>5.0999999999999996</v>
      </c>
      <c r="R467">
        <f t="shared" si="145"/>
        <v>-9.9999999999999645E-2</v>
      </c>
      <c r="T467">
        <f t="shared" si="159"/>
        <v>5.1999999999999993</v>
      </c>
      <c r="U467">
        <f t="shared" si="160"/>
        <v>-5.1999999999999993</v>
      </c>
      <c r="W467">
        <f t="shared" si="146"/>
        <v>2.5</v>
      </c>
      <c r="Y467">
        <f t="shared" si="147"/>
        <v>18</v>
      </c>
      <c r="Z467">
        <f t="shared" si="148"/>
        <v>-18</v>
      </c>
    </row>
    <row r="468" spans="1:26" x14ac:dyDescent="0.3">
      <c r="A468">
        <f t="shared" si="149"/>
        <v>0</v>
      </c>
      <c r="B468">
        <f t="shared" si="154"/>
        <v>-7.8000000000000664</v>
      </c>
      <c r="C468">
        <f t="shared" si="142"/>
        <v>47.600000000000136</v>
      </c>
      <c r="D468">
        <f t="shared" si="143"/>
        <v>-16.399999999999867</v>
      </c>
      <c r="E468">
        <f t="shared" si="155"/>
        <v>16.399999999999867</v>
      </c>
      <c r="F468">
        <f t="shared" si="156"/>
        <v>46.600000000000136</v>
      </c>
      <c r="G468">
        <f t="shared" si="157"/>
        <v>-15.399999999999867</v>
      </c>
      <c r="H468">
        <f t="shared" si="158"/>
        <v>15.399999999999867</v>
      </c>
      <c r="I468">
        <f t="shared" si="150"/>
        <v>15.399999999999867</v>
      </c>
      <c r="J468">
        <f t="shared" si="151"/>
        <v>-15.399999999999867</v>
      </c>
      <c r="K468">
        <f>+FDA_BE_Calculations!$F$41/FE_GAIN_plot</f>
        <v>5.1999999999999993</v>
      </c>
      <c r="L468">
        <f>+FDA_BE_Calculations!$G$41/FE_GAIN_plot</f>
        <v>-5.1999999999999993</v>
      </c>
      <c r="N468">
        <f t="shared" si="152"/>
        <v>5.1999999999999993</v>
      </c>
      <c r="O468">
        <f t="shared" si="153"/>
        <v>-5.1999999999999993</v>
      </c>
      <c r="Q468">
        <f t="shared" si="144"/>
        <v>5.0999999999999996</v>
      </c>
      <c r="R468">
        <f t="shared" si="145"/>
        <v>-9.9999999999999645E-2</v>
      </c>
      <c r="T468">
        <f t="shared" si="159"/>
        <v>5.1999999999999993</v>
      </c>
      <c r="U468">
        <f t="shared" si="160"/>
        <v>-5.1999999999999993</v>
      </c>
      <c r="W468">
        <f t="shared" si="146"/>
        <v>2.5</v>
      </c>
      <c r="Y468">
        <f t="shared" si="147"/>
        <v>18</v>
      </c>
      <c r="Z468">
        <f t="shared" si="148"/>
        <v>-18</v>
      </c>
    </row>
    <row r="469" spans="1:26" x14ac:dyDescent="0.3">
      <c r="A469">
        <f t="shared" si="149"/>
        <v>0</v>
      </c>
      <c r="B469">
        <f t="shared" si="154"/>
        <v>-7.8500000000000663</v>
      </c>
      <c r="C469">
        <f t="shared" si="142"/>
        <v>47.700000000000131</v>
      </c>
      <c r="D469">
        <f t="shared" si="143"/>
        <v>-16.299999999999869</v>
      </c>
      <c r="E469">
        <f t="shared" si="155"/>
        <v>16.299999999999869</v>
      </c>
      <c r="F469">
        <f t="shared" si="156"/>
        <v>46.700000000000131</v>
      </c>
      <c r="G469">
        <f t="shared" si="157"/>
        <v>-15.299999999999867</v>
      </c>
      <c r="H469">
        <f t="shared" si="158"/>
        <v>15.299999999999867</v>
      </c>
      <c r="I469">
        <f t="shared" si="150"/>
        <v>15.299999999999867</v>
      </c>
      <c r="J469">
        <f t="shared" si="151"/>
        <v>-15.299999999999867</v>
      </c>
      <c r="K469">
        <f>+FDA_BE_Calculations!$F$41/FE_GAIN_plot</f>
        <v>5.1999999999999993</v>
      </c>
      <c r="L469">
        <f>+FDA_BE_Calculations!$G$41/FE_GAIN_plot</f>
        <v>-5.1999999999999993</v>
      </c>
      <c r="N469">
        <f t="shared" si="152"/>
        <v>5.1999999999999993</v>
      </c>
      <c r="O469">
        <f t="shared" si="153"/>
        <v>-5.1999999999999993</v>
      </c>
      <c r="Q469">
        <f t="shared" si="144"/>
        <v>5.0999999999999996</v>
      </c>
      <c r="R469">
        <f t="shared" si="145"/>
        <v>-9.9999999999999645E-2</v>
      </c>
      <c r="T469">
        <f t="shared" si="159"/>
        <v>5.1999999999999993</v>
      </c>
      <c r="U469">
        <f t="shared" si="160"/>
        <v>-5.1999999999999993</v>
      </c>
      <c r="W469">
        <f t="shared" si="146"/>
        <v>2.5</v>
      </c>
      <c r="Y469">
        <f t="shared" si="147"/>
        <v>18</v>
      </c>
      <c r="Z469">
        <f t="shared" si="148"/>
        <v>-18</v>
      </c>
    </row>
    <row r="470" spans="1:26" x14ac:dyDescent="0.3">
      <c r="A470">
        <f t="shared" si="149"/>
        <v>0</v>
      </c>
      <c r="B470">
        <f t="shared" si="154"/>
        <v>-7.9000000000000661</v>
      </c>
      <c r="C470">
        <f t="shared" si="142"/>
        <v>47.800000000000132</v>
      </c>
      <c r="D470">
        <f t="shared" si="143"/>
        <v>-16.199999999999868</v>
      </c>
      <c r="E470">
        <f t="shared" si="155"/>
        <v>16.199999999999868</v>
      </c>
      <c r="F470">
        <f t="shared" si="156"/>
        <v>46.800000000000132</v>
      </c>
      <c r="G470">
        <f t="shared" si="157"/>
        <v>-15.199999999999868</v>
      </c>
      <c r="H470">
        <f t="shared" si="158"/>
        <v>15.199999999999868</v>
      </c>
      <c r="I470">
        <f t="shared" si="150"/>
        <v>15.199999999999868</v>
      </c>
      <c r="J470">
        <f t="shared" si="151"/>
        <v>-15.199999999999868</v>
      </c>
      <c r="K470">
        <f>+FDA_BE_Calculations!$F$41/FE_GAIN_plot</f>
        <v>5.1999999999999993</v>
      </c>
      <c r="L470">
        <f>+FDA_BE_Calculations!$G$41/FE_GAIN_plot</f>
        <v>-5.1999999999999993</v>
      </c>
      <c r="N470">
        <f t="shared" si="152"/>
        <v>5.1999999999999993</v>
      </c>
      <c r="O470">
        <f t="shared" si="153"/>
        <v>-5.1999999999999993</v>
      </c>
      <c r="Q470">
        <f t="shared" si="144"/>
        <v>5.0999999999999996</v>
      </c>
      <c r="R470">
        <f t="shared" si="145"/>
        <v>-9.9999999999999645E-2</v>
      </c>
      <c r="T470">
        <f t="shared" si="159"/>
        <v>5.1999999999999993</v>
      </c>
      <c r="U470">
        <f t="shared" si="160"/>
        <v>-5.1999999999999993</v>
      </c>
      <c r="W470">
        <f t="shared" si="146"/>
        <v>2.5</v>
      </c>
      <c r="Y470">
        <f t="shared" si="147"/>
        <v>18</v>
      </c>
      <c r="Z470">
        <f t="shared" si="148"/>
        <v>-18</v>
      </c>
    </row>
    <row r="471" spans="1:26" x14ac:dyDescent="0.3">
      <c r="A471">
        <f t="shared" si="149"/>
        <v>0</v>
      </c>
      <c r="B471">
        <f t="shared" si="154"/>
        <v>-7.9500000000000659</v>
      </c>
      <c r="C471">
        <f t="shared" si="142"/>
        <v>47.900000000000134</v>
      </c>
      <c r="D471">
        <f t="shared" si="143"/>
        <v>-16.099999999999866</v>
      </c>
      <c r="E471">
        <f t="shared" si="155"/>
        <v>16.099999999999866</v>
      </c>
      <c r="F471">
        <f t="shared" si="156"/>
        <v>46.900000000000134</v>
      </c>
      <c r="G471">
        <f t="shared" si="157"/>
        <v>-15.099999999999868</v>
      </c>
      <c r="H471">
        <f t="shared" si="158"/>
        <v>15.099999999999868</v>
      </c>
      <c r="I471">
        <f t="shared" si="150"/>
        <v>15.099999999999868</v>
      </c>
      <c r="J471">
        <f t="shared" si="151"/>
        <v>-15.099999999999868</v>
      </c>
      <c r="K471">
        <f>+FDA_BE_Calculations!$F$41/FE_GAIN_plot</f>
        <v>5.1999999999999993</v>
      </c>
      <c r="L471">
        <f>+FDA_BE_Calculations!$G$41/FE_GAIN_plot</f>
        <v>-5.1999999999999993</v>
      </c>
      <c r="N471">
        <f t="shared" si="152"/>
        <v>5.1999999999999993</v>
      </c>
      <c r="O471">
        <f t="shared" si="153"/>
        <v>-5.1999999999999993</v>
      </c>
      <c r="Q471">
        <f t="shared" si="144"/>
        <v>5.0999999999999996</v>
      </c>
      <c r="R471">
        <f t="shared" si="145"/>
        <v>-9.9999999999999645E-2</v>
      </c>
      <c r="T471">
        <f t="shared" si="159"/>
        <v>5.1999999999999993</v>
      </c>
      <c r="U471">
        <f t="shared" si="160"/>
        <v>-5.1999999999999993</v>
      </c>
      <c r="W471">
        <f t="shared" si="146"/>
        <v>2.5</v>
      </c>
      <c r="Y471">
        <f t="shared" si="147"/>
        <v>18</v>
      </c>
      <c r="Z471">
        <f t="shared" si="148"/>
        <v>-18</v>
      </c>
    </row>
    <row r="472" spans="1:26" x14ac:dyDescent="0.3">
      <c r="A472">
        <f t="shared" si="149"/>
        <v>0</v>
      </c>
      <c r="B472">
        <f t="shared" si="154"/>
        <v>-8.0000000000000657</v>
      </c>
      <c r="C472">
        <f t="shared" si="142"/>
        <v>48.000000000000128</v>
      </c>
      <c r="D472">
        <f t="shared" si="143"/>
        <v>-15.999999999999869</v>
      </c>
      <c r="E472">
        <f t="shared" si="155"/>
        <v>15.999999999999869</v>
      </c>
      <c r="F472">
        <f t="shared" si="156"/>
        <v>47.000000000000128</v>
      </c>
      <c r="G472">
        <f t="shared" si="157"/>
        <v>-14.999999999999869</v>
      </c>
      <c r="H472">
        <f t="shared" si="158"/>
        <v>14.999999999999869</v>
      </c>
      <c r="I472">
        <f t="shared" si="150"/>
        <v>14.999999999999869</v>
      </c>
      <c r="J472">
        <f t="shared" si="151"/>
        <v>-14.999999999999869</v>
      </c>
      <c r="K472">
        <f>+FDA_BE_Calculations!$F$41/FE_GAIN_plot</f>
        <v>5.1999999999999993</v>
      </c>
      <c r="L472">
        <f>+FDA_BE_Calculations!$G$41/FE_GAIN_plot</f>
        <v>-5.1999999999999993</v>
      </c>
      <c r="N472">
        <f t="shared" si="152"/>
        <v>5.1999999999999993</v>
      </c>
      <c r="O472">
        <f t="shared" si="153"/>
        <v>-5.1999999999999993</v>
      </c>
      <c r="Q472">
        <f t="shared" si="144"/>
        <v>5.0999999999999996</v>
      </c>
      <c r="R472">
        <f t="shared" si="145"/>
        <v>-9.9999999999999645E-2</v>
      </c>
      <c r="T472">
        <f t="shared" si="159"/>
        <v>5.1999999999999993</v>
      </c>
      <c r="U472">
        <f t="shared" si="160"/>
        <v>-5.1999999999999993</v>
      </c>
      <c r="W472">
        <f t="shared" si="146"/>
        <v>2.5</v>
      </c>
      <c r="Y472">
        <f t="shared" si="147"/>
        <v>18</v>
      </c>
      <c r="Z472">
        <f t="shared" si="148"/>
        <v>-18</v>
      </c>
    </row>
    <row r="473" spans="1:26" x14ac:dyDescent="0.3">
      <c r="A473">
        <f t="shared" si="149"/>
        <v>0</v>
      </c>
      <c r="B473">
        <f t="shared" si="154"/>
        <v>-8.0500000000000664</v>
      </c>
      <c r="C473">
        <f t="shared" si="142"/>
        <v>48.100000000000136</v>
      </c>
      <c r="D473">
        <f t="shared" si="143"/>
        <v>-15.899999999999867</v>
      </c>
      <c r="E473">
        <f t="shared" si="155"/>
        <v>15.899999999999867</v>
      </c>
      <c r="F473">
        <f t="shared" si="156"/>
        <v>47.100000000000136</v>
      </c>
      <c r="G473">
        <f t="shared" si="157"/>
        <v>-14.899999999999867</v>
      </c>
      <c r="H473">
        <f t="shared" si="158"/>
        <v>14.899999999999867</v>
      </c>
      <c r="I473">
        <f t="shared" si="150"/>
        <v>14.899999999999867</v>
      </c>
      <c r="J473">
        <f t="shared" si="151"/>
        <v>-14.899999999999867</v>
      </c>
      <c r="K473">
        <f>+FDA_BE_Calculations!$F$41/FE_GAIN_plot</f>
        <v>5.1999999999999993</v>
      </c>
      <c r="L473">
        <f>+FDA_BE_Calculations!$G$41/FE_GAIN_plot</f>
        <v>-5.1999999999999993</v>
      </c>
      <c r="N473">
        <f t="shared" si="152"/>
        <v>5.1999999999999993</v>
      </c>
      <c r="O473">
        <f t="shared" si="153"/>
        <v>-5.1999999999999993</v>
      </c>
      <c r="Q473">
        <f t="shared" si="144"/>
        <v>5.0999999999999996</v>
      </c>
      <c r="R473">
        <f t="shared" si="145"/>
        <v>-9.9999999999999645E-2</v>
      </c>
      <c r="T473">
        <f t="shared" si="159"/>
        <v>5.1999999999999993</v>
      </c>
      <c r="U473">
        <f t="shared" si="160"/>
        <v>-5.1999999999999993</v>
      </c>
      <c r="W473">
        <f t="shared" si="146"/>
        <v>2.5</v>
      </c>
      <c r="Y473">
        <f t="shared" si="147"/>
        <v>18</v>
      </c>
      <c r="Z473">
        <f t="shared" si="148"/>
        <v>-18</v>
      </c>
    </row>
    <row r="474" spans="1:26" x14ac:dyDescent="0.3">
      <c r="A474">
        <f t="shared" si="149"/>
        <v>0</v>
      </c>
      <c r="B474">
        <f t="shared" si="154"/>
        <v>-8.1000000000000671</v>
      </c>
      <c r="C474">
        <f t="shared" si="142"/>
        <v>48.200000000000131</v>
      </c>
      <c r="D474">
        <f t="shared" si="143"/>
        <v>-15.799999999999866</v>
      </c>
      <c r="E474">
        <f t="shared" si="155"/>
        <v>15.799999999999866</v>
      </c>
      <c r="F474">
        <f t="shared" si="156"/>
        <v>47.200000000000131</v>
      </c>
      <c r="G474">
        <f t="shared" si="157"/>
        <v>-14.799999999999866</v>
      </c>
      <c r="H474">
        <f t="shared" si="158"/>
        <v>14.799999999999866</v>
      </c>
      <c r="I474">
        <f t="shared" si="150"/>
        <v>14.799999999999866</v>
      </c>
      <c r="J474">
        <f t="shared" si="151"/>
        <v>-14.799999999999866</v>
      </c>
      <c r="K474">
        <f>+FDA_BE_Calculations!$F$41/FE_GAIN_plot</f>
        <v>5.1999999999999993</v>
      </c>
      <c r="L474">
        <f>+FDA_BE_Calculations!$G$41/FE_GAIN_plot</f>
        <v>-5.1999999999999993</v>
      </c>
      <c r="N474">
        <f t="shared" si="152"/>
        <v>5.1999999999999993</v>
      </c>
      <c r="O474">
        <f t="shared" si="153"/>
        <v>-5.1999999999999993</v>
      </c>
      <c r="Q474">
        <f t="shared" si="144"/>
        <v>5.0999999999999996</v>
      </c>
      <c r="R474">
        <f t="shared" si="145"/>
        <v>-9.9999999999999645E-2</v>
      </c>
      <c r="T474">
        <f t="shared" si="159"/>
        <v>5.1999999999999993</v>
      </c>
      <c r="U474">
        <f t="shared" si="160"/>
        <v>-5.1999999999999993</v>
      </c>
      <c r="W474">
        <f t="shared" si="146"/>
        <v>2.5</v>
      </c>
      <c r="Y474">
        <f t="shared" si="147"/>
        <v>18</v>
      </c>
      <c r="Z474">
        <f t="shared" si="148"/>
        <v>-18</v>
      </c>
    </row>
    <row r="475" spans="1:26" x14ac:dyDescent="0.3">
      <c r="A475">
        <f t="shared" si="149"/>
        <v>0</v>
      </c>
      <c r="B475">
        <f t="shared" si="154"/>
        <v>-8.1500000000000679</v>
      </c>
      <c r="C475">
        <f t="shared" si="142"/>
        <v>48.300000000000139</v>
      </c>
      <c r="D475">
        <f t="shared" si="143"/>
        <v>-15.699999999999864</v>
      </c>
      <c r="E475">
        <f t="shared" si="155"/>
        <v>15.699999999999864</v>
      </c>
      <c r="F475">
        <f t="shared" si="156"/>
        <v>47.300000000000139</v>
      </c>
      <c r="G475">
        <f t="shared" si="157"/>
        <v>-14.699999999999864</v>
      </c>
      <c r="H475">
        <f t="shared" si="158"/>
        <v>14.699999999999864</v>
      </c>
      <c r="I475">
        <f t="shared" si="150"/>
        <v>14.699999999999864</v>
      </c>
      <c r="J475">
        <f t="shared" si="151"/>
        <v>-14.699999999999864</v>
      </c>
      <c r="K475">
        <f>+FDA_BE_Calculations!$F$41/FE_GAIN_plot</f>
        <v>5.1999999999999993</v>
      </c>
      <c r="L475">
        <f>+FDA_BE_Calculations!$G$41/FE_GAIN_plot</f>
        <v>-5.1999999999999993</v>
      </c>
      <c r="N475">
        <f t="shared" si="152"/>
        <v>5.1999999999999993</v>
      </c>
      <c r="O475">
        <f t="shared" si="153"/>
        <v>-5.1999999999999993</v>
      </c>
      <c r="Q475">
        <f t="shared" si="144"/>
        <v>5.0999999999999996</v>
      </c>
      <c r="R475">
        <f t="shared" si="145"/>
        <v>-9.9999999999999645E-2</v>
      </c>
      <c r="T475">
        <f t="shared" si="159"/>
        <v>5.1999999999999993</v>
      </c>
      <c r="U475">
        <f t="shared" si="160"/>
        <v>-5.1999999999999993</v>
      </c>
      <c r="W475">
        <f t="shared" si="146"/>
        <v>2.5</v>
      </c>
      <c r="Y475">
        <f t="shared" si="147"/>
        <v>18</v>
      </c>
      <c r="Z475">
        <f t="shared" si="148"/>
        <v>-18</v>
      </c>
    </row>
    <row r="476" spans="1:26" x14ac:dyDescent="0.3">
      <c r="A476">
        <f t="shared" si="149"/>
        <v>0</v>
      </c>
      <c r="B476">
        <f t="shared" si="154"/>
        <v>-8.2000000000000686</v>
      </c>
      <c r="C476">
        <f t="shared" si="142"/>
        <v>48.400000000000134</v>
      </c>
      <c r="D476">
        <f t="shared" si="143"/>
        <v>-15.599999999999863</v>
      </c>
      <c r="E476">
        <f t="shared" si="155"/>
        <v>15.599999999999863</v>
      </c>
      <c r="F476">
        <f t="shared" si="156"/>
        <v>47.400000000000134</v>
      </c>
      <c r="G476">
        <f t="shared" si="157"/>
        <v>-14.599999999999863</v>
      </c>
      <c r="H476">
        <f t="shared" si="158"/>
        <v>14.599999999999863</v>
      </c>
      <c r="I476">
        <f t="shared" si="150"/>
        <v>14.599999999999863</v>
      </c>
      <c r="J476">
        <f t="shared" si="151"/>
        <v>-14.599999999999863</v>
      </c>
      <c r="K476">
        <f>+FDA_BE_Calculations!$F$41/FE_GAIN_plot</f>
        <v>5.1999999999999993</v>
      </c>
      <c r="L476">
        <f>+FDA_BE_Calculations!$G$41/FE_GAIN_plot</f>
        <v>-5.1999999999999993</v>
      </c>
      <c r="N476">
        <f t="shared" si="152"/>
        <v>5.1999999999999993</v>
      </c>
      <c r="O476">
        <f t="shared" si="153"/>
        <v>-5.1999999999999993</v>
      </c>
      <c r="Q476">
        <f t="shared" si="144"/>
        <v>5.0999999999999996</v>
      </c>
      <c r="R476">
        <f t="shared" si="145"/>
        <v>-9.9999999999999645E-2</v>
      </c>
      <c r="T476">
        <f t="shared" si="159"/>
        <v>5.1999999999999993</v>
      </c>
      <c r="U476">
        <f t="shared" si="160"/>
        <v>-5.1999999999999993</v>
      </c>
      <c r="W476">
        <f t="shared" si="146"/>
        <v>2.5</v>
      </c>
      <c r="Y476">
        <f t="shared" si="147"/>
        <v>18</v>
      </c>
      <c r="Z476">
        <f t="shared" si="148"/>
        <v>-18</v>
      </c>
    </row>
    <row r="477" spans="1:26" x14ac:dyDescent="0.3">
      <c r="A477">
        <f t="shared" si="149"/>
        <v>0</v>
      </c>
      <c r="B477">
        <f t="shared" si="154"/>
        <v>-8.2500000000000693</v>
      </c>
      <c r="C477">
        <f t="shared" si="142"/>
        <v>48.500000000000142</v>
      </c>
      <c r="D477">
        <f t="shared" si="143"/>
        <v>-15.499999999999861</v>
      </c>
      <c r="E477">
        <f t="shared" si="155"/>
        <v>15.499999999999861</v>
      </c>
      <c r="F477">
        <f t="shared" si="156"/>
        <v>47.500000000000142</v>
      </c>
      <c r="G477">
        <f t="shared" si="157"/>
        <v>-14.499999999999861</v>
      </c>
      <c r="H477">
        <f t="shared" si="158"/>
        <v>14.499999999999861</v>
      </c>
      <c r="I477">
        <f t="shared" si="150"/>
        <v>14.499999999999861</v>
      </c>
      <c r="J477">
        <f t="shared" si="151"/>
        <v>-14.499999999999861</v>
      </c>
      <c r="K477">
        <f>+FDA_BE_Calculations!$F$41/FE_GAIN_plot</f>
        <v>5.1999999999999993</v>
      </c>
      <c r="L477">
        <f>+FDA_BE_Calculations!$G$41/FE_GAIN_plot</f>
        <v>-5.1999999999999993</v>
      </c>
      <c r="N477">
        <f t="shared" si="152"/>
        <v>5.1999999999999993</v>
      </c>
      <c r="O477">
        <f t="shared" si="153"/>
        <v>-5.1999999999999993</v>
      </c>
      <c r="Q477">
        <f t="shared" si="144"/>
        <v>5.0999999999999996</v>
      </c>
      <c r="R477">
        <f t="shared" si="145"/>
        <v>-9.9999999999999645E-2</v>
      </c>
      <c r="T477">
        <f t="shared" si="159"/>
        <v>5.1999999999999993</v>
      </c>
      <c r="U477">
        <f t="shared" si="160"/>
        <v>-5.1999999999999993</v>
      </c>
      <c r="W477">
        <f t="shared" si="146"/>
        <v>2.5</v>
      </c>
      <c r="Y477">
        <f t="shared" si="147"/>
        <v>18</v>
      </c>
      <c r="Z477">
        <f t="shared" si="148"/>
        <v>-18</v>
      </c>
    </row>
    <row r="478" spans="1:26" x14ac:dyDescent="0.3">
      <c r="A478">
        <f t="shared" si="149"/>
        <v>0</v>
      </c>
      <c r="B478">
        <f t="shared" si="154"/>
        <v>-8.30000000000007</v>
      </c>
      <c r="C478">
        <f t="shared" si="142"/>
        <v>48.600000000000136</v>
      </c>
      <c r="D478">
        <f t="shared" si="143"/>
        <v>-15.39999999999986</v>
      </c>
      <c r="E478">
        <f t="shared" si="155"/>
        <v>15.39999999999986</v>
      </c>
      <c r="F478">
        <f t="shared" si="156"/>
        <v>47.600000000000136</v>
      </c>
      <c r="G478">
        <f t="shared" si="157"/>
        <v>-14.39999999999986</v>
      </c>
      <c r="H478">
        <f t="shared" si="158"/>
        <v>14.39999999999986</v>
      </c>
      <c r="I478">
        <f t="shared" si="150"/>
        <v>14.39999999999986</v>
      </c>
      <c r="J478">
        <f t="shared" si="151"/>
        <v>-14.39999999999986</v>
      </c>
      <c r="K478">
        <f>+FDA_BE_Calculations!$F$41/FE_GAIN_plot</f>
        <v>5.1999999999999993</v>
      </c>
      <c r="L478">
        <f>+FDA_BE_Calculations!$G$41/FE_GAIN_plot</f>
        <v>-5.1999999999999993</v>
      </c>
      <c r="N478">
        <f t="shared" si="152"/>
        <v>5.1999999999999993</v>
      </c>
      <c r="O478">
        <f t="shared" si="153"/>
        <v>-5.1999999999999993</v>
      </c>
      <c r="Q478">
        <f t="shared" si="144"/>
        <v>5.0999999999999996</v>
      </c>
      <c r="R478">
        <f t="shared" si="145"/>
        <v>-9.9999999999999645E-2</v>
      </c>
      <c r="T478">
        <f t="shared" si="159"/>
        <v>5.1999999999999993</v>
      </c>
      <c r="U478">
        <f t="shared" si="160"/>
        <v>-5.1999999999999993</v>
      </c>
      <c r="W478">
        <f t="shared" si="146"/>
        <v>2.5</v>
      </c>
      <c r="Y478">
        <f t="shared" si="147"/>
        <v>18</v>
      </c>
      <c r="Z478">
        <f t="shared" si="148"/>
        <v>-18</v>
      </c>
    </row>
    <row r="479" spans="1:26" x14ac:dyDescent="0.3">
      <c r="A479">
        <f t="shared" si="149"/>
        <v>0</v>
      </c>
      <c r="B479">
        <f t="shared" si="154"/>
        <v>-8.3500000000000707</v>
      </c>
      <c r="C479">
        <f t="shared" si="142"/>
        <v>48.700000000000145</v>
      </c>
      <c r="D479">
        <f t="shared" si="143"/>
        <v>-15.299999999999859</v>
      </c>
      <c r="E479">
        <f t="shared" si="155"/>
        <v>15.299999999999859</v>
      </c>
      <c r="F479">
        <f t="shared" si="156"/>
        <v>47.700000000000145</v>
      </c>
      <c r="G479">
        <f t="shared" si="157"/>
        <v>-14.299999999999859</v>
      </c>
      <c r="H479">
        <f t="shared" si="158"/>
        <v>14.299999999999859</v>
      </c>
      <c r="I479">
        <f t="shared" si="150"/>
        <v>14.299999999999859</v>
      </c>
      <c r="J479">
        <f t="shared" si="151"/>
        <v>-14.299999999999859</v>
      </c>
      <c r="K479">
        <f>+FDA_BE_Calculations!$F$41/FE_GAIN_plot</f>
        <v>5.1999999999999993</v>
      </c>
      <c r="L479">
        <f>+FDA_BE_Calculations!$G$41/FE_GAIN_plot</f>
        <v>-5.1999999999999993</v>
      </c>
      <c r="N479">
        <f t="shared" si="152"/>
        <v>5.1999999999999993</v>
      </c>
      <c r="O479">
        <f t="shared" si="153"/>
        <v>-5.1999999999999993</v>
      </c>
      <c r="Q479">
        <f t="shared" si="144"/>
        <v>5.0999999999999996</v>
      </c>
      <c r="R479">
        <f t="shared" si="145"/>
        <v>-9.9999999999999645E-2</v>
      </c>
      <c r="T479">
        <f t="shared" si="159"/>
        <v>5.1999999999999993</v>
      </c>
      <c r="U479">
        <f t="shared" si="160"/>
        <v>-5.1999999999999993</v>
      </c>
      <c r="W479">
        <f t="shared" si="146"/>
        <v>2.5</v>
      </c>
      <c r="Y479">
        <f t="shared" si="147"/>
        <v>18</v>
      </c>
      <c r="Z479">
        <f t="shared" si="148"/>
        <v>-18</v>
      </c>
    </row>
    <row r="480" spans="1:26" x14ac:dyDescent="0.3">
      <c r="A480">
        <f t="shared" si="149"/>
        <v>0</v>
      </c>
      <c r="B480">
        <f t="shared" si="154"/>
        <v>-8.4000000000000714</v>
      </c>
      <c r="C480">
        <f t="shared" si="142"/>
        <v>48.800000000000139</v>
      </c>
      <c r="D480">
        <f t="shared" si="143"/>
        <v>-15.199999999999857</v>
      </c>
      <c r="E480">
        <f t="shared" si="155"/>
        <v>15.199999999999857</v>
      </c>
      <c r="F480">
        <f t="shared" si="156"/>
        <v>47.800000000000139</v>
      </c>
      <c r="G480">
        <f t="shared" si="157"/>
        <v>-14.199999999999857</v>
      </c>
      <c r="H480">
        <f t="shared" si="158"/>
        <v>14.199999999999857</v>
      </c>
      <c r="I480">
        <f t="shared" si="150"/>
        <v>14.199999999999857</v>
      </c>
      <c r="J480">
        <f t="shared" si="151"/>
        <v>-14.199999999999857</v>
      </c>
      <c r="K480">
        <f>+FDA_BE_Calculations!$F$41/FE_GAIN_plot</f>
        <v>5.1999999999999993</v>
      </c>
      <c r="L480">
        <f>+FDA_BE_Calculations!$G$41/FE_GAIN_plot</f>
        <v>-5.1999999999999993</v>
      </c>
      <c r="N480">
        <f t="shared" si="152"/>
        <v>5.1999999999999993</v>
      </c>
      <c r="O480">
        <f t="shared" si="153"/>
        <v>-5.1999999999999993</v>
      </c>
      <c r="Q480">
        <f t="shared" si="144"/>
        <v>5.0999999999999996</v>
      </c>
      <c r="R480">
        <f t="shared" si="145"/>
        <v>-9.9999999999999645E-2</v>
      </c>
      <c r="T480">
        <f t="shared" si="159"/>
        <v>5.1999999999999993</v>
      </c>
      <c r="U480">
        <f t="shared" si="160"/>
        <v>-5.1999999999999993</v>
      </c>
      <c r="W480">
        <f t="shared" si="146"/>
        <v>2.5</v>
      </c>
      <c r="Y480">
        <f t="shared" si="147"/>
        <v>18</v>
      </c>
      <c r="Z480">
        <f t="shared" si="148"/>
        <v>-18</v>
      </c>
    </row>
    <row r="481" spans="1:26" x14ac:dyDescent="0.3">
      <c r="A481">
        <f t="shared" si="149"/>
        <v>0</v>
      </c>
      <c r="B481">
        <f t="shared" si="154"/>
        <v>-8.4500000000000721</v>
      </c>
      <c r="C481">
        <f t="shared" si="142"/>
        <v>48.900000000000148</v>
      </c>
      <c r="D481">
        <f t="shared" si="143"/>
        <v>-15.099999999999856</v>
      </c>
      <c r="E481">
        <f t="shared" si="155"/>
        <v>15.099999999999856</v>
      </c>
      <c r="F481">
        <f t="shared" si="156"/>
        <v>47.900000000000148</v>
      </c>
      <c r="G481">
        <f t="shared" si="157"/>
        <v>-14.099999999999856</v>
      </c>
      <c r="H481">
        <f t="shared" si="158"/>
        <v>14.099999999999856</v>
      </c>
      <c r="I481">
        <f t="shared" si="150"/>
        <v>14.099999999999856</v>
      </c>
      <c r="J481">
        <f t="shared" si="151"/>
        <v>-14.099999999999856</v>
      </c>
      <c r="K481">
        <f>+FDA_BE_Calculations!$F$41/FE_GAIN_plot</f>
        <v>5.1999999999999993</v>
      </c>
      <c r="L481">
        <f>+FDA_BE_Calculations!$G$41/FE_GAIN_plot</f>
        <v>-5.1999999999999993</v>
      </c>
      <c r="N481">
        <f t="shared" si="152"/>
        <v>5.1999999999999993</v>
      </c>
      <c r="O481">
        <f t="shared" si="153"/>
        <v>-5.1999999999999993</v>
      </c>
      <c r="Q481">
        <f t="shared" si="144"/>
        <v>5.0999999999999996</v>
      </c>
      <c r="R481">
        <f t="shared" si="145"/>
        <v>-9.9999999999999645E-2</v>
      </c>
      <c r="T481">
        <f t="shared" si="159"/>
        <v>5.1999999999999993</v>
      </c>
      <c r="U481">
        <f t="shared" si="160"/>
        <v>-5.1999999999999993</v>
      </c>
      <c r="W481">
        <f t="shared" si="146"/>
        <v>2.5</v>
      </c>
      <c r="Y481">
        <f t="shared" si="147"/>
        <v>18</v>
      </c>
      <c r="Z481">
        <f t="shared" si="148"/>
        <v>-18</v>
      </c>
    </row>
    <row r="482" spans="1:26" x14ac:dyDescent="0.3">
      <c r="A482">
        <f t="shared" si="149"/>
        <v>0</v>
      </c>
      <c r="B482">
        <f t="shared" si="154"/>
        <v>-8.5000000000000728</v>
      </c>
      <c r="C482">
        <f t="shared" si="142"/>
        <v>49.000000000000142</v>
      </c>
      <c r="D482">
        <f t="shared" si="143"/>
        <v>-14.999999999999854</v>
      </c>
      <c r="E482">
        <f t="shared" si="155"/>
        <v>14.999999999999854</v>
      </c>
      <c r="F482">
        <f t="shared" si="156"/>
        <v>48.000000000000142</v>
      </c>
      <c r="G482">
        <f t="shared" si="157"/>
        <v>-13.999999999999854</v>
      </c>
      <c r="H482">
        <f t="shared" si="158"/>
        <v>13.999999999999854</v>
      </c>
      <c r="I482">
        <f t="shared" si="150"/>
        <v>13.999999999999854</v>
      </c>
      <c r="J482">
        <f t="shared" si="151"/>
        <v>-13.999999999999854</v>
      </c>
      <c r="K482">
        <f>+FDA_BE_Calculations!$F$41/FE_GAIN_plot</f>
        <v>5.1999999999999993</v>
      </c>
      <c r="L482">
        <f>+FDA_BE_Calculations!$G$41/FE_GAIN_plot</f>
        <v>-5.1999999999999993</v>
      </c>
      <c r="N482">
        <f t="shared" si="152"/>
        <v>5.1999999999999993</v>
      </c>
      <c r="O482">
        <f t="shared" si="153"/>
        <v>-5.1999999999999993</v>
      </c>
      <c r="Q482">
        <f t="shared" si="144"/>
        <v>5.0999999999999996</v>
      </c>
      <c r="R482">
        <f t="shared" si="145"/>
        <v>-9.9999999999999645E-2</v>
      </c>
      <c r="T482">
        <f t="shared" si="159"/>
        <v>5.1999999999999993</v>
      </c>
      <c r="U482">
        <f t="shared" si="160"/>
        <v>-5.1999999999999993</v>
      </c>
      <c r="W482">
        <f t="shared" si="146"/>
        <v>2.5</v>
      </c>
      <c r="Y482">
        <f t="shared" si="147"/>
        <v>18</v>
      </c>
      <c r="Z482">
        <f t="shared" si="148"/>
        <v>-18</v>
      </c>
    </row>
    <row r="483" spans="1:26" x14ac:dyDescent="0.3">
      <c r="A483">
        <f t="shared" si="149"/>
        <v>0</v>
      </c>
      <c r="B483">
        <f t="shared" si="154"/>
        <v>-8.5500000000000735</v>
      </c>
      <c r="C483">
        <f t="shared" si="142"/>
        <v>49.100000000000151</v>
      </c>
      <c r="D483">
        <f t="shared" si="143"/>
        <v>-14.899999999999853</v>
      </c>
      <c r="E483">
        <f t="shared" si="155"/>
        <v>14.899999999999853</v>
      </c>
      <c r="F483">
        <f t="shared" si="156"/>
        <v>48.100000000000151</v>
      </c>
      <c r="G483">
        <f t="shared" si="157"/>
        <v>-13.899999999999853</v>
      </c>
      <c r="H483">
        <f t="shared" si="158"/>
        <v>13.899999999999853</v>
      </c>
      <c r="I483">
        <f t="shared" si="150"/>
        <v>13.899999999999853</v>
      </c>
      <c r="J483">
        <f t="shared" si="151"/>
        <v>-13.899999999999853</v>
      </c>
      <c r="K483">
        <f>+FDA_BE_Calculations!$F$41/FE_GAIN_plot</f>
        <v>5.1999999999999993</v>
      </c>
      <c r="L483">
        <f>+FDA_BE_Calculations!$G$41/FE_GAIN_plot</f>
        <v>-5.1999999999999993</v>
      </c>
      <c r="N483">
        <f t="shared" si="152"/>
        <v>5.1999999999999993</v>
      </c>
      <c r="O483">
        <f t="shared" si="153"/>
        <v>-5.1999999999999993</v>
      </c>
      <c r="Q483">
        <f t="shared" si="144"/>
        <v>5.0999999999999996</v>
      </c>
      <c r="R483">
        <f t="shared" si="145"/>
        <v>-9.9999999999999645E-2</v>
      </c>
      <c r="T483">
        <f t="shared" si="159"/>
        <v>5.1999999999999993</v>
      </c>
      <c r="U483">
        <f t="shared" si="160"/>
        <v>-5.1999999999999993</v>
      </c>
      <c r="W483">
        <f t="shared" si="146"/>
        <v>2.5</v>
      </c>
      <c r="Y483">
        <f t="shared" si="147"/>
        <v>18</v>
      </c>
      <c r="Z483">
        <f t="shared" si="148"/>
        <v>-18</v>
      </c>
    </row>
    <row r="484" spans="1:26" x14ac:dyDescent="0.3">
      <c r="A484">
        <f t="shared" si="149"/>
        <v>0</v>
      </c>
      <c r="B484">
        <f t="shared" si="154"/>
        <v>-8.6000000000000743</v>
      </c>
      <c r="C484">
        <f t="shared" si="142"/>
        <v>49.200000000000145</v>
      </c>
      <c r="D484">
        <f t="shared" si="143"/>
        <v>-14.799999999999851</v>
      </c>
      <c r="E484">
        <f t="shared" si="155"/>
        <v>14.799999999999851</v>
      </c>
      <c r="F484">
        <f t="shared" si="156"/>
        <v>48.200000000000145</v>
      </c>
      <c r="G484">
        <f t="shared" si="157"/>
        <v>-13.799999999999851</v>
      </c>
      <c r="H484">
        <f t="shared" si="158"/>
        <v>13.799999999999851</v>
      </c>
      <c r="I484">
        <f t="shared" si="150"/>
        <v>13.799999999999851</v>
      </c>
      <c r="J484">
        <f t="shared" si="151"/>
        <v>-13.799999999999851</v>
      </c>
      <c r="K484">
        <f>+FDA_BE_Calculations!$F$41/FE_GAIN_plot</f>
        <v>5.1999999999999993</v>
      </c>
      <c r="L484">
        <f>+FDA_BE_Calculations!$G$41/FE_GAIN_plot</f>
        <v>-5.1999999999999993</v>
      </c>
      <c r="N484">
        <f t="shared" si="152"/>
        <v>5.1999999999999993</v>
      </c>
      <c r="O484">
        <f t="shared" si="153"/>
        <v>-5.1999999999999993</v>
      </c>
      <c r="Q484">
        <f t="shared" si="144"/>
        <v>5.0999999999999996</v>
      </c>
      <c r="R484">
        <f t="shared" si="145"/>
        <v>-9.9999999999999645E-2</v>
      </c>
      <c r="T484">
        <f t="shared" si="159"/>
        <v>5.1999999999999993</v>
      </c>
      <c r="U484">
        <f t="shared" si="160"/>
        <v>-5.1999999999999993</v>
      </c>
      <c r="W484">
        <f t="shared" si="146"/>
        <v>2.5</v>
      </c>
      <c r="Y484">
        <f t="shared" si="147"/>
        <v>18</v>
      </c>
      <c r="Z484">
        <f t="shared" si="148"/>
        <v>-18</v>
      </c>
    </row>
    <row r="485" spans="1:26" x14ac:dyDescent="0.3">
      <c r="A485">
        <f t="shared" si="149"/>
        <v>0</v>
      </c>
      <c r="B485">
        <f t="shared" si="154"/>
        <v>-8.650000000000075</v>
      </c>
      <c r="C485">
        <f t="shared" si="142"/>
        <v>49.300000000000153</v>
      </c>
      <c r="D485">
        <f t="shared" si="143"/>
        <v>-14.69999999999985</v>
      </c>
      <c r="E485">
        <f t="shared" si="155"/>
        <v>14.69999999999985</v>
      </c>
      <c r="F485">
        <f t="shared" si="156"/>
        <v>48.300000000000153</v>
      </c>
      <c r="G485">
        <f t="shared" si="157"/>
        <v>-13.69999999999985</v>
      </c>
      <c r="H485">
        <f t="shared" si="158"/>
        <v>13.69999999999985</v>
      </c>
      <c r="I485">
        <f t="shared" si="150"/>
        <v>13.69999999999985</v>
      </c>
      <c r="J485">
        <f t="shared" si="151"/>
        <v>-13.69999999999985</v>
      </c>
      <c r="K485">
        <f>+FDA_BE_Calculations!$F$41/FE_GAIN_plot</f>
        <v>5.1999999999999993</v>
      </c>
      <c r="L485">
        <f>+FDA_BE_Calculations!$G$41/FE_GAIN_plot</f>
        <v>-5.1999999999999993</v>
      </c>
      <c r="N485">
        <f t="shared" si="152"/>
        <v>5.1999999999999993</v>
      </c>
      <c r="O485">
        <f t="shared" si="153"/>
        <v>-5.1999999999999993</v>
      </c>
      <c r="Q485">
        <f t="shared" si="144"/>
        <v>5.0999999999999996</v>
      </c>
      <c r="R485">
        <f t="shared" si="145"/>
        <v>-9.9999999999999645E-2</v>
      </c>
      <c r="T485">
        <f t="shared" si="159"/>
        <v>5.1999999999999993</v>
      </c>
      <c r="U485">
        <f t="shared" si="160"/>
        <v>-5.1999999999999993</v>
      </c>
      <c r="W485">
        <f t="shared" si="146"/>
        <v>2.5</v>
      </c>
      <c r="Y485">
        <f t="shared" si="147"/>
        <v>18</v>
      </c>
      <c r="Z485">
        <f t="shared" si="148"/>
        <v>-18</v>
      </c>
    </row>
    <row r="486" spans="1:26" x14ac:dyDescent="0.3">
      <c r="A486">
        <f t="shared" si="149"/>
        <v>0</v>
      </c>
      <c r="B486">
        <f t="shared" si="154"/>
        <v>-8.7000000000000757</v>
      </c>
      <c r="C486">
        <f t="shared" si="142"/>
        <v>49.400000000000148</v>
      </c>
      <c r="D486">
        <f t="shared" si="143"/>
        <v>-14.599999999999849</v>
      </c>
      <c r="E486">
        <f t="shared" si="155"/>
        <v>14.599999999999849</v>
      </c>
      <c r="F486">
        <f t="shared" si="156"/>
        <v>48.400000000000148</v>
      </c>
      <c r="G486">
        <f t="shared" si="157"/>
        <v>-13.599999999999849</v>
      </c>
      <c r="H486">
        <f t="shared" si="158"/>
        <v>13.599999999999849</v>
      </c>
      <c r="I486">
        <f t="shared" si="150"/>
        <v>13.599999999999849</v>
      </c>
      <c r="J486">
        <f t="shared" si="151"/>
        <v>-13.599999999999849</v>
      </c>
      <c r="K486">
        <f>+FDA_BE_Calculations!$F$41/FE_GAIN_plot</f>
        <v>5.1999999999999993</v>
      </c>
      <c r="L486">
        <f>+FDA_BE_Calculations!$G$41/FE_GAIN_plot</f>
        <v>-5.1999999999999993</v>
      </c>
      <c r="N486">
        <f t="shared" si="152"/>
        <v>5.1999999999999993</v>
      </c>
      <c r="O486">
        <f t="shared" si="153"/>
        <v>-5.1999999999999993</v>
      </c>
      <c r="Q486">
        <f t="shared" si="144"/>
        <v>5.0999999999999996</v>
      </c>
      <c r="R486">
        <f t="shared" si="145"/>
        <v>-9.9999999999999645E-2</v>
      </c>
      <c r="T486">
        <f t="shared" si="159"/>
        <v>5.1999999999999993</v>
      </c>
      <c r="U486">
        <f t="shared" si="160"/>
        <v>-5.1999999999999993</v>
      </c>
      <c r="W486">
        <f t="shared" si="146"/>
        <v>2.5</v>
      </c>
      <c r="Y486">
        <f t="shared" si="147"/>
        <v>18</v>
      </c>
      <c r="Z486">
        <f t="shared" si="148"/>
        <v>-18</v>
      </c>
    </row>
    <row r="487" spans="1:26" x14ac:dyDescent="0.3">
      <c r="A487">
        <f t="shared" si="149"/>
        <v>0</v>
      </c>
      <c r="B487">
        <f t="shared" si="154"/>
        <v>-8.7500000000000764</v>
      </c>
      <c r="C487">
        <f t="shared" si="142"/>
        <v>49.500000000000156</v>
      </c>
      <c r="D487">
        <f t="shared" si="143"/>
        <v>-14.499999999999847</v>
      </c>
      <c r="E487">
        <f t="shared" si="155"/>
        <v>14.499999999999847</v>
      </c>
      <c r="F487">
        <f t="shared" si="156"/>
        <v>48.500000000000156</v>
      </c>
      <c r="G487">
        <f t="shared" si="157"/>
        <v>-13.499999999999847</v>
      </c>
      <c r="H487">
        <f t="shared" si="158"/>
        <v>13.499999999999847</v>
      </c>
      <c r="I487">
        <f t="shared" si="150"/>
        <v>13.499999999999847</v>
      </c>
      <c r="J487">
        <f t="shared" si="151"/>
        <v>-13.499999999999847</v>
      </c>
      <c r="K487">
        <f>+FDA_BE_Calculations!$F$41/FE_GAIN_plot</f>
        <v>5.1999999999999993</v>
      </c>
      <c r="L487">
        <f>+FDA_BE_Calculations!$G$41/FE_GAIN_plot</f>
        <v>-5.1999999999999993</v>
      </c>
      <c r="N487">
        <f t="shared" si="152"/>
        <v>5.1999999999999993</v>
      </c>
      <c r="O487">
        <f t="shared" si="153"/>
        <v>-5.1999999999999993</v>
      </c>
      <c r="Q487">
        <f t="shared" si="144"/>
        <v>5.0999999999999996</v>
      </c>
      <c r="R487">
        <f t="shared" si="145"/>
        <v>-9.9999999999999645E-2</v>
      </c>
      <c r="T487">
        <f t="shared" si="159"/>
        <v>5.1999999999999993</v>
      </c>
      <c r="U487">
        <f t="shared" si="160"/>
        <v>-5.1999999999999993</v>
      </c>
      <c r="W487">
        <f t="shared" si="146"/>
        <v>2.5</v>
      </c>
      <c r="Y487">
        <f t="shared" si="147"/>
        <v>18</v>
      </c>
      <c r="Z487">
        <f t="shared" si="148"/>
        <v>-18</v>
      </c>
    </row>
    <row r="488" spans="1:26" x14ac:dyDescent="0.3">
      <c r="A488">
        <f t="shared" si="149"/>
        <v>0</v>
      </c>
      <c r="B488">
        <f t="shared" si="154"/>
        <v>-8.8000000000000771</v>
      </c>
      <c r="C488">
        <f t="shared" si="142"/>
        <v>49.600000000000151</v>
      </c>
      <c r="D488">
        <f t="shared" si="143"/>
        <v>-14.399999999999846</v>
      </c>
      <c r="E488">
        <f t="shared" si="155"/>
        <v>14.399999999999846</v>
      </c>
      <c r="F488">
        <f t="shared" si="156"/>
        <v>48.600000000000151</v>
      </c>
      <c r="G488">
        <f t="shared" si="157"/>
        <v>-13.399999999999846</v>
      </c>
      <c r="H488">
        <f t="shared" si="158"/>
        <v>13.399999999999846</v>
      </c>
      <c r="I488">
        <f t="shared" si="150"/>
        <v>13.399999999999846</v>
      </c>
      <c r="J488">
        <f t="shared" si="151"/>
        <v>-13.399999999999846</v>
      </c>
      <c r="K488">
        <f>+FDA_BE_Calculations!$F$41/FE_GAIN_plot</f>
        <v>5.1999999999999993</v>
      </c>
      <c r="L488">
        <f>+FDA_BE_Calculations!$G$41/FE_GAIN_plot</f>
        <v>-5.1999999999999993</v>
      </c>
      <c r="N488">
        <f t="shared" si="152"/>
        <v>5.1999999999999993</v>
      </c>
      <c r="O488">
        <f t="shared" si="153"/>
        <v>-5.1999999999999993</v>
      </c>
      <c r="Q488">
        <f t="shared" si="144"/>
        <v>5.0999999999999996</v>
      </c>
      <c r="R488">
        <f t="shared" si="145"/>
        <v>-9.9999999999999645E-2</v>
      </c>
      <c r="T488">
        <f t="shared" si="159"/>
        <v>5.1999999999999993</v>
      </c>
      <c r="U488">
        <f t="shared" si="160"/>
        <v>-5.1999999999999993</v>
      </c>
      <c r="W488">
        <f t="shared" si="146"/>
        <v>2.5</v>
      </c>
      <c r="Y488">
        <f t="shared" si="147"/>
        <v>18</v>
      </c>
      <c r="Z488">
        <f t="shared" si="148"/>
        <v>-18</v>
      </c>
    </row>
    <row r="489" spans="1:26" x14ac:dyDescent="0.3">
      <c r="A489">
        <f t="shared" si="149"/>
        <v>0</v>
      </c>
      <c r="B489">
        <f t="shared" si="154"/>
        <v>-8.8500000000000778</v>
      </c>
      <c r="C489">
        <f t="shared" si="142"/>
        <v>49.700000000000159</v>
      </c>
      <c r="D489">
        <f t="shared" si="143"/>
        <v>-14.299999999999844</v>
      </c>
      <c r="E489">
        <f t="shared" si="155"/>
        <v>14.299999999999844</v>
      </c>
      <c r="F489">
        <f t="shared" si="156"/>
        <v>48.700000000000159</v>
      </c>
      <c r="G489">
        <f t="shared" si="157"/>
        <v>-13.299999999999844</v>
      </c>
      <c r="H489">
        <f t="shared" si="158"/>
        <v>13.299999999999844</v>
      </c>
      <c r="I489">
        <f t="shared" si="150"/>
        <v>13.299999999999844</v>
      </c>
      <c r="J489">
        <f t="shared" si="151"/>
        <v>-13.299999999999844</v>
      </c>
      <c r="K489">
        <f>+FDA_BE_Calculations!$F$41/FE_GAIN_plot</f>
        <v>5.1999999999999993</v>
      </c>
      <c r="L489">
        <f>+FDA_BE_Calculations!$G$41/FE_GAIN_plot</f>
        <v>-5.1999999999999993</v>
      </c>
      <c r="N489">
        <f t="shared" si="152"/>
        <v>5.1999999999999993</v>
      </c>
      <c r="O489">
        <f t="shared" si="153"/>
        <v>-5.1999999999999993</v>
      </c>
      <c r="Q489">
        <f t="shared" si="144"/>
        <v>5.0999999999999996</v>
      </c>
      <c r="R489">
        <f t="shared" si="145"/>
        <v>-9.9999999999999645E-2</v>
      </c>
      <c r="T489">
        <f t="shared" si="159"/>
        <v>5.1999999999999993</v>
      </c>
      <c r="U489">
        <f t="shared" si="160"/>
        <v>-5.1999999999999993</v>
      </c>
      <c r="W489">
        <f t="shared" si="146"/>
        <v>2.5</v>
      </c>
      <c r="Y489">
        <f t="shared" si="147"/>
        <v>18</v>
      </c>
      <c r="Z489">
        <f t="shared" si="148"/>
        <v>-18</v>
      </c>
    </row>
    <row r="490" spans="1:26" x14ac:dyDescent="0.3">
      <c r="A490">
        <f t="shared" si="149"/>
        <v>0</v>
      </c>
      <c r="B490">
        <f t="shared" si="154"/>
        <v>-8.9000000000000785</v>
      </c>
      <c r="C490">
        <f t="shared" si="142"/>
        <v>49.800000000000153</v>
      </c>
      <c r="D490">
        <f t="shared" si="143"/>
        <v>-14.199999999999843</v>
      </c>
      <c r="E490">
        <f t="shared" si="155"/>
        <v>14.199999999999843</v>
      </c>
      <c r="F490">
        <f t="shared" si="156"/>
        <v>48.800000000000153</v>
      </c>
      <c r="G490">
        <f t="shared" si="157"/>
        <v>-13.199999999999843</v>
      </c>
      <c r="H490">
        <f t="shared" si="158"/>
        <v>13.199999999999843</v>
      </c>
      <c r="I490">
        <f t="shared" si="150"/>
        <v>13.199999999999843</v>
      </c>
      <c r="J490">
        <f t="shared" si="151"/>
        <v>-13.199999999999843</v>
      </c>
      <c r="K490">
        <f>+FDA_BE_Calculations!$F$41/FE_GAIN_plot</f>
        <v>5.1999999999999993</v>
      </c>
      <c r="L490">
        <f>+FDA_BE_Calculations!$G$41/FE_GAIN_plot</f>
        <v>-5.1999999999999993</v>
      </c>
      <c r="N490">
        <f t="shared" si="152"/>
        <v>5.1999999999999993</v>
      </c>
      <c r="O490">
        <f t="shared" si="153"/>
        <v>-5.1999999999999993</v>
      </c>
      <c r="Q490">
        <f t="shared" si="144"/>
        <v>5.0999999999999996</v>
      </c>
      <c r="R490">
        <f t="shared" si="145"/>
        <v>-9.9999999999999645E-2</v>
      </c>
      <c r="T490">
        <f t="shared" si="159"/>
        <v>5.1999999999999993</v>
      </c>
      <c r="U490">
        <f t="shared" si="160"/>
        <v>-5.1999999999999993</v>
      </c>
      <c r="W490">
        <f t="shared" si="146"/>
        <v>2.5</v>
      </c>
      <c r="Y490">
        <f t="shared" si="147"/>
        <v>18</v>
      </c>
      <c r="Z490">
        <f t="shared" si="148"/>
        <v>-18</v>
      </c>
    </row>
    <row r="491" spans="1:26" x14ac:dyDescent="0.3">
      <c r="A491">
        <f t="shared" si="149"/>
        <v>0</v>
      </c>
      <c r="B491">
        <f t="shared" si="154"/>
        <v>-8.9500000000000792</v>
      </c>
      <c r="C491">
        <f t="shared" si="142"/>
        <v>49.900000000000162</v>
      </c>
      <c r="D491">
        <f t="shared" si="143"/>
        <v>-14.099999999999842</v>
      </c>
      <c r="E491">
        <f t="shared" si="155"/>
        <v>14.099999999999842</v>
      </c>
      <c r="F491">
        <f t="shared" si="156"/>
        <v>48.900000000000162</v>
      </c>
      <c r="G491">
        <f t="shared" si="157"/>
        <v>-13.099999999999842</v>
      </c>
      <c r="H491">
        <f t="shared" si="158"/>
        <v>13.099999999999842</v>
      </c>
      <c r="I491">
        <f t="shared" si="150"/>
        <v>13.099999999999842</v>
      </c>
      <c r="J491">
        <f t="shared" si="151"/>
        <v>-13.099999999999842</v>
      </c>
      <c r="K491">
        <f>+FDA_BE_Calculations!$F$41/FE_GAIN_plot</f>
        <v>5.1999999999999993</v>
      </c>
      <c r="L491">
        <f>+FDA_BE_Calculations!$G$41/FE_GAIN_plot</f>
        <v>-5.1999999999999993</v>
      </c>
      <c r="N491">
        <f t="shared" si="152"/>
        <v>5.1999999999999993</v>
      </c>
      <c r="O491">
        <f t="shared" si="153"/>
        <v>-5.1999999999999993</v>
      </c>
      <c r="Q491">
        <f t="shared" si="144"/>
        <v>5.0999999999999996</v>
      </c>
      <c r="R491">
        <f t="shared" si="145"/>
        <v>-9.9999999999999645E-2</v>
      </c>
      <c r="T491">
        <f t="shared" si="159"/>
        <v>5.1999999999999993</v>
      </c>
      <c r="U491">
        <f t="shared" si="160"/>
        <v>-5.1999999999999993</v>
      </c>
      <c r="W491">
        <f t="shared" si="146"/>
        <v>2.5</v>
      </c>
      <c r="Y491">
        <f t="shared" si="147"/>
        <v>18</v>
      </c>
      <c r="Z491">
        <f t="shared" si="148"/>
        <v>-18</v>
      </c>
    </row>
    <row r="492" spans="1:26" x14ac:dyDescent="0.3">
      <c r="A492">
        <f t="shared" si="149"/>
        <v>0</v>
      </c>
      <c r="B492">
        <f t="shared" si="154"/>
        <v>-9.0000000000000799</v>
      </c>
      <c r="C492">
        <f t="shared" si="142"/>
        <v>50.000000000000156</v>
      </c>
      <c r="D492">
        <f t="shared" si="143"/>
        <v>-13.99999999999984</v>
      </c>
      <c r="E492">
        <f t="shared" si="155"/>
        <v>13.99999999999984</v>
      </c>
      <c r="F492">
        <f t="shared" si="156"/>
        <v>49.000000000000156</v>
      </c>
      <c r="G492">
        <f t="shared" si="157"/>
        <v>-12.99999999999984</v>
      </c>
      <c r="H492">
        <f t="shared" si="158"/>
        <v>12.99999999999984</v>
      </c>
      <c r="I492">
        <f t="shared" si="150"/>
        <v>12.99999999999984</v>
      </c>
      <c r="J492">
        <f t="shared" si="151"/>
        <v>-12.99999999999984</v>
      </c>
      <c r="K492">
        <f>+FDA_BE_Calculations!$F$41/FE_GAIN_plot</f>
        <v>5.1999999999999993</v>
      </c>
      <c r="L492">
        <f>+FDA_BE_Calculations!$G$41/FE_GAIN_plot</f>
        <v>-5.1999999999999993</v>
      </c>
      <c r="N492">
        <f t="shared" si="152"/>
        <v>5.1999999999999993</v>
      </c>
      <c r="O492">
        <f t="shared" si="153"/>
        <v>-5.1999999999999993</v>
      </c>
      <c r="Q492">
        <f t="shared" si="144"/>
        <v>5.0999999999999996</v>
      </c>
      <c r="R492">
        <f t="shared" si="145"/>
        <v>-9.9999999999999645E-2</v>
      </c>
      <c r="T492">
        <f t="shared" si="159"/>
        <v>5.1999999999999993</v>
      </c>
      <c r="U492">
        <f t="shared" si="160"/>
        <v>-5.1999999999999993</v>
      </c>
      <c r="W492">
        <f t="shared" si="146"/>
        <v>2.5</v>
      </c>
      <c r="Y492">
        <f t="shared" si="147"/>
        <v>18</v>
      </c>
      <c r="Z492">
        <f t="shared" si="148"/>
        <v>-18</v>
      </c>
    </row>
    <row r="493" spans="1:26" x14ac:dyDescent="0.3">
      <c r="A493">
        <f t="shared" si="149"/>
        <v>0</v>
      </c>
      <c r="B493">
        <f t="shared" si="154"/>
        <v>-9.0500000000000806</v>
      </c>
      <c r="C493">
        <f t="shared" si="142"/>
        <v>50.100000000000165</v>
      </c>
      <c r="D493">
        <f t="shared" si="143"/>
        <v>-13.899999999999839</v>
      </c>
      <c r="E493">
        <f t="shared" si="155"/>
        <v>13.899999999999839</v>
      </c>
      <c r="F493">
        <f t="shared" si="156"/>
        <v>49.100000000000165</v>
      </c>
      <c r="G493">
        <f t="shared" si="157"/>
        <v>-12.899999999999839</v>
      </c>
      <c r="H493">
        <f t="shared" si="158"/>
        <v>12.899999999999839</v>
      </c>
      <c r="I493">
        <f t="shared" si="150"/>
        <v>12.899999999999839</v>
      </c>
      <c r="J493">
        <f t="shared" si="151"/>
        <v>-12.899999999999839</v>
      </c>
      <c r="K493">
        <f>+FDA_BE_Calculations!$F$41/FE_GAIN_plot</f>
        <v>5.1999999999999993</v>
      </c>
      <c r="L493">
        <f>+FDA_BE_Calculations!$G$41/FE_GAIN_plot</f>
        <v>-5.1999999999999993</v>
      </c>
      <c r="N493">
        <f t="shared" si="152"/>
        <v>5.1999999999999993</v>
      </c>
      <c r="O493">
        <f t="shared" si="153"/>
        <v>-5.1999999999999993</v>
      </c>
      <c r="Q493">
        <f t="shared" si="144"/>
        <v>5.0999999999999996</v>
      </c>
      <c r="R493">
        <f t="shared" si="145"/>
        <v>-9.9999999999999645E-2</v>
      </c>
      <c r="T493">
        <f t="shared" si="159"/>
        <v>5.1999999999999993</v>
      </c>
      <c r="U493">
        <f t="shared" si="160"/>
        <v>-5.1999999999999993</v>
      </c>
      <c r="W493">
        <f t="shared" si="146"/>
        <v>2.5</v>
      </c>
      <c r="Y493">
        <f t="shared" si="147"/>
        <v>18</v>
      </c>
      <c r="Z493">
        <f t="shared" si="148"/>
        <v>-18</v>
      </c>
    </row>
    <row r="494" spans="1:26" x14ac:dyDescent="0.3">
      <c r="A494">
        <f t="shared" si="149"/>
        <v>0</v>
      </c>
      <c r="B494">
        <f t="shared" si="154"/>
        <v>-9.1000000000000814</v>
      </c>
      <c r="C494">
        <f t="shared" si="142"/>
        <v>50.200000000000159</v>
      </c>
      <c r="D494">
        <f t="shared" si="143"/>
        <v>-13.799999999999837</v>
      </c>
      <c r="E494">
        <f t="shared" si="155"/>
        <v>13.799999999999837</v>
      </c>
      <c r="F494">
        <f t="shared" si="156"/>
        <v>49.200000000000159</v>
      </c>
      <c r="G494">
        <f t="shared" si="157"/>
        <v>-12.799999999999837</v>
      </c>
      <c r="H494">
        <f t="shared" si="158"/>
        <v>12.799999999999837</v>
      </c>
      <c r="I494">
        <f t="shared" si="150"/>
        <v>12.799999999999837</v>
      </c>
      <c r="J494">
        <f t="shared" si="151"/>
        <v>-12.799999999999837</v>
      </c>
      <c r="K494">
        <f>+FDA_BE_Calculations!$F$41/FE_GAIN_plot</f>
        <v>5.1999999999999993</v>
      </c>
      <c r="L494">
        <f>+FDA_BE_Calculations!$G$41/FE_GAIN_plot</f>
        <v>-5.1999999999999993</v>
      </c>
      <c r="N494">
        <f t="shared" si="152"/>
        <v>5.1999999999999993</v>
      </c>
      <c r="O494">
        <f t="shared" si="153"/>
        <v>-5.1999999999999993</v>
      </c>
      <c r="Q494">
        <f t="shared" si="144"/>
        <v>5.0999999999999996</v>
      </c>
      <c r="R494">
        <f t="shared" si="145"/>
        <v>-9.9999999999999645E-2</v>
      </c>
      <c r="T494">
        <f t="shared" si="159"/>
        <v>5.1999999999999993</v>
      </c>
      <c r="U494">
        <f t="shared" si="160"/>
        <v>-5.1999999999999993</v>
      </c>
      <c r="W494">
        <f t="shared" si="146"/>
        <v>2.5</v>
      </c>
      <c r="Y494">
        <f t="shared" si="147"/>
        <v>18</v>
      </c>
      <c r="Z494">
        <f t="shared" si="148"/>
        <v>-18</v>
      </c>
    </row>
    <row r="495" spans="1:26" x14ac:dyDescent="0.3">
      <c r="A495">
        <f t="shared" si="149"/>
        <v>0</v>
      </c>
      <c r="B495">
        <f t="shared" si="154"/>
        <v>-9.1500000000000821</v>
      </c>
      <c r="C495">
        <f t="shared" si="142"/>
        <v>50.300000000000168</v>
      </c>
      <c r="D495">
        <f t="shared" si="143"/>
        <v>-13.699999999999836</v>
      </c>
      <c r="E495">
        <f t="shared" si="155"/>
        <v>13.699999999999836</v>
      </c>
      <c r="F495">
        <f t="shared" si="156"/>
        <v>49.300000000000168</v>
      </c>
      <c r="G495">
        <f t="shared" si="157"/>
        <v>-12.699999999999836</v>
      </c>
      <c r="H495">
        <f t="shared" si="158"/>
        <v>12.699999999999836</v>
      </c>
      <c r="I495">
        <f t="shared" si="150"/>
        <v>12.699999999999836</v>
      </c>
      <c r="J495">
        <f t="shared" si="151"/>
        <v>-12.699999999999836</v>
      </c>
      <c r="K495">
        <f>+FDA_BE_Calculations!$F$41/FE_GAIN_plot</f>
        <v>5.1999999999999993</v>
      </c>
      <c r="L495">
        <f>+FDA_BE_Calculations!$G$41/FE_GAIN_plot</f>
        <v>-5.1999999999999993</v>
      </c>
      <c r="N495">
        <f t="shared" si="152"/>
        <v>5.1999999999999993</v>
      </c>
      <c r="O495">
        <f t="shared" si="153"/>
        <v>-5.1999999999999993</v>
      </c>
      <c r="Q495">
        <f t="shared" si="144"/>
        <v>5.0999999999999996</v>
      </c>
      <c r="R495">
        <f t="shared" si="145"/>
        <v>-9.9999999999999645E-2</v>
      </c>
      <c r="T495">
        <f t="shared" si="159"/>
        <v>5.1999999999999993</v>
      </c>
      <c r="U495">
        <f t="shared" si="160"/>
        <v>-5.1999999999999993</v>
      </c>
      <c r="W495">
        <f t="shared" si="146"/>
        <v>2.5</v>
      </c>
      <c r="Y495">
        <f t="shared" si="147"/>
        <v>18</v>
      </c>
      <c r="Z495">
        <f t="shared" si="148"/>
        <v>-18</v>
      </c>
    </row>
    <row r="496" spans="1:26" x14ac:dyDescent="0.3">
      <c r="A496">
        <f t="shared" si="149"/>
        <v>0</v>
      </c>
      <c r="B496">
        <f t="shared" si="154"/>
        <v>-9.2000000000000828</v>
      </c>
      <c r="C496">
        <f t="shared" si="142"/>
        <v>50.400000000000162</v>
      </c>
      <c r="D496">
        <f t="shared" si="143"/>
        <v>-13.599999999999834</v>
      </c>
      <c r="E496">
        <f t="shared" si="155"/>
        <v>13.599999999999834</v>
      </c>
      <c r="F496">
        <f t="shared" si="156"/>
        <v>49.400000000000162</v>
      </c>
      <c r="G496">
        <f t="shared" si="157"/>
        <v>-12.599999999999834</v>
      </c>
      <c r="H496">
        <f t="shared" si="158"/>
        <v>12.599999999999834</v>
      </c>
      <c r="I496">
        <f t="shared" si="150"/>
        <v>12.599999999999834</v>
      </c>
      <c r="J496">
        <f t="shared" si="151"/>
        <v>-12.599999999999834</v>
      </c>
      <c r="K496">
        <f>+FDA_BE_Calculations!$F$41/FE_GAIN_plot</f>
        <v>5.1999999999999993</v>
      </c>
      <c r="L496">
        <f>+FDA_BE_Calculations!$G$41/FE_GAIN_plot</f>
        <v>-5.1999999999999993</v>
      </c>
      <c r="N496">
        <f t="shared" si="152"/>
        <v>5.1999999999999993</v>
      </c>
      <c r="O496">
        <f t="shared" si="153"/>
        <v>-5.1999999999999993</v>
      </c>
      <c r="Q496">
        <f t="shared" si="144"/>
        <v>5.0999999999999996</v>
      </c>
      <c r="R496">
        <f t="shared" si="145"/>
        <v>-9.9999999999999645E-2</v>
      </c>
      <c r="T496">
        <f t="shared" si="159"/>
        <v>5.1999999999999993</v>
      </c>
      <c r="U496">
        <f t="shared" si="160"/>
        <v>-5.1999999999999993</v>
      </c>
      <c r="W496">
        <f t="shared" si="146"/>
        <v>2.5</v>
      </c>
      <c r="Y496">
        <f t="shared" si="147"/>
        <v>18</v>
      </c>
      <c r="Z496">
        <f t="shared" si="148"/>
        <v>-18</v>
      </c>
    </row>
    <row r="497" spans="1:26" x14ac:dyDescent="0.3">
      <c r="A497">
        <f t="shared" si="149"/>
        <v>0</v>
      </c>
      <c r="B497">
        <f t="shared" si="154"/>
        <v>-9.2500000000000835</v>
      </c>
      <c r="C497">
        <f t="shared" si="142"/>
        <v>50.500000000000171</v>
      </c>
      <c r="D497">
        <f t="shared" si="143"/>
        <v>-13.499999999999833</v>
      </c>
      <c r="E497">
        <f t="shared" si="155"/>
        <v>13.499999999999833</v>
      </c>
      <c r="F497">
        <f t="shared" si="156"/>
        <v>49.500000000000171</v>
      </c>
      <c r="G497">
        <f t="shared" si="157"/>
        <v>-12.499999999999833</v>
      </c>
      <c r="H497">
        <f t="shared" si="158"/>
        <v>12.499999999999833</v>
      </c>
      <c r="I497">
        <f t="shared" si="150"/>
        <v>12.499999999999833</v>
      </c>
      <c r="J497">
        <f t="shared" si="151"/>
        <v>-12.499999999999833</v>
      </c>
      <c r="K497">
        <f>+FDA_BE_Calculations!$F$41/FE_GAIN_plot</f>
        <v>5.1999999999999993</v>
      </c>
      <c r="L497">
        <f>+FDA_BE_Calculations!$G$41/FE_GAIN_plot</f>
        <v>-5.1999999999999993</v>
      </c>
      <c r="N497">
        <f t="shared" si="152"/>
        <v>5.1999999999999993</v>
      </c>
      <c r="O497">
        <f t="shared" si="153"/>
        <v>-5.1999999999999993</v>
      </c>
      <c r="Q497">
        <f t="shared" si="144"/>
        <v>5.0999999999999996</v>
      </c>
      <c r="R497">
        <f t="shared" si="145"/>
        <v>-9.9999999999999645E-2</v>
      </c>
      <c r="T497">
        <f t="shared" si="159"/>
        <v>5.1999999999999993</v>
      </c>
      <c r="U497">
        <f t="shared" si="160"/>
        <v>-5.1999999999999993</v>
      </c>
      <c r="W497">
        <f t="shared" si="146"/>
        <v>2.5</v>
      </c>
      <c r="Y497">
        <f t="shared" si="147"/>
        <v>18</v>
      </c>
      <c r="Z497">
        <f t="shared" si="148"/>
        <v>-18</v>
      </c>
    </row>
    <row r="498" spans="1:26" x14ac:dyDescent="0.3">
      <c r="A498">
        <f t="shared" si="149"/>
        <v>0</v>
      </c>
      <c r="B498">
        <f t="shared" si="154"/>
        <v>-9.3000000000000842</v>
      </c>
      <c r="C498">
        <f t="shared" si="142"/>
        <v>50.600000000000165</v>
      </c>
      <c r="D498">
        <f t="shared" si="143"/>
        <v>-13.399999999999832</v>
      </c>
      <c r="E498">
        <f t="shared" si="155"/>
        <v>13.399999999999832</v>
      </c>
      <c r="F498">
        <f t="shared" si="156"/>
        <v>49.600000000000165</v>
      </c>
      <c r="G498">
        <f t="shared" si="157"/>
        <v>-12.399999999999832</v>
      </c>
      <c r="H498">
        <f t="shared" si="158"/>
        <v>12.399999999999832</v>
      </c>
      <c r="I498">
        <f t="shared" si="150"/>
        <v>12.399999999999832</v>
      </c>
      <c r="J498">
        <f t="shared" si="151"/>
        <v>-12.399999999999832</v>
      </c>
      <c r="K498">
        <f>+FDA_BE_Calculations!$F$41/FE_GAIN_plot</f>
        <v>5.1999999999999993</v>
      </c>
      <c r="L498">
        <f>+FDA_BE_Calculations!$G$41/FE_GAIN_plot</f>
        <v>-5.1999999999999993</v>
      </c>
      <c r="N498">
        <f t="shared" si="152"/>
        <v>5.1999999999999993</v>
      </c>
      <c r="O498">
        <f t="shared" si="153"/>
        <v>-5.1999999999999993</v>
      </c>
      <c r="Q498">
        <f t="shared" si="144"/>
        <v>5.0999999999999996</v>
      </c>
      <c r="R498">
        <f t="shared" si="145"/>
        <v>-9.9999999999999645E-2</v>
      </c>
      <c r="T498">
        <f t="shared" si="159"/>
        <v>5.1999999999999993</v>
      </c>
      <c r="U498">
        <f t="shared" si="160"/>
        <v>-5.1999999999999993</v>
      </c>
      <c r="W498">
        <f t="shared" si="146"/>
        <v>2.5</v>
      </c>
      <c r="Y498">
        <f t="shared" si="147"/>
        <v>18</v>
      </c>
      <c r="Z498">
        <f t="shared" si="148"/>
        <v>-18</v>
      </c>
    </row>
    <row r="499" spans="1:26" x14ac:dyDescent="0.3">
      <c r="A499">
        <f t="shared" si="149"/>
        <v>0</v>
      </c>
      <c r="B499">
        <f t="shared" si="154"/>
        <v>-9.3500000000000849</v>
      </c>
      <c r="C499">
        <f t="shared" si="142"/>
        <v>50.700000000000173</v>
      </c>
      <c r="D499">
        <f t="shared" si="143"/>
        <v>-13.29999999999983</v>
      </c>
      <c r="E499">
        <f t="shared" si="155"/>
        <v>13.29999999999983</v>
      </c>
      <c r="F499">
        <f t="shared" si="156"/>
        <v>49.700000000000173</v>
      </c>
      <c r="G499">
        <f t="shared" si="157"/>
        <v>-12.29999999999983</v>
      </c>
      <c r="H499">
        <f t="shared" si="158"/>
        <v>12.29999999999983</v>
      </c>
      <c r="I499">
        <f t="shared" si="150"/>
        <v>12.29999999999983</v>
      </c>
      <c r="J499">
        <f t="shared" si="151"/>
        <v>-12.29999999999983</v>
      </c>
      <c r="K499">
        <f>+FDA_BE_Calculations!$F$41/FE_GAIN_plot</f>
        <v>5.1999999999999993</v>
      </c>
      <c r="L499">
        <f>+FDA_BE_Calculations!$G$41/FE_GAIN_plot</f>
        <v>-5.1999999999999993</v>
      </c>
      <c r="N499">
        <f t="shared" si="152"/>
        <v>5.1999999999999993</v>
      </c>
      <c r="O499">
        <f t="shared" si="153"/>
        <v>-5.1999999999999993</v>
      </c>
      <c r="Q499">
        <f t="shared" si="144"/>
        <v>5.0999999999999996</v>
      </c>
      <c r="R499">
        <f t="shared" si="145"/>
        <v>-9.9999999999999645E-2</v>
      </c>
      <c r="T499">
        <f t="shared" si="159"/>
        <v>5.1999999999999993</v>
      </c>
      <c r="U499">
        <f t="shared" si="160"/>
        <v>-5.1999999999999993</v>
      </c>
      <c r="W499">
        <f t="shared" si="146"/>
        <v>2.5</v>
      </c>
      <c r="Y499">
        <f t="shared" si="147"/>
        <v>18</v>
      </c>
      <c r="Z499">
        <f t="shared" si="148"/>
        <v>-18</v>
      </c>
    </row>
    <row r="500" spans="1:26" x14ac:dyDescent="0.3">
      <c r="A500">
        <f t="shared" si="149"/>
        <v>0</v>
      </c>
      <c r="B500">
        <f t="shared" si="154"/>
        <v>-9.4000000000000856</v>
      </c>
      <c r="C500">
        <f t="shared" si="142"/>
        <v>50.800000000000168</v>
      </c>
      <c r="D500">
        <f t="shared" si="143"/>
        <v>-13.199999999999829</v>
      </c>
      <c r="E500">
        <f t="shared" si="155"/>
        <v>13.199999999999829</v>
      </c>
      <c r="F500">
        <f t="shared" si="156"/>
        <v>49.800000000000168</v>
      </c>
      <c r="G500">
        <f t="shared" si="157"/>
        <v>-12.199999999999829</v>
      </c>
      <c r="H500">
        <f t="shared" si="158"/>
        <v>12.199999999999829</v>
      </c>
      <c r="I500">
        <f t="shared" si="150"/>
        <v>12.199999999999829</v>
      </c>
      <c r="J500">
        <f t="shared" si="151"/>
        <v>-12.199999999999829</v>
      </c>
      <c r="K500">
        <f>+FDA_BE_Calculations!$F$41/FE_GAIN_plot</f>
        <v>5.1999999999999993</v>
      </c>
      <c r="L500">
        <f>+FDA_BE_Calculations!$G$41/FE_GAIN_plot</f>
        <v>-5.1999999999999993</v>
      </c>
      <c r="N500">
        <f t="shared" si="152"/>
        <v>5.1999999999999993</v>
      </c>
      <c r="O500">
        <f t="shared" si="153"/>
        <v>-5.1999999999999993</v>
      </c>
      <c r="Q500">
        <f t="shared" si="144"/>
        <v>5.0999999999999996</v>
      </c>
      <c r="R500">
        <f t="shared" si="145"/>
        <v>-9.9999999999999645E-2</v>
      </c>
      <c r="T500">
        <f t="shared" si="159"/>
        <v>5.1999999999999993</v>
      </c>
      <c r="U500">
        <f t="shared" si="160"/>
        <v>-5.1999999999999993</v>
      </c>
      <c r="W500">
        <f t="shared" si="146"/>
        <v>2.5</v>
      </c>
      <c r="Y500">
        <f t="shared" si="147"/>
        <v>18</v>
      </c>
      <c r="Z500">
        <f t="shared" si="148"/>
        <v>-18</v>
      </c>
    </row>
    <row r="501" spans="1:26" x14ac:dyDescent="0.3">
      <c r="A501">
        <f t="shared" si="149"/>
        <v>0</v>
      </c>
      <c r="B501">
        <f t="shared" si="154"/>
        <v>-9.4500000000000863</v>
      </c>
      <c r="C501">
        <f t="shared" si="142"/>
        <v>50.900000000000176</v>
      </c>
      <c r="D501">
        <f t="shared" si="143"/>
        <v>-13.099999999999827</v>
      </c>
      <c r="E501">
        <f t="shared" si="155"/>
        <v>13.099999999999827</v>
      </c>
      <c r="F501">
        <f t="shared" si="156"/>
        <v>49.900000000000176</v>
      </c>
      <c r="G501">
        <f t="shared" si="157"/>
        <v>-12.099999999999827</v>
      </c>
      <c r="H501">
        <f t="shared" si="158"/>
        <v>12.099999999999827</v>
      </c>
      <c r="I501">
        <f t="shared" si="150"/>
        <v>12.099999999999827</v>
      </c>
      <c r="J501">
        <f t="shared" si="151"/>
        <v>-12.099999999999827</v>
      </c>
      <c r="K501">
        <f>+FDA_BE_Calculations!$F$41/FE_GAIN_plot</f>
        <v>5.1999999999999993</v>
      </c>
      <c r="L501">
        <f>+FDA_BE_Calculations!$G$41/FE_GAIN_plot</f>
        <v>-5.1999999999999993</v>
      </c>
      <c r="N501">
        <f t="shared" si="152"/>
        <v>5.1999999999999993</v>
      </c>
      <c r="O501">
        <f t="shared" si="153"/>
        <v>-5.1999999999999993</v>
      </c>
      <c r="Q501">
        <f t="shared" si="144"/>
        <v>5.0999999999999996</v>
      </c>
      <c r="R501">
        <f t="shared" si="145"/>
        <v>-9.9999999999999645E-2</v>
      </c>
      <c r="T501">
        <f t="shared" si="159"/>
        <v>5.1999999999999993</v>
      </c>
      <c r="U501">
        <f t="shared" si="160"/>
        <v>-5.1999999999999993</v>
      </c>
      <c r="W501">
        <f t="shared" si="146"/>
        <v>2.5</v>
      </c>
      <c r="Y501">
        <f t="shared" si="147"/>
        <v>18</v>
      </c>
      <c r="Z501">
        <f t="shared" si="148"/>
        <v>-18</v>
      </c>
    </row>
    <row r="502" spans="1:26" x14ac:dyDescent="0.3">
      <c r="A502">
        <f t="shared" si="149"/>
        <v>0</v>
      </c>
      <c r="B502">
        <f t="shared" si="154"/>
        <v>-9.500000000000087</v>
      </c>
      <c r="C502">
        <f t="shared" si="142"/>
        <v>51.000000000000171</v>
      </c>
      <c r="D502">
        <f t="shared" si="143"/>
        <v>-12.999999999999826</v>
      </c>
      <c r="E502">
        <f t="shared" si="155"/>
        <v>12.999999999999826</v>
      </c>
      <c r="F502">
        <f t="shared" si="156"/>
        <v>50.000000000000171</v>
      </c>
      <c r="G502">
        <f t="shared" si="157"/>
        <v>-11.999999999999826</v>
      </c>
      <c r="H502">
        <f t="shared" si="158"/>
        <v>11.999999999999826</v>
      </c>
      <c r="I502">
        <f t="shared" si="150"/>
        <v>11.999999999999826</v>
      </c>
      <c r="J502">
        <f t="shared" si="151"/>
        <v>-11.999999999999826</v>
      </c>
      <c r="K502">
        <f>+FDA_BE_Calculations!$F$41/FE_GAIN_plot</f>
        <v>5.1999999999999993</v>
      </c>
      <c r="L502">
        <f>+FDA_BE_Calculations!$G$41/FE_GAIN_plot</f>
        <v>-5.1999999999999993</v>
      </c>
      <c r="N502">
        <f t="shared" si="152"/>
        <v>5.1999999999999993</v>
      </c>
      <c r="O502">
        <f t="shared" si="153"/>
        <v>-5.1999999999999993</v>
      </c>
      <c r="Q502">
        <f t="shared" si="144"/>
        <v>5.0999999999999996</v>
      </c>
      <c r="R502">
        <f t="shared" si="145"/>
        <v>-9.9999999999999645E-2</v>
      </c>
      <c r="T502">
        <f t="shared" si="159"/>
        <v>5.1999999999999993</v>
      </c>
      <c r="U502">
        <f t="shared" si="160"/>
        <v>-5.1999999999999993</v>
      </c>
      <c r="W502">
        <f t="shared" si="146"/>
        <v>2.5</v>
      </c>
      <c r="Y502">
        <f t="shared" si="147"/>
        <v>18</v>
      </c>
      <c r="Z502">
        <f t="shared" si="148"/>
        <v>-18</v>
      </c>
    </row>
    <row r="503" spans="1:26" x14ac:dyDescent="0.3">
      <c r="A503">
        <f t="shared" si="149"/>
        <v>0</v>
      </c>
      <c r="B503">
        <f t="shared" si="154"/>
        <v>-9.5500000000000878</v>
      </c>
      <c r="C503">
        <f t="shared" si="142"/>
        <v>51.100000000000179</v>
      </c>
      <c r="D503">
        <f t="shared" si="143"/>
        <v>-12.899999999999824</v>
      </c>
      <c r="E503">
        <f t="shared" si="155"/>
        <v>12.899999999999824</v>
      </c>
      <c r="F503">
        <f t="shared" si="156"/>
        <v>50.100000000000179</v>
      </c>
      <c r="G503">
        <f t="shared" si="157"/>
        <v>-11.899999999999824</v>
      </c>
      <c r="H503">
        <f t="shared" si="158"/>
        <v>11.899999999999824</v>
      </c>
      <c r="I503">
        <f t="shared" si="150"/>
        <v>11.899999999999824</v>
      </c>
      <c r="J503">
        <f t="shared" si="151"/>
        <v>-11.899999999999824</v>
      </c>
      <c r="K503">
        <f>+FDA_BE_Calculations!$F$41/FE_GAIN_plot</f>
        <v>5.1999999999999993</v>
      </c>
      <c r="L503">
        <f>+FDA_BE_Calculations!$G$41/FE_GAIN_plot</f>
        <v>-5.1999999999999993</v>
      </c>
      <c r="N503">
        <f t="shared" si="152"/>
        <v>5.1999999999999993</v>
      </c>
      <c r="O503">
        <f t="shared" si="153"/>
        <v>-5.1999999999999993</v>
      </c>
      <c r="Q503">
        <f t="shared" si="144"/>
        <v>5.0999999999999996</v>
      </c>
      <c r="R503">
        <f t="shared" si="145"/>
        <v>-9.9999999999999645E-2</v>
      </c>
      <c r="T503">
        <f t="shared" si="159"/>
        <v>5.1999999999999993</v>
      </c>
      <c r="U503">
        <f t="shared" si="160"/>
        <v>-5.1999999999999993</v>
      </c>
      <c r="W503">
        <f t="shared" si="146"/>
        <v>2.5</v>
      </c>
      <c r="Y503">
        <f t="shared" si="147"/>
        <v>18</v>
      </c>
      <c r="Z503">
        <f t="shared" si="148"/>
        <v>-18</v>
      </c>
    </row>
    <row r="504" spans="1:26" x14ac:dyDescent="0.3">
      <c r="A504">
        <f t="shared" si="149"/>
        <v>0</v>
      </c>
      <c r="B504">
        <f t="shared" si="154"/>
        <v>-9.6000000000000885</v>
      </c>
      <c r="C504">
        <f t="shared" si="142"/>
        <v>51.200000000000173</v>
      </c>
      <c r="D504">
        <f t="shared" si="143"/>
        <v>-12.799999999999823</v>
      </c>
      <c r="E504">
        <f t="shared" si="155"/>
        <v>12.799999999999823</v>
      </c>
      <c r="F504">
        <f t="shared" si="156"/>
        <v>50.200000000000173</v>
      </c>
      <c r="G504">
        <f t="shared" si="157"/>
        <v>-11.799999999999823</v>
      </c>
      <c r="H504">
        <f t="shared" si="158"/>
        <v>11.799999999999823</v>
      </c>
      <c r="I504">
        <f t="shared" si="150"/>
        <v>11.799999999999823</v>
      </c>
      <c r="J504">
        <f t="shared" si="151"/>
        <v>-11.799999999999823</v>
      </c>
      <c r="K504">
        <f>+FDA_BE_Calculations!$F$41/FE_GAIN_plot</f>
        <v>5.1999999999999993</v>
      </c>
      <c r="L504">
        <f>+FDA_BE_Calculations!$G$41/FE_GAIN_plot</f>
        <v>-5.1999999999999993</v>
      </c>
      <c r="N504">
        <f t="shared" si="152"/>
        <v>5.1999999999999993</v>
      </c>
      <c r="O504">
        <f t="shared" si="153"/>
        <v>-5.1999999999999993</v>
      </c>
      <c r="Q504">
        <f t="shared" si="144"/>
        <v>5.0999999999999996</v>
      </c>
      <c r="R504">
        <f t="shared" si="145"/>
        <v>-9.9999999999999645E-2</v>
      </c>
      <c r="T504">
        <f t="shared" si="159"/>
        <v>5.1999999999999993</v>
      </c>
      <c r="U504">
        <f t="shared" si="160"/>
        <v>-5.1999999999999993</v>
      </c>
      <c r="W504">
        <f t="shared" si="146"/>
        <v>2.5</v>
      </c>
      <c r="Y504">
        <f t="shared" si="147"/>
        <v>18</v>
      </c>
      <c r="Z504">
        <f t="shared" si="148"/>
        <v>-18</v>
      </c>
    </row>
    <row r="505" spans="1:26" x14ac:dyDescent="0.3">
      <c r="A505">
        <f t="shared" si="149"/>
        <v>0</v>
      </c>
      <c r="B505">
        <f t="shared" si="154"/>
        <v>-9.6500000000000892</v>
      </c>
      <c r="C505">
        <f t="shared" si="142"/>
        <v>51.300000000000182</v>
      </c>
      <c r="D505">
        <f t="shared" si="143"/>
        <v>-12.699999999999822</v>
      </c>
      <c r="E505">
        <f t="shared" si="155"/>
        <v>12.699999999999822</v>
      </c>
      <c r="F505">
        <f t="shared" si="156"/>
        <v>50.300000000000182</v>
      </c>
      <c r="G505">
        <f t="shared" si="157"/>
        <v>-11.699999999999822</v>
      </c>
      <c r="H505">
        <f t="shared" si="158"/>
        <v>11.699999999999822</v>
      </c>
      <c r="I505">
        <f t="shared" si="150"/>
        <v>11.699999999999822</v>
      </c>
      <c r="J505">
        <f t="shared" si="151"/>
        <v>-11.699999999999822</v>
      </c>
      <c r="K505">
        <f>+FDA_BE_Calculations!$F$41/FE_GAIN_plot</f>
        <v>5.1999999999999993</v>
      </c>
      <c r="L505">
        <f>+FDA_BE_Calculations!$G$41/FE_GAIN_plot</f>
        <v>-5.1999999999999993</v>
      </c>
      <c r="N505">
        <f t="shared" si="152"/>
        <v>5.1999999999999993</v>
      </c>
      <c r="O505">
        <f t="shared" si="153"/>
        <v>-5.1999999999999993</v>
      </c>
      <c r="Q505">
        <f t="shared" si="144"/>
        <v>5.0999999999999996</v>
      </c>
      <c r="R505">
        <f t="shared" si="145"/>
        <v>-9.9999999999999645E-2</v>
      </c>
      <c r="T505">
        <f t="shared" si="159"/>
        <v>5.1999999999999993</v>
      </c>
      <c r="U505">
        <f t="shared" si="160"/>
        <v>-5.1999999999999993</v>
      </c>
      <c r="W505">
        <f t="shared" si="146"/>
        <v>2.5</v>
      </c>
      <c r="Y505">
        <f t="shared" si="147"/>
        <v>18</v>
      </c>
      <c r="Z505">
        <f t="shared" si="148"/>
        <v>-18</v>
      </c>
    </row>
    <row r="506" spans="1:26" x14ac:dyDescent="0.3">
      <c r="A506">
        <f t="shared" si="149"/>
        <v>0</v>
      </c>
      <c r="B506">
        <f t="shared" si="154"/>
        <v>-9.7000000000000899</v>
      </c>
      <c r="C506">
        <f t="shared" si="142"/>
        <v>51.400000000000176</v>
      </c>
      <c r="D506">
        <f t="shared" si="143"/>
        <v>-12.59999999999982</v>
      </c>
      <c r="E506">
        <f t="shared" si="155"/>
        <v>12.59999999999982</v>
      </c>
      <c r="F506">
        <f t="shared" si="156"/>
        <v>50.400000000000176</v>
      </c>
      <c r="G506">
        <f t="shared" si="157"/>
        <v>-11.59999999999982</v>
      </c>
      <c r="H506">
        <f t="shared" si="158"/>
        <v>11.59999999999982</v>
      </c>
      <c r="I506">
        <f t="shared" si="150"/>
        <v>11.59999999999982</v>
      </c>
      <c r="J506">
        <f t="shared" si="151"/>
        <v>-11.59999999999982</v>
      </c>
      <c r="K506">
        <f>+FDA_BE_Calculations!$F$41/FE_GAIN_plot</f>
        <v>5.1999999999999993</v>
      </c>
      <c r="L506">
        <f>+FDA_BE_Calculations!$G$41/FE_GAIN_plot</f>
        <v>-5.1999999999999993</v>
      </c>
      <c r="N506">
        <f t="shared" si="152"/>
        <v>5.1999999999999993</v>
      </c>
      <c r="O506">
        <f t="shared" si="153"/>
        <v>-5.1999999999999993</v>
      </c>
      <c r="Q506">
        <f t="shared" si="144"/>
        <v>5.0999999999999996</v>
      </c>
      <c r="R506">
        <f t="shared" si="145"/>
        <v>-9.9999999999999645E-2</v>
      </c>
      <c r="T506">
        <f t="shared" si="159"/>
        <v>5.1999999999999993</v>
      </c>
      <c r="U506">
        <f t="shared" si="160"/>
        <v>-5.1999999999999993</v>
      </c>
      <c r="W506">
        <f t="shared" si="146"/>
        <v>2.5</v>
      </c>
      <c r="Y506">
        <f t="shared" si="147"/>
        <v>18</v>
      </c>
      <c r="Z506">
        <f t="shared" si="148"/>
        <v>-18</v>
      </c>
    </row>
    <row r="507" spans="1:26" x14ac:dyDescent="0.3">
      <c r="A507">
        <f t="shared" si="149"/>
        <v>0</v>
      </c>
      <c r="B507">
        <f t="shared" si="154"/>
        <v>-9.7500000000000906</v>
      </c>
      <c r="C507">
        <f t="shared" si="142"/>
        <v>51.500000000000185</v>
      </c>
      <c r="D507">
        <f t="shared" si="143"/>
        <v>-12.499999999999819</v>
      </c>
      <c r="E507">
        <f t="shared" si="155"/>
        <v>12.499999999999819</v>
      </c>
      <c r="F507">
        <f t="shared" si="156"/>
        <v>50.500000000000185</v>
      </c>
      <c r="G507">
        <f t="shared" si="157"/>
        <v>-11.499999999999819</v>
      </c>
      <c r="H507">
        <f t="shared" si="158"/>
        <v>11.499999999999819</v>
      </c>
      <c r="I507">
        <f t="shared" si="150"/>
        <v>11.499999999999819</v>
      </c>
      <c r="J507">
        <f t="shared" si="151"/>
        <v>-11.499999999999819</v>
      </c>
      <c r="K507">
        <f>+FDA_BE_Calculations!$F$41/FE_GAIN_plot</f>
        <v>5.1999999999999993</v>
      </c>
      <c r="L507">
        <f>+FDA_BE_Calculations!$G$41/FE_GAIN_plot</f>
        <v>-5.1999999999999993</v>
      </c>
      <c r="N507">
        <f t="shared" si="152"/>
        <v>5.1999999999999993</v>
      </c>
      <c r="O507">
        <f t="shared" si="153"/>
        <v>-5.1999999999999993</v>
      </c>
      <c r="Q507">
        <f t="shared" si="144"/>
        <v>5.0999999999999996</v>
      </c>
      <c r="R507">
        <f t="shared" si="145"/>
        <v>-9.9999999999999645E-2</v>
      </c>
      <c r="T507">
        <f t="shared" si="159"/>
        <v>5.1999999999999993</v>
      </c>
      <c r="U507">
        <f t="shared" si="160"/>
        <v>-5.1999999999999993</v>
      </c>
      <c r="W507">
        <f t="shared" si="146"/>
        <v>2.5</v>
      </c>
      <c r="Y507">
        <f t="shared" si="147"/>
        <v>18</v>
      </c>
      <c r="Z507">
        <f t="shared" si="148"/>
        <v>-18</v>
      </c>
    </row>
    <row r="508" spans="1:26" x14ac:dyDescent="0.3">
      <c r="A508">
        <f t="shared" si="149"/>
        <v>0</v>
      </c>
      <c r="B508">
        <f t="shared" si="154"/>
        <v>-9.8000000000000913</v>
      </c>
      <c r="C508">
        <f t="shared" si="142"/>
        <v>51.600000000000179</v>
      </c>
      <c r="D508">
        <f t="shared" si="143"/>
        <v>-12.399999999999817</v>
      </c>
      <c r="E508">
        <f t="shared" si="155"/>
        <v>12.399999999999817</v>
      </c>
      <c r="F508">
        <f t="shared" si="156"/>
        <v>50.600000000000179</v>
      </c>
      <c r="G508">
        <f t="shared" si="157"/>
        <v>-11.399999999999817</v>
      </c>
      <c r="H508">
        <f t="shared" si="158"/>
        <v>11.399999999999817</v>
      </c>
      <c r="I508">
        <f t="shared" si="150"/>
        <v>11.399999999999817</v>
      </c>
      <c r="J508">
        <f t="shared" si="151"/>
        <v>-11.399999999999817</v>
      </c>
      <c r="K508">
        <f>+FDA_BE_Calculations!$F$41/FE_GAIN_plot</f>
        <v>5.1999999999999993</v>
      </c>
      <c r="L508">
        <f>+FDA_BE_Calculations!$G$41/FE_GAIN_plot</f>
        <v>-5.1999999999999993</v>
      </c>
      <c r="N508">
        <f t="shared" si="152"/>
        <v>5.1999999999999993</v>
      </c>
      <c r="O508">
        <f t="shared" si="153"/>
        <v>-5.1999999999999993</v>
      </c>
      <c r="Q508">
        <f t="shared" si="144"/>
        <v>5.0999999999999996</v>
      </c>
      <c r="R508">
        <f t="shared" si="145"/>
        <v>-9.9999999999999645E-2</v>
      </c>
      <c r="T508">
        <f t="shared" si="159"/>
        <v>5.1999999999999993</v>
      </c>
      <c r="U508">
        <f t="shared" si="160"/>
        <v>-5.1999999999999993</v>
      </c>
      <c r="W508">
        <f t="shared" si="146"/>
        <v>2.5</v>
      </c>
      <c r="Y508">
        <f t="shared" si="147"/>
        <v>18</v>
      </c>
      <c r="Z508">
        <f t="shared" si="148"/>
        <v>-18</v>
      </c>
    </row>
    <row r="509" spans="1:26" x14ac:dyDescent="0.3">
      <c r="A509">
        <f t="shared" si="149"/>
        <v>0</v>
      </c>
      <c r="B509">
        <f t="shared" si="154"/>
        <v>-9.850000000000092</v>
      </c>
      <c r="C509">
        <f t="shared" si="142"/>
        <v>51.700000000000188</v>
      </c>
      <c r="D509">
        <f t="shared" si="143"/>
        <v>-12.299999999999816</v>
      </c>
      <c r="E509">
        <f t="shared" si="155"/>
        <v>12.299999999999816</v>
      </c>
      <c r="F509">
        <f t="shared" si="156"/>
        <v>50.700000000000188</v>
      </c>
      <c r="G509">
        <f t="shared" si="157"/>
        <v>-11.299999999999816</v>
      </c>
      <c r="H509">
        <f t="shared" si="158"/>
        <v>11.299999999999816</v>
      </c>
      <c r="I509">
        <f t="shared" si="150"/>
        <v>11.299999999999816</v>
      </c>
      <c r="J509">
        <f t="shared" si="151"/>
        <v>-11.299999999999816</v>
      </c>
      <c r="K509">
        <f>+FDA_BE_Calculations!$F$41/FE_GAIN_plot</f>
        <v>5.1999999999999993</v>
      </c>
      <c r="L509">
        <f>+FDA_BE_Calculations!$G$41/FE_GAIN_plot</f>
        <v>-5.1999999999999993</v>
      </c>
      <c r="N509">
        <f t="shared" si="152"/>
        <v>5.1999999999999993</v>
      </c>
      <c r="O509">
        <f t="shared" si="153"/>
        <v>-5.1999999999999993</v>
      </c>
      <c r="Q509">
        <f t="shared" si="144"/>
        <v>5.0999999999999996</v>
      </c>
      <c r="R509">
        <f t="shared" si="145"/>
        <v>-9.9999999999999645E-2</v>
      </c>
      <c r="T509">
        <f t="shared" si="159"/>
        <v>5.1999999999999993</v>
      </c>
      <c r="U509">
        <f t="shared" si="160"/>
        <v>-5.1999999999999993</v>
      </c>
      <c r="W509">
        <f t="shared" si="146"/>
        <v>2.5</v>
      </c>
      <c r="Y509">
        <f t="shared" si="147"/>
        <v>18</v>
      </c>
      <c r="Z509">
        <f t="shared" si="148"/>
        <v>-18</v>
      </c>
    </row>
    <row r="510" spans="1:26" x14ac:dyDescent="0.3">
      <c r="A510">
        <f t="shared" si="149"/>
        <v>0</v>
      </c>
      <c r="B510">
        <f t="shared" si="154"/>
        <v>-9.9000000000000927</v>
      </c>
      <c r="C510">
        <f t="shared" si="142"/>
        <v>51.800000000000182</v>
      </c>
      <c r="D510">
        <f t="shared" si="143"/>
        <v>-12.199999999999815</v>
      </c>
      <c r="E510">
        <f t="shared" si="155"/>
        <v>12.199999999999815</v>
      </c>
      <c r="F510">
        <f t="shared" si="156"/>
        <v>50.800000000000182</v>
      </c>
      <c r="G510">
        <f t="shared" si="157"/>
        <v>-11.199999999999815</v>
      </c>
      <c r="H510">
        <f t="shared" si="158"/>
        <v>11.199999999999815</v>
      </c>
      <c r="I510">
        <f t="shared" si="150"/>
        <v>11.199999999999815</v>
      </c>
      <c r="J510">
        <f t="shared" si="151"/>
        <v>-11.199999999999815</v>
      </c>
      <c r="K510">
        <f>+FDA_BE_Calculations!$F$41/FE_GAIN_plot</f>
        <v>5.1999999999999993</v>
      </c>
      <c r="L510">
        <f>+FDA_BE_Calculations!$G$41/FE_GAIN_plot</f>
        <v>-5.1999999999999993</v>
      </c>
      <c r="N510">
        <f t="shared" si="152"/>
        <v>5.1999999999999993</v>
      </c>
      <c r="O510">
        <f t="shared" si="153"/>
        <v>-5.1999999999999993</v>
      </c>
      <c r="Q510">
        <f t="shared" si="144"/>
        <v>5.0999999999999996</v>
      </c>
      <c r="R510">
        <f t="shared" si="145"/>
        <v>-9.9999999999999645E-2</v>
      </c>
      <c r="T510">
        <f t="shared" si="159"/>
        <v>5.1999999999999993</v>
      </c>
      <c r="U510">
        <f t="shared" si="160"/>
        <v>-5.1999999999999993</v>
      </c>
      <c r="W510">
        <f t="shared" si="146"/>
        <v>2.5</v>
      </c>
      <c r="Y510">
        <f t="shared" si="147"/>
        <v>18</v>
      </c>
      <c r="Z510">
        <f t="shared" si="148"/>
        <v>-18</v>
      </c>
    </row>
    <row r="511" spans="1:26" x14ac:dyDescent="0.3">
      <c r="A511">
        <f t="shared" si="149"/>
        <v>0</v>
      </c>
      <c r="B511">
        <f t="shared" si="154"/>
        <v>-9.9500000000000934</v>
      </c>
      <c r="C511">
        <f t="shared" si="142"/>
        <v>51.90000000000019</v>
      </c>
      <c r="D511">
        <f t="shared" si="143"/>
        <v>-12.099999999999813</v>
      </c>
      <c r="E511">
        <f t="shared" si="155"/>
        <v>12.099999999999813</v>
      </c>
      <c r="F511">
        <f t="shared" si="156"/>
        <v>50.90000000000019</v>
      </c>
      <c r="G511">
        <f t="shared" si="157"/>
        <v>-11.099999999999813</v>
      </c>
      <c r="H511">
        <f t="shared" si="158"/>
        <v>11.099999999999813</v>
      </c>
      <c r="I511">
        <f t="shared" si="150"/>
        <v>11.099999999999813</v>
      </c>
      <c r="J511">
        <f t="shared" si="151"/>
        <v>-11.099999999999813</v>
      </c>
      <c r="K511">
        <f>+FDA_BE_Calculations!$F$41/FE_GAIN_plot</f>
        <v>5.1999999999999993</v>
      </c>
      <c r="L511">
        <f>+FDA_BE_Calculations!$G$41/FE_GAIN_plot</f>
        <v>-5.1999999999999993</v>
      </c>
      <c r="N511">
        <f t="shared" si="152"/>
        <v>5.1999999999999993</v>
      </c>
      <c r="O511">
        <f t="shared" si="153"/>
        <v>-5.1999999999999993</v>
      </c>
      <c r="Q511">
        <f t="shared" si="144"/>
        <v>5.0999999999999996</v>
      </c>
      <c r="R511">
        <f t="shared" si="145"/>
        <v>-9.9999999999999645E-2</v>
      </c>
      <c r="T511">
        <f t="shared" si="159"/>
        <v>5.1999999999999993</v>
      </c>
      <c r="U511">
        <f t="shared" si="160"/>
        <v>-5.1999999999999993</v>
      </c>
      <c r="W511">
        <f t="shared" si="146"/>
        <v>2.5</v>
      </c>
      <c r="Y511">
        <f t="shared" si="147"/>
        <v>18</v>
      </c>
      <c r="Z511">
        <f t="shared" si="148"/>
        <v>-18</v>
      </c>
    </row>
    <row r="512" spans="1:26" x14ac:dyDescent="0.3">
      <c r="A512">
        <f t="shared" si="149"/>
        <v>0</v>
      </c>
      <c r="B512">
        <f t="shared" si="154"/>
        <v>-10.000000000000094</v>
      </c>
      <c r="C512">
        <f t="shared" si="142"/>
        <v>52.000000000000185</v>
      </c>
      <c r="D512">
        <f t="shared" si="143"/>
        <v>-11.999999999999812</v>
      </c>
      <c r="E512">
        <f t="shared" si="155"/>
        <v>11.999999999999812</v>
      </c>
      <c r="F512">
        <f t="shared" si="156"/>
        <v>51.000000000000185</v>
      </c>
      <c r="G512">
        <f t="shared" si="157"/>
        <v>-10.999999999999812</v>
      </c>
      <c r="H512">
        <f t="shared" si="158"/>
        <v>10.999999999999812</v>
      </c>
      <c r="I512">
        <f t="shared" si="150"/>
        <v>10.999999999999812</v>
      </c>
      <c r="J512">
        <f t="shared" si="151"/>
        <v>-10.999999999999812</v>
      </c>
      <c r="K512">
        <f>+FDA_BE_Calculations!$F$41/FE_GAIN_plot</f>
        <v>5.1999999999999993</v>
      </c>
      <c r="L512">
        <f>+FDA_BE_Calculations!$G$41/FE_GAIN_plot</f>
        <v>-5.1999999999999993</v>
      </c>
      <c r="N512">
        <f t="shared" si="152"/>
        <v>5.1999999999999993</v>
      </c>
      <c r="O512">
        <f t="shared" si="153"/>
        <v>-5.1999999999999993</v>
      </c>
      <c r="Q512">
        <f t="shared" si="144"/>
        <v>5.0999999999999996</v>
      </c>
      <c r="R512">
        <f t="shared" si="145"/>
        <v>-9.9999999999999645E-2</v>
      </c>
      <c r="T512">
        <f t="shared" si="159"/>
        <v>5.1999999999999993</v>
      </c>
      <c r="U512">
        <f t="shared" si="160"/>
        <v>-5.1999999999999993</v>
      </c>
      <c r="W512">
        <f t="shared" si="146"/>
        <v>2.5</v>
      </c>
      <c r="Y512">
        <f t="shared" si="147"/>
        <v>18</v>
      </c>
      <c r="Z512">
        <f t="shared" si="148"/>
        <v>-18</v>
      </c>
    </row>
    <row r="513" spans="1:26" x14ac:dyDescent="0.3">
      <c r="A513">
        <f t="shared" si="149"/>
        <v>0</v>
      </c>
      <c r="B513">
        <f t="shared" si="154"/>
        <v>-10.050000000000095</v>
      </c>
      <c r="C513">
        <f t="shared" si="142"/>
        <v>52.100000000000193</v>
      </c>
      <c r="D513">
        <f t="shared" si="143"/>
        <v>-11.89999999999981</v>
      </c>
      <c r="E513">
        <f t="shared" si="155"/>
        <v>11.89999999999981</v>
      </c>
      <c r="F513">
        <f t="shared" si="156"/>
        <v>51.100000000000193</v>
      </c>
      <c r="G513">
        <f t="shared" si="157"/>
        <v>-10.89999999999981</v>
      </c>
      <c r="H513">
        <f t="shared" si="158"/>
        <v>10.89999999999981</v>
      </c>
      <c r="I513">
        <f t="shared" si="150"/>
        <v>10.89999999999981</v>
      </c>
      <c r="J513">
        <f t="shared" si="151"/>
        <v>-10.89999999999981</v>
      </c>
      <c r="K513">
        <f>+FDA_BE_Calculations!$F$41/FE_GAIN_plot</f>
        <v>5.1999999999999993</v>
      </c>
      <c r="L513">
        <f>+FDA_BE_Calculations!$G$41/FE_GAIN_plot</f>
        <v>-5.1999999999999993</v>
      </c>
      <c r="N513">
        <f t="shared" si="152"/>
        <v>5.1999999999999993</v>
      </c>
      <c r="O513">
        <f t="shared" si="153"/>
        <v>-5.1999999999999993</v>
      </c>
      <c r="Q513">
        <f t="shared" si="144"/>
        <v>5.0999999999999996</v>
      </c>
      <c r="R513">
        <f t="shared" si="145"/>
        <v>-9.9999999999999645E-2</v>
      </c>
      <c r="T513">
        <f t="shared" si="159"/>
        <v>5.1999999999999993</v>
      </c>
      <c r="U513">
        <f t="shared" si="160"/>
        <v>-5.1999999999999993</v>
      </c>
      <c r="W513">
        <f t="shared" si="146"/>
        <v>2.5</v>
      </c>
      <c r="Y513">
        <f t="shared" si="147"/>
        <v>18</v>
      </c>
      <c r="Z513">
        <f t="shared" si="148"/>
        <v>-18</v>
      </c>
    </row>
    <row r="514" spans="1:26" x14ac:dyDescent="0.3">
      <c r="A514">
        <f t="shared" si="149"/>
        <v>0</v>
      </c>
      <c r="B514">
        <f t="shared" si="154"/>
        <v>-10.100000000000096</v>
      </c>
      <c r="C514">
        <f t="shared" ref="C514:C577" si="161">IF((B514-0.75)&lt;$AD$6,(AD$6-B514)/FE_GAIN_plot*2,0)</f>
        <v>52.200000000000188</v>
      </c>
      <c r="D514">
        <f t="shared" ref="D514:D577" si="162" xml:space="preserve"> IF((B514)&gt;$AD$7, (AD$7-B514)/FE_GAIN_plot*2,0)</f>
        <v>-11.799999999999809</v>
      </c>
      <c r="E514">
        <f t="shared" si="155"/>
        <v>11.799999999999809</v>
      </c>
      <c r="F514">
        <f t="shared" si="156"/>
        <v>51.200000000000188</v>
      </c>
      <c r="G514">
        <f t="shared" si="157"/>
        <v>-10.799999999999809</v>
      </c>
      <c r="H514">
        <f t="shared" si="158"/>
        <v>10.799999999999809</v>
      </c>
      <c r="I514">
        <f t="shared" si="150"/>
        <v>10.799999999999809</v>
      </c>
      <c r="J514">
        <f t="shared" si="151"/>
        <v>-10.799999999999809</v>
      </c>
      <c r="K514">
        <f>+FDA_BE_Calculations!$F$41/FE_GAIN_plot</f>
        <v>5.1999999999999993</v>
      </c>
      <c r="L514">
        <f>+FDA_BE_Calculations!$G$41/FE_GAIN_plot</f>
        <v>-5.1999999999999993</v>
      </c>
      <c r="N514">
        <f t="shared" si="152"/>
        <v>5.1999999999999993</v>
      </c>
      <c r="O514">
        <f t="shared" si="153"/>
        <v>-5.1999999999999993</v>
      </c>
      <c r="Q514">
        <f t="shared" ref="Q514:Q577" si="163">+vocm_calc_plot+BE_GAIN_plot*FE_GAIN_plot*0.5*N514</f>
        <v>5.0999999999999996</v>
      </c>
      <c r="R514">
        <f t="shared" ref="R514:R577" si="164">+vocm_calc_plot+BE_GAIN_plot*FE_GAIN_plot*0.5*O514</f>
        <v>-9.9999999999999645E-2</v>
      </c>
      <c r="T514">
        <f t="shared" si="159"/>
        <v>5.1999999999999993</v>
      </c>
      <c r="U514">
        <f t="shared" si="160"/>
        <v>-5.1999999999999993</v>
      </c>
      <c r="W514">
        <f t="shared" ref="W514:W577" si="165">+vocm_calc_plot</f>
        <v>2.5</v>
      </c>
      <c r="Y514">
        <f t="shared" ref="Y514:Y577" si="166">VCC_plot</f>
        <v>18</v>
      </c>
      <c r="Z514">
        <f t="shared" ref="Z514:Z577" si="167">VEE_plot</f>
        <v>-18</v>
      </c>
    </row>
    <row r="515" spans="1:26" x14ac:dyDescent="0.3">
      <c r="A515">
        <f t="shared" ref="A515:A578" si="168">IF(($B515-$B516)&lt;0.000001,1,0)</f>
        <v>0</v>
      </c>
      <c r="B515">
        <f t="shared" si="154"/>
        <v>-10.150000000000096</v>
      </c>
      <c r="C515">
        <f t="shared" si="161"/>
        <v>52.300000000000196</v>
      </c>
      <c r="D515">
        <f t="shared" si="162"/>
        <v>-11.699999999999807</v>
      </c>
      <c r="E515">
        <f t="shared" si="155"/>
        <v>11.699999999999807</v>
      </c>
      <c r="F515">
        <f t="shared" si="156"/>
        <v>51.300000000000196</v>
      </c>
      <c r="G515">
        <f t="shared" si="157"/>
        <v>-10.699999999999807</v>
      </c>
      <c r="H515">
        <f t="shared" si="158"/>
        <v>10.699999999999807</v>
      </c>
      <c r="I515">
        <f t="shared" ref="I515:I578" si="169">IF(ABS($E515)&lt;ABS($H515), $E515, $H515)</f>
        <v>10.699999999999807</v>
      </c>
      <c r="J515">
        <f t="shared" ref="J515:J578" si="170">-I515</f>
        <v>-10.699999999999807</v>
      </c>
      <c r="K515">
        <f>+FDA_BE_Calculations!$F$41/FE_GAIN_plot</f>
        <v>5.1999999999999993</v>
      </c>
      <c r="L515">
        <f>+FDA_BE_Calculations!$G$41/FE_GAIN_plot</f>
        <v>-5.1999999999999993</v>
      </c>
      <c r="N515">
        <f t="shared" ref="N515:N578" si="171">IF(ABS($I515)&lt;ABS($K515), $I515, $K515)</f>
        <v>5.1999999999999993</v>
      </c>
      <c r="O515">
        <f t="shared" ref="O515:O578" si="172">IF(ABS($J515)&lt;ABS($L515), $J515, $L515)</f>
        <v>-5.1999999999999993</v>
      </c>
      <c r="Q515">
        <f t="shared" si="163"/>
        <v>5.0999999999999996</v>
      </c>
      <c r="R515">
        <f t="shared" si="164"/>
        <v>-9.9999999999999645E-2</v>
      </c>
      <c r="T515">
        <f t="shared" si="159"/>
        <v>5.1999999999999993</v>
      </c>
      <c r="U515">
        <f t="shared" si="160"/>
        <v>-5.1999999999999993</v>
      </c>
      <c r="W515">
        <f t="shared" si="165"/>
        <v>2.5</v>
      </c>
      <c r="Y515">
        <f t="shared" si="166"/>
        <v>18</v>
      </c>
      <c r="Z515">
        <f t="shared" si="167"/>
        <v>-18</v>
      </c>
    </row>
    <row r="516" spans="1:26" x14ac:dyDescent="0.3">
      <c r="A516">
        <f t="shared" si="168"/>
        <v>0</v>
      </c>
      <c r="B516">
        <f t="shared" ref="B516:B579" si="173">IF(($B515-0.05)&gt;=$AD$11,$B515-0.05,$AD$11)</f>
        <v>-10.200000000000097</v>
      </c>
      <c r="C516">
        <f t="shared" si="161"/>
        <v>52.40000000000019</v>
      </c>
      <c r="D516">
        <f t="shared" si="162"/>
        <v>-11.599999999999806</v>
      </c>
      <c r="E516">
        <f t="shared" ref="E516:E579" si="174">IF(ABS(D516)&lt;ABS(C516), ABS(D516), ABS(C516))</f>
        <v>11.599999999999806</v>
      </c>
      <c r="F516">
        <f t="shared" ref="F516:F579" si="175">IF(B516&lt;$AD$10,($AD$10-B516)*2,0)</f>
        <v>51.40000000000019</v>
      </c>
      <c r="G516">
        <f t="shared" ref="G516:G579" si="176">IF(B516&gt;$AD$11, ($AD$11-B516)*2,0)</f>
        <v>-10.599999999999806</v>
      </c>
      <c r="H516">
        <f t="shared" ref="H516:H579" si="177">IF(ABS(G516)&lt;ABS(F516), ABS(G516),ABS(F516))</f>
        <v>10.599999999999806</v>
      </c>
      <c r="I516">
        <f t="shared" si="169"/>
        <v>10.599999999999806</v>
      </c>
      <c r="J516">
        <f t="shared" si="170"/>
        <v>-10.599999999999806</v>
      </c>
      <c r="K516">
        <f>+FDA_BE_Calculations!$F$41/FE_GAIN_plot</f>
        <v>5.1999999999999993</v>
      </c>
      <c r="L516">
        <f>+FDA_BE_Calculations!$G$41/FE_GAIN_plot</f>
        <v>-5.1999999999999993</v>
      </c>
      <c r="N516">
        <f t="shared" si="171"/>
        <v>5.1999999999999993</v>
      </c>
      <c r="O516">
        <f t="shared" si="172"/>
        <v>-5.1999999999999993</v>
      </c>
      <c r="Q516">
        <f t="shared" si="163"/>
        <v>5.0999999999999996</v>
      </c>
      <c r="R516">
        <f t="shared" si="164"/>
        <v>-9.9999999999999645E-2</v>
      </c>
      <c r="T516">
        <f t="shared" ref="T516:T579" si="178">+Q516-R516</f>
        <v>5.1999999999999993</v>
      </c>
      <c r="U516">
        <f t="shared" ref="U516:U579" si="179">+R516-Q516</f>
        <v>-5.1999999999999993</v>
      </c>
      <c r="W516">
        <f t="shared" si="165"/>
        <v>2.5</v>
      </c>
      <c r="Y516">
        <f t="shared" si="166"/>
        <v>18</v>
      </c>
      <c r="Z516">
        <f t="shared" si="167"/>
        <v>-18</v>
      </c>
    </row>
    <row r="517" spans="1:26" x14ac:dyDescent="0.3">
      <c r="A517">
        <f t="shared" si="168"/>
        <v>0</v>
      </c>
      <c r="B517">
        <f t="shared" si="173"/>
        <v>-10.250000000000098</v>
      </c>
      <c r="C517">
        <f t="shared" si="161"/>
        <v>52.500000000000199</v>
      </c>
      <c r="D517">
        <f t="shared" si="162"/>
        <v>-11.499999999999805</v>
      </c>
      <c r="E517">
        <f t="shared" si="174"/>
        <v>11.499999999999805</v>
      </c>
      <c r="F517">
        <f t="shared" si="175"/>
        <v>51.500000000000199</v>
      </c>
      <c r="G517">
        <f t="shared" si="176"/>
        <v>-10.499999999999805</v>
      </c>
      <c r="H517">
        <f t="shared" si="177"/>
        <v>10.499999999999805</v>
      </c>
      <c r="I517">
        <f t="shared" si="169"/>
        <v>10.499999999999805</v>
      </c>
      <c r="J517">
        <f t="shared" si="170"/>
        <v>-10.499999999999805</v>
      </c>
      <c r="K517">
        <f>+FDA_BE_Calculations!$F$41/FE_GAIN_plot</f>
        <v>5.1999999999999993</v>
      </c>
      <c r="L517">
        <f>+FDA_BE_Calculations!$G$41/FE_GAIN_plot</f>
        <v>-5.1999999999999993</v>
      </c>
      <c r="N517">
        <f t="shared" si="171"/>
        <v>5.1999999999999993</v>
      </c>
      <c r="O517">
        <f t="shared" si="172"/>
        <v>-5.1999999999999993</v>
      </c>
      <c r="Q517">
        <f t="shared" si="163"/>
        <v>5.0999999999999996</v>
      </c>
      <c r="R517">
        <f t="shared" si="164"/>
        <v>-9.9999999999999645E-2</v>
      </c>
      <c r="T517">
        <f t="shared" si="178"/>
        <v>5.1999999999999993</v>
      </c>
      <c r="U517">
        <f t="shared" si="179"/>
        <v>-5.1999999999999993</v>
      </c>
      <c r="W517">
        <f t="shared" si="165"/>
        <v>2.5</v>
      </c>
      <c r="Y517">
        <f t="shared" si="166"/>
        <v>18</v>
      </c>
      <c r="Z517">
        <f t="shared" si="167"/>
        <v>-18</v>
      </c>
    </row>
    <row r="518" spans="1:26" x14ac:dyDescent="0.3">
      <c r="A518">
        <f t="shared" si="168"/>
        <v>0</v>
      </c>
      <c r="B518">
        <f t="shared" si="173"/>
        <v>-10.300000000000098</v>
      </c>
      <c r="C518">
        <f t="shared" si="161"/>
        <v>52.600000000000193</v>
      </c>
      <c r="D518">
        <f t="shared" si="162"/>
        <v>-11.399999999999803</v>
      </c>
      <c r="E518">
        <f t="shared" si="174"/>
        <v>11.399999999999803</v>
      </c>
      <c r="F518">
        <f t="shared" si="175"/>
        <v>51.600000000000193</v>
      </c>
      <c r="G518">
        <f t="shared" si="176"/>
        <v>-10.399999999999803</v>
      </c>
      <c r="H518">
        <f t="shared" si="177"/>
        <v>10.399999999999803</v>
      </c>
      <c r="I518">
        <f t="shared" si="169"/>
        <v>10.399999999999803</v>
      </c>
      <c r="J518">
        <f t="shared" si="170"/>
        <v>-10.399999999999803</v>
      </c>
      <c r="K518">
        <f>+FDA_BE_Calculations!$F$41/FE_GAIN_plot</f>
        <v>5.1999999999999993</v>
      </c>
      <c r="L518">
        <f>+FDA_BE_Calculations!$G$41/FE_GAIN_plot</f>
        <v>-5.1999999999999993</v>
      </c>
      <c r="N518">
        <f t="shared" si="171"/>
        <v>5.1999999999999993</v>
      </c>
      <c r="O518">
        <f t="shared" si="172"/>
        <v>-5.1999999999999993</v>
      </c>
      <c r="Q518">
        <f t="shared" si="163"/>
        <v>5.0999999999999996</v>
      </c>
      <c r="R518">
        <f t="shared" si="164"/>
        <v>-9.9999999999999645E-2</v>
      </c>
      <c r="T518">
        <f t="shared" si="178"/>
        <v>5.1999999999999993</v>
      </c>
      <c r="U518">
        <f t="shared" si="179"/>
        <v>-5.1999999999999993</v>
      </c>
      <c r="W518">
        <f t="shared" si="165"/>
        <v>2.5</v>
      </c>
      <c r="Y518">
        <f t="shared" si="166"/>
        <v>18</v>
      </c>
      <c r="Z518">
        <f t="shared" si="167"/>
        <v>-18</v>
      </c>
    </row>
    <row r="519" spans="1:26" x14ac:dyDescent="0.3">
      <c r="A519">
        <f t="shared" si="168"/>
        <v>0</v>
      </c>
      <c r="B519">
        <f t="shared" si="173"/>
        <v>-10.350000000000099</v>
      </c>
      <c r="C519">
        <f t="shared" si="161"/>
        <v>52.700000000000202</v>
      </c>
      <c r="D519">
        <f t="shared" si="162"/>
        <v>-11.299999999999802</v>
      </c>
      <c r="E519">
        <f t="shared" si="174"/>
        <v>11.299999999999802</v>
      </c>
      <c r="F519">
        <f t="shared" si="175"/>
        <v>51.700000000000202</v>
      </c>
      <c r="G519">
        <f t="shared" si="176"/>
        <v>-10.299999999999802</v>
      </c>
      <c r="H519">
        <f t="shared" si="177"/>
        <v>10.299999999999802</v>
      </c>
      <c r="I519">
        <f t="shared" si="169"/>
        <v>10.299999999999802</v>
      </c>
      <c r="J519">
        <f t="shared" si="170"/>
        <v>-10.299999999999802</v>
      </c>
      <c r="K519">
        <f>+FDA_BE_Calculations!$F$41/FE_GAIN_plot</f>
        <v>5.1999999999999993</v>
      </c>
      <c r="L519">
        <f>+FDA_BE_Calculations!$G$41/FE_GAIN_plot</f>
        <v>-5.1999999999999993</v>
      </c>
      <c r="N519">
        <f t="shared" si="171"/>
        <v>5.1999999999999993</v>
      </c>
      <c r="O519">
        <f t="shared" si="172"/>
        <v>-5.1999999999999993</v>
      </c>
      <c r="Q519">
        <f t="shared" si="163"/>
        <v>5.0999999999999996</v>
      </c>
      <c r="R519">
        <f t="shared" si="164"/>
        <v>-9.9999999999999645E-2</v>
      </c>
      <c r="T519">
        <f t="shared" si="178"/>
        <v>5.1999999999999993</v>
      </c>
      <c r="U519">
        <f t="shared" si="179"/>
        <v>-5.1999999999999993</v>
      </c>
      <c r="W519">
        <f t="shared" si="165"/>
        <v>2.5</v>
      </c>
      <c r="Y519">
        <f t="shared" si="166"/>
        <v>18</v>
      </c>
      <c r="Z519">
        <f t="shared" si="167"/>
        <v>-18</v>
      </c>
    </row>
    <row r="520" spans="1:26" x14ac:dyDescent="0.3">
      <c r="A520">
        <f t="shared" si="168"/>
        <v>0</v>
      </c>
      <c r="B520">
        <f t="shared" si="173"/>
        <v>-10.4000000000001</v>
      </c>
      <c r="C520">
        <f t="shared" si="161"/>
        <v>52.800000000000196</v>
      </c>
      <c r="D520">
        <f t="shared" si="162"/>
        <v>-11.1999999999998</v>
      </c>
      <c r="E520">
        <f t="shared" si="174"/>
        <v>11.1999999999998</v>
      </c>
      <c r="F520">
        <f t="shared" si="175"/>
        <v>51.800000000000196</v>
      </c>
      <c r="G520">
        <f t="shared" si="176"/>
        <v>-10.1999999999998</v>
      </c>
      <c r="H520">
        <f t="shared" si="177"/>
        <v>10.1999999999998</v>
      </c>
      <c r="I520">
        <f t="shared" si="169"/>
        <v>10.1999999999998</v>
      </c>
      <c r="J520">
        <f t="shared" si="170"/>
        <v>-10.1999999999998</v>
      </c>
      <c r="K520">
        <f>+FDA_BE_Calculations!$F$41/FE_GAIN_plot</f>
        <v>5.1999999999999993</v>
      </c>
      <c r="L520">
        <f>+FDA_BE_Calculations!$G$41/FE_GAIN_plot</f>
        <v>-5.1999999999999993</v>
      </c>
      <c r="N520">
        <f t="shared" si="171"/>
        <v>5.1999999999999993</v>
      </c>
      <c r="O520">
        <f t="shared" si="172"/>
        <v>-5.1999999999999993</v>
      </c>
      <c r="Q520">
        <f t="shared" si="163"/>
        <v>5.0999999999999996</v>
      </c>
      <c r="R520">
        <f t="shared" si="164"/>
        <v>-9.9999999999999645E-2</v>
      </c>
      <c r="T520">
        <f t="shared" si="178"/>
        <v>5.1999999999999993</v>
      </c>
      <c r="U520">
        <f t="shared" si="179"/>
        <v>-5.1999999999999993</v>
      </c>
      <c r="W520">
        <f t="shared" si="165"/>
        <v>2.5</v>
      </c>
      <c r="Y520">
        <f t="shared" si="166"/>
        <v>18</v>
      </c>
      <c r="Z520">
        <f t="shared" si="167"/>
        <v>-18</v>
      </c>
    </row>
    <row r="521" spans="1:26" x14ac:dyDescent="0.3">
      <c r="A521">
        <f t="shared" si="168"/>
        <v>0</v>
      </c>
      <c r="B521">
        <f t="shared" si="173"/>
        <v>-10.450000000000101</v>
      </c>
      <c r="C521">
        <f t="shared" si="161"/>
        <v>52.900000000000205</v>
      </c>
      <c r="D521">
        <f t="shared" si="162"/>
        <v>-11.099999999999799</v>
      </c>
      <c r="E521">
        <f t="shared" si="174"/>
        <v>11.099999999999799</v>
      </c>
      <c r="F521">
        <f t="shared" si="175"/>
        <v>51.900000000000205</v>
      </c>
      <c r="G521">
        <f t="shared" si="176"/>
        <v>-10.099999999999799</v>
      </c>
      <c r="H521">
        <f t="shared" si="177"/>
        <v>10.099999999999799</v>
      </c>
      <c r="I521">
        <f t="shared" si="169"/>
        <v>10.099999999999799</v>
      </c>
      <c r="J521">
        <f t="shared" si="170"/>
        <v>-10.099999999999799</v>
      </c>
      <c r="K521">
        <f>+FDA_BE_Calculations!$F$41/FE_GAIN_plot</f>
        <v>5.1999999999999993</v>
      </c>
      <c r="L521">
        <f>+FDA_BE_Calculations!$G$41/FE_GAIN_plot</f>
        <v>-5.1999999999999993</v>
      </c>
      <c r="N521">
        <f t="shared" si="171"/>
        <v>5.1999999999999993</v>
      </c>
      <c r="O521">
        <f t="shared" si="172"/>
        <v>-5.1999999999999993</v>
      </c>
      <c r="Q521">
        <f t="shared" si="163"/>
        <v>5.0999999999999996</v>
      </c>
      <c r="R521">
        <f t="shared" si="164"/>
        <v>-9.9999999999999645E-2</v>
      </c>
      <c r="T521">
        <f t="shared" si="178"/>
        <v>5.1999999999999993</v>
      </c>
      <c r="U521">
        <f t="shared" si="179"/>
        <v>-5.1999999999999993</v>
      </c>
      <c r="W521">
        <f t="shared" si="165"/>
        <v>2.5</v>
      </c>
      <c r="Y521">
        <f t="shared" si="166"/>
        <v>18</v>
      </c>
      <c r="Z521">
        <f t="shared" si="167"/>
        <v>-18</v>
      </c>
    </row>
    <row r="522" spans="1:26" x14ac:dyDescent="0.3">
      <c r="A522">
        <f t="shared" si="168"/>
        <v>0</v>
      </c>
      <c r="B522">
        <f t="shared" si="173"/>
        <v>-10.500000000000101</v>
      </c>
      <c r="C522">
        <f t="shared" si="161"/>
        <v>53.000000000000199</v>
      </c>
      <c r="D522">
        <f t="shared" si="162"/>
        <v>-10.999999999999797</v>
      </c>
      <c r="E522">
        <f t="shared" si="174"/>
        <v>10.999999999999797</v>
      </c>
      <c r="F522">
        <f t="shared" si="175"/>
        <v>52.000000000000199</v>
      </c>
      <c r="G522">
        <f t="shared" si="176"/>
        <v>-9.9999999999997975</v>
      </c>
      <c r="H522">
        <f t="shared" si="177"/>
        <v>9.9999999999997975</v>
      </c>
      <c r="I522">
        <f t="shared" si="169"/>
        <v>9.9999999999997975</v>
      </c>
      <c r="J522">
        <f t="shared" si="170"/>
        <v>-9.9999999999997975</v>
      </c>
      <c r="K522">
        <f>+FDA_BE_Calculations!$F$41/FE_GAIN_plot</f>
        <v>5.1999999999999993</v>
      </c>
      <c r="L522">
        <f>+FDA_BE_Calculations!$G$41/FE_GAIN_plot</f>
        <v>-5.1999999999999993</v>
      </c>
      <c r="N522">
        <f t="shared" si="171"/>
        <v>5.1999999999999993</v>
      </c>
      <c r="O522">
        <f t="shared" si="172"/>
        <v>-5.1999999999999993</v>
      </c>
      <c r="Q522">
        <f t="shared" si="163"/>
        <v>5.0999999999999996</v>
      </c>
      <c r="R522">
        <f t="shared" si="164"/>
        <v>-9.9999999999999645E-2</v>
      </c>
      <c r="T522">
        <f t="shared" si="178"/>
        <v>5.1999999999999993</v>
      </c>
      <c r="U522">
        <f t="shared" si="179"/>
        <v>-5.1999999999999993</v>
      </c>
      <c r="W522">
        <f t="shared" si="165"/>
        <v>2.5</v>
      </c>
      <c r="Y522">
        <f t="shared" si="166"/>
        <v>18</v>
      </c>
      <c r="Z522">
        <f t="shared" si="167"/>
        <v>-18</v>
      </c>
    </row>
    <row r="523" spans="1:26" x14ac:dyDescent="0.3">
      <c r="A523">
        <f t="shared" si="168"/>
        <v>0</v>
      </c>
      <c r="B523">
        <f t="shared" si="173"/>
        <v>-10.550000000000102</v>
      </c>
      <c r="C523">
        <f t="shared" si="161"/>
        <v>53.100000000000207</v>
      </c>
      <c r="D523">
        <f t="shared" si="162"/>
        <v>-10.899999999999796</v>
      </c>
      <c r="E523">
        <f t="shared" si="174"/>
        <v>10.899999999999796</v>
      </c>
      <c r="F523">
        <f t="shared" si="175"/>
        <v>52.100000000000207</v>
      </c>
      <c r="G523">
        <f t="shared" si="176"/>
        <v>-9.8999999999997961</v>
      </c>
      <c r="H523">
        <f t="shared" si="177"/>
        <v>9.8999999999997961</v>
      </c>
      <c r="I523">
        <f t="shared" si="169"/>
        <v>9.8999999999997961</v>
      </c>
      <c r="J523">
        <f t="shared" si="170"/>
        <v>-9.8999999999997961</v>
      </c>
      <c r="K523">
        <f>+FDA_BE_Calculations!$F$41/FE_GAIN_plot</f>
        <v>5.1999999999999993</v>
      </c>
      <c r="L523">
        <f>+FDA_BE_Calculations!$G$41/FE_GAIN_plot</f>
        <v>-5.1999999999999993</v>
      </c>
      <c r="N523">
        <f t="shared" si="171"/>
        <v>5.1999999999999993</v>
      </c>
      <c r="O523">
        <f t="shared" si="172"/>
        <v>-5.1999999999999993</v>
      </c>
      <c r="Q523">
        <f t="shared" si="163"/>
        <v>5.0999999999999996</v>
      </c>
      <c r="R523">
        <f t="shared" si="164"/>
        <v>-9.9999999999999645E-2</v>
      </c>
      <c r="T523">
        <f t="shared" si="178"/>
        <v>5.1999999999999993</v>
      </c>
      <c r="U523">
        <f t="shared" si="179"/>
        <v>-5.1999999999999993</v>
      </c>
      <c r="W523">
        <f t="shared" si="165"/>
        <v>2.5</v>
      </c>
      <c r="Y523">
        <f t="shared" si="166"/>
        <v>18</v>
      </c>
      <c r="Z523">
        <f t="shared" si="167"/>
        <v>-18</v>
      </c>
    </row>
    <row r="524" spans="1:26" x14ac:dyDescent="0.3">
      <c r="A524">
        <f t="shared" si="168"/>
        <v>0</v>
      </c>
      <c r="B524">
        <f t="shared" si="173"/>
        <v>-10.600000000000103</v>
      </c>
      <c r="C524">
        <f t="shared" si="161"/>
        <v>53.200000000000202</v>
      </c>
      <c r="D524">
        <f t="shared" si="162"/>
        <v>-10.799999999999795</v>
      </c>
      <c r="E524">
        <f t="shared" si="174"/>
        <v>10.799999999999795</v>
      </c>
      <c r="F524">
        <f t="shared" si="175"/>
        <v>52.200000000000202</v>
      </c>
      <c r="G524">
        <f t="shared" si="176"/>
        <v>-9.7999999999997947</v>
      </c>
      <c r="H524">
        <f t="shared" si="177"/>
        <v>9.7999999999997947</v>
      </c>
      <c r="I524">
        <f t="shared" si="169"/>
        <v>9.7999999999997947</v>
      </c>
      <c r="J524">
        <f t="shared" si="170"/>
        <v>-9.7999999999997947</v>
      </c>
      <c r="K524">
        <f>+FDA_BE_Calculations!$F$41/FE_GAIN_plot</f>
        <v>5.1999999999999993</v>
      </c>
      <c r="L524">
        <f>+FDA_BE_Calculations!$G$41/FE_GAIN_plot</f>
        <v>-5.1999999999999993</v>
      </c>
      <c r="N524">
        <f t="shared" si="171"/>
        <v>5.1999999999999993</v>
      </c>
      <c r="O524">
        <f t="shared" si="172"/>
        <v>-5.1999999999999993</v>
      </c>
      <c r="Q524">
        <f t="shared" si="163"/>
        <v>5.0999999999999996</v>
      </c>
      <c r="R524">
        <f t="shared" si="164"/>
        <v>-9.9999999999999645E-2</v>
      </c>
      <c r="T524">
        <f t="shared" si="178"/>
        <v>5.1999999999999993</v>
      </c>
      <c r="U524">
        <f t="shared" si="179"/>
        <v>-5.1999999999999993</v>
      </c>
      <c r="W524">
        <f t="shared" si="165"/>
        <v>2.5</v>
      </c>
      <c r="Y524">
        <f t="shared" si="166"/>
        <v>18</v>
      </c>
      <c r="Z524">
        <f t="shared" si="167"/>
        <v>-18</v>
      </c>
    </row>
    <row r="525" spans="1:26" x14ac:dyDescent="0.3">
      <c r="A525">
        <f t="shared" si="168"/>
        <v>0</v>
      </c>
      <c r="B525">
        <f t="shared" si="173"/>
        <v>-10.650000000000103</v>
      </c>
      <c r="C525">
        <f t="shared" si="161"/>
        <v>53.30000000000021</v>
      </c>
      <c r="D525">
        <f t="shared" si="162"/>
        <v>-10.699999999999793</v>
      </c>
      <c r="E525">
        <f t="shared" si="174"/>
        <v>10.699999999999793</v>
      </c>
      <c r="F525">
        <f t="shared" si="175"/>
        <v>52.30000000000021</v>
      </c>
      <c r="G525">
        <f t="shared" si="176"/>
        <v>-9.6999999999997932</v>
      </c>
      <c r="H525">
        <f t="shared" si="177"/>
        <v>9.6999999999997932</v>
      </c>
      <c r="I525">
        <f t="shared" si="169"/>
        <v>9.6999999999997932</v>
      </c>
      <c r="J525">
        <f t="shared" si="170"/>
        <v>-9.6999999999997932</v>
      </c>
      <c r="K525">
        <f>+FDA_BE_Calculations!$F$41/FE_GAIN_plot</f>
        <v>5.1999999999999993</v>
      </c>
      <c r="L525">
        <f>+FDA_BE_Calculations!$G$41/FE_GAIN_plot</f>
        <v>-5.1999999999999993</v>
      </c>
      <c r="N525">
        <f t="shared" si="171"/>
        <v>5.1999999999999993</v>
      </c>
      <c r="O525">
        <f t="shared" si="172"/>
        <v>-5.1999999999999993</v>
      </c>
      <c r="Q525">
        <f t="shared" si="163"/>
        <v>5.0999999999999996</v>
      </c>
      <c r="R525">
        <f t="shared" si="164"/>
        <v>-9.9999999999999645E-2</v>
      </c>
      <c r="T525">
        <f t="shared" si="178"/>
        <v>5.1999999999999993</v>
      </c>
      <c r="U525">
        <f t="shared" si="179"/>
        <v>-5.1999999999999993</v>
      </c>
      <c r="W525">
        <f t="shared" si="165"/>
        <v>2.5</v>
      </c>
      <c r="Y525">
        <f t="shared" si="166"/>
        <v>18</v>
      </c>
      <c r="Z525">
        <f t="shared" si="167"/>
        <v>-18</v>
      </c>
    </row>
    <row r="526" spans="1:26" x14ac:dyDescent="0.3">
      <c r="A526">
        <f t="shared" si="168"/>
        <v>0</v>
      </c>
      <c r="B526">
        <f t="shared" si="173"/>
        <v>-10.700000000000104</v>
      </c>
      <c r="C526">
        <f t="shared" si="161"/>
        <v>53.400000000000205</v>
      </c>
      <c r="D526">
        <f t="shared" si="162"/>
        <v>-10.599999999999792</v>
      </c>
      <c r="E526">
        <f t="shared" si="174"/>
        <v>10.599999999999792</v>
      </c>
      <c r="F526">
        <f t="shared" si="175"/>
        <v>52.400000000000205</v>
      </c>
      <c r="G526">
        <f t="shared" si="176"/>
        <v>-9.5999999999997918</v>
      </c>
      <c r="H526">
        <f t="shared" si="177"/>
        <v>9.5999999999997918</v>
      </c>
      <c r="I526">
        <f t="shared" si="169"/>
        <v>9.5999999999997918</v>
      </c>
      <c r="J526">
        <f t="shared" si="170"/>
        <v>-9.5999999999997918</v>
      </c>
      <c r="K526">
        <f>+FDA_BE_Calculations!$F$41/FE_GAIN_plot</f>
        <v>5.1999999999999993</v>
      </c>
      <c r="L526">
        <f>+FDA_BE_Calculations!$G$41/FE_GAIN_plot</f>
        <v>-5.1999999999999993</v>
      </c>
      <c r="N526">
        <f t="shared" si="171"/>
        <v>5.1999999999999993</v>
      </c>
      <c r="O526">
        <f t="shared" si="172"/>
        <v>-5.1999999999999993</v>
      </c>
      <c r="Q526">
        <f t="shared" si="163"/>
        <v>5.0999999999999996</v>
      </c>
      <c r="R526">
        <f t="shared" si="164"/>
        <v>-9.9999999999999645E-2</v>
      </c>
      <c r="T526">
        <f t="shared" si="178"/>
        <v>5.1999999999999993</v>
      </c>
      <c r="U526">
        <f t="shared" si="179"/>
        <v>-5.1999999999999993</v>
      </c>
      <c r="W526">
        <f t="shared" si="165"/>
        <v>2.5</v>
      </c>
      <c r="Y526">
        <f t="shared" si="166"/>
        <v>18</v>
      </c>
      <c r="Z526">
        <f t="shared" si="167"/>
        <v>-18</v>
      </c>
    </row>
    <row r="527" spans="1:26" x14ac:dyDescent="0.3">
      <c r="A527">
        <f t="shared" si="168"/>
        <v>0</v>
      </c>
      <c r="B527">
        <f t="shared" si="173"/>
        <v>-10.750000000000105</v>
      </c>
      <c r="C527">
        <f t="shared" si="161"/>
        <v>53.500000000000213</v>
      </c>
      <c r="D527">
        <f t="shared" si="162"/>
        <v>-10.49999999999979</v>
      </c>
      <c r="E527">
        <f t="shared" si="174"/>
        <v>10.49999999999979</v>
      </c>
      <c r="F527">
        <f t="shared" si="175"/>
        <v>52.500000000000213</v>
      </c>
      <c r="G527">
        <f t="shared" si="176"/>
        <v>-9.4999999999997904</v>
      </c>
      <c r="H527">
        <f t="shared" si="177"/>
        <v>9.4999999999997904</v>
      </c>
      <c r="I527">
        <f t="shared" si="169"/>
        <v>9.4999999999997904</v>
      </c>
      <c r="J527">
        <f t="shared" si="170"/>
        <v>-9.4999999999997904</v>
      </c>
      <c r="K527">
        <f>+FDA_BE_Calculations!$F$41/FE_GAIN_plot</f>
        <v>5.1999999999999993</v>
      </c>
      <c r="L527">
        <f>+FDA_BE_Calculations!$G$41/FE_GAIN_plot</f>
        <v>-5.1999999999999993</v>
      </c>
      <c r="N527">
        <f t="shared" si="171"/>
        <v>5.1999999999999993</v>
      </c>
      <c r="O527">
        <f t="shared" si="172"/>
        <v>-5.1999999999999993</v>
      </c>
      <c r="Q527">
        <f t="shared" si="163"/>
        <v>5.0999999999999996</v>
      </c>
      <c r="R527">
        <f t="shared" si="164"/>
        <v>-9.9999999999999645E-2</v>
      </c>
      <c r="T527">
        <f t="shared" si="178"/>
        <v>5.1999999999999993</v>
      </c>
      <c r="U527">
        <f t="shared" si="179"/>
        <v>-5.1999999999999993</v>
      </c>
      <c r="W527">
        <f t="shared" si="165"/>
        <v>2.5</v>
      </c>
      <c r="Y527">
        <f t="shared" si="166"/>
        <v>18</v>
      </c>
      <c r="Z527">
        <f t="shared" si="167"/>
        <v>-18</v>
      </c>
    </row>
    <row r="528" spans="1:26" x14ac:dyDescent="0.3">
      <c r="A528">
        <f t="shared" si="168"/>
        <v>0</v>
      </c>
      <c r="B528">
        <f t="shared" si="173"/>
        <v>-10.800000000000106</v>
      </c>
      <c r="C528">
        <f t="shared" si="161"/>
        <v>53.600000000000207</v>
      </c>
      <c r="D528">
        <f t="shared" si="162"/>
        <v>-10.399999999999789</v>
      </c>
      <c r="E528">
        <f t="shared" si="174"/>
        <v>10.399999999999789</v>
      </c>
      <c r="F528">
        <f t="shared" si="175"/>
        <v>52.600000000000207</v>
      </c>
      <c r="G528">
        <f t="shared" si="176"/>
        <v>-9.399999999999789</v>
      </c>
      <c r="H528">
        <f t="shared" si="177"/>
        <v>9.399999999999789</v>
      </c>
      <c r="I528">
        <f t="shared" si="169"/>
        <v>9.399999999999789</v>
      </c>
      <c r="J528">
        <f t="shared" si="170"/>
        <v>-9.399999999999789</v>
      </c>
      <c r="K528">
        <f>+FDA_BE_Calculations!$F$41/FE_GAIN_plot</f>
        <v>5.1999999999999993</v>
      </c>
      <c r="L528">
        <f>+FDA_BE_Calculations!$G$41/FE_GAIN_plot</f>
        <v>-5.1999999999999993</v>
      </c>
      <c r="N528">
        <f t="shared" si="171"/>
        <v>5.1999999999999993</v>
      </c>
      <c r="O528">
        <f t="shared" si="172"/>
        <v>-5.1999999999999993</v>
      </c>
      <c r="Q528">
        <f t="shared" si="163"/>
        <v>5.0999999999999996</v>
      </c>
      <c r="R528">
        <f t="shared" si="164"/>
        <v>-9.9999999999999645E-2</v>
      </c>
      <c r="T528">
        <f t="shared" si="178"/>
        <v>5.1999999999999993</v>
      </c>
      <c r="U528">
        <f t="shared" si="179"/>
        <v>-5.1999999999999993</v>
      </c>
      <c r="W528">
        <f t="shared" si="165"/>
        <v>2.5</v>
      </c>
      <c r="Y528">
        <f t="shared" si="166"/>
        <v>18</v>
      </c>
      <c r="Z528">
        <f t="shared" si="167"/>
        <v>-18</v>
      </c>
    </row>
    <row r="529" spans="1:26" x14ac:dyDescent="0.3">
      <c r="A529">
        <f t="shared" si="168"/>
        <v>0</v>
      </c>
      <c r="B529">
        <f t="shared" si="173"/>
        <v>-10.850000000000106</v>
      </c>
      <c r="C529">
        <f t="shared" si="161"/>
        <v>53.700000000000216</v>
      </c>
      <c r="D529">
        <f t="shared" si="162"/>
        <v>-10.299999999999788</v>
      </c>
      <c r="E529">
        <f t="shared" si="174"/>
        <v>10.299999999999788</v>
      </c>
      <c r="F529">
        <f t="shared" si="175"/>
        <v>52.700000000000216</v>
      </c>
      <c r="G529">
        <f t="shared" si="176"/>
        <v>-9.2999999999997875</v>
      </c>
      <c r="H529">
        <f t="shared" si="177"/>
        <v>9.2999999999997875</v>
      </c>
      <c r="I529">
        <f t="shared" si="169"/>
        <v>9.2999999999997875</v>
      </c>
      <c r="J529">
        <f t="shared" si="170"/>
        <v>-9.2999999999997875</v>
      </c>
      <c r="K529">
        <f>+FDA_BE_Calculations!$F$41/FE_GAIN_plot</f>
        <v>5.1999999999999993</v>
      </c>
      <c r="L529">
        <f>+FDA_BE_Calculations!$G$41/FE_GAIN_plot</f>
        <v>-5.1999999999999993</v>
      </c>
      <c r="N529">
        <f t="shared" si="171"/>
        <v>5.1999999999999993</v>
      </c>
      <c r="O529">
        <f t="shared" si="172"/>
        <v>-5.1999999999999993</v>
      </c>
      <c r="Q529">
        <f t="shared" si="163"/>
        <v>5.0999999999999996</v>
      </c>
      <c r="R529">
        <f t="shared" si="164"/>
        <v>-9.9999999999999645E-2</v>
      </c>
      <c r="T529">
        <f t="shared" si="178"/>
        <v>5.1999999999999993</v>
      </c>
      <c r="U529">
        <f t="shared" si="179"/>
        <v>-5.1999999999999993</v>
      </c>
      <c r="W529">
        <f t="shared" si="165"/>
        <v>2.5</v>
      </c>
      <c r="Y529">
        <f t="shared" si="166"/>
        <v>18</v>
      </c>
      <c r="Z529">
        <f t="shared" si="167"/>
        <v>-18</v>
      </c>
    </row>
    <row r="530" spans="1:26" x14ac:dyDescent="0.3">
      <c r="A530">
        <f t="shared" si="168"/>
        <v>0</v>
      </c>
      <c r="B530">
        <f t="shared" si="173"/>
        <v>-10.900000000000107</v>
      </c>
      <c r="C530">
        <f t="shared" si="161"/>
        <v>53.80000000000021</v>
      </c>
      <c r="D530">
        <f t="shared" si="162"/>
        <v>-10.199999999999786</v>
      </c>
      <c r="E530">
        <f t="shared" si="174"/>
        <v>10.199999999999786</v>
      </c>
      <c r="F530">
        <f t="shared" si="175"/>
        <v>52.80000000000021</v>
      </c>
      <c r="G530">
        <f t="shared" si="176"/>
        <v>-9.1999999999997861</v>
      </c>
      <c r="H530">
        <f t="shared" si="177"/>
        <v>9.1999999999997861</v>
      </c>
      <c r="I530">
        <f t="shared" si="169"/>
        <v>9.1999999999997861</v>
      </c>
      <c r="J530">
        <f t="shared" si="170"/>
        <v>-9.1999999999997861</v>
      </c>
      <c r="K530">
        <f>+FDA_BE_Calculations!$F$41/FE_GAIN_plot</f>
        <v>5.1999999999999993</v>
      </c>
      <c r="L530">
        <f>+FDA_BE_Calculations!$G$41/FE_GAIN_plot</f>
        <v>-5.1999999999999993</v>
      </c>
      <c r="N530">
        <f t="shared" si="171"/>
        <v>5.1999999999999993</v>
      </c>
      <c r="O530">
        <f t="shared" si="172"/>
        <v>-5.1999999999999993</v>
      </c>
      <c r="Q530">
        <f t="shared" si="163"/>
        <v>5.0999999999999996</v>
      </c>
      <c r="R530">
        <f t="shared" si="164"/>
        <v>-9.9999999999999645E-2</v>
      </c>
      <c r="T530">
        <f t="shared" si="178"/>
        <v>5.1999999999999993</v>
      </c>
      <c r="U530">
        <f t="shared" si="179"/>
        <v>-5.1999999999999993</v>
      </c>
      <c r="W530">
        <f t="shared" si="165"/>
        <v>2.5</v>
      </c>
      <c r="Y530">
        <f t="shared" si="166"/>
        <v>18</v>
      </c>
      <c r="Z530">
        <f t="shared" si="167"/>
        <v>-18</v>
      </c>
    </row>
    <row r="531" spans="1:26" x14ac:dyDescent="0.3">
      <c r="A531">
        <f t="shared" si="168"/>
        <v>0</v>
      </c>
      <c r="B531">
        <f t="shared" si="173"/>
        <v>-10.950000000000108</v>
      </c>
      <c r="C531">
        <f t="shared" si="161"/>
        <v>53.900000000000219</v>
      </c>
      <c r="D531">
        <f t="shared" si="162"/>
        <v>-10.099999999999785</v>
      </c>
      <c r="E531">
        <f t="shared" si="174"/>
        <v>10.099999999999785</v>
      </c>
      <c r="F531">
        <f t="shared" si="175"/>
        <v>52.900000000000219</v>
      </c>
      <c r="G531">
        <f t="shared" si="176"/>
        <v>-9.0999999999997847</v>
      </c>
      <c r="H531">
        <f t="shared" si="177"/>
        <v>9.0999999999997847</v>
      </c>
      <c r="I531">
        <f t="shared" si="169"/>
        <v>9.0999999999997847</v>
      </c>
      <c r="J531">
        <f t="shared" si="170"/>
        <v>-9.0999999999997847</v>
      </c>
      <c r="K531">
        <f>+FDA_BE_Calculations!$F$41/FE_GAIN_plot</f>
        <v>5.1999999999999993</v>
      </c>
      <c r="L531">
        <f>+FDA_BE_Calculations!$G$41/FE_GAIN_plot</f>
        <v>-5.1999999999999993</v>
      </c>
      <c r="N531">
        <f t="shared" si="171"/>
        <v>5.1999999999999993</v>
      </c>
      <c r="O531">
        <f t="shared" si="172"/>
        <v>-5.1999999999999993</v>
      </c>
      <c r="Q531">
        <f t="shared" si="163"/>
        <v>5.0999999999999996</v>
      </c>
      <c r="R531">
        <f t="shared" si="164"/>
        <v>-9.9999999999999645E-2</v>
      </c>
      <c r="T531">
        <f t="shared" si="178"/>
        <v>5.1999999999999993</v>
      </c>
      <c r="U531">
        <f t="shared" si="179"/>
        <v>-5.1999999999999993</v>
      </c>
      <c r="W531">
        <f t="shared" si="165"/>
        <v>2.5</v>
      </c>
      <c r="Y531">
        <f t="shared" si="166"/>
        <v>18</v>
      </c>
      <c r="Z531">
        <f t="shared" si="167"/>
        <v>-18</v>
      </c>
    </row>
    <row r="532" spans="1:26" x14ac:dyDescent="0.3">
      <c r="A532">
        <f t="shared" si="168"/>
        <v>0</v>
      </c>
      <c r="B532">
        <f t="shared" si="173"/>
        <v>-11.000000000000108</v>
      </c>
      <c r="C532">
        <f t="shared" si="161"/>
        <v>54.000000000000213</v>
      </c>
      <c r="D532">
        <f t="shared" si="162"/>
        <v>-9.9999999999997833</v>
      </c>
      <c r="E532">
        <f t="shared" si="174"/>
        <v>9.9999999999997833</v>
      </c>
      <c r="F532">
        <f t="shared" si="175"/>
        <v>53.000000000000213</v>
      </c>
      <c r="G532">
        <f t="shared" si="176"/>
        <v>-8.9999999999997833</v>
      </c>
      <c r="H532">
        <f t="shared" si="177"/>
        <v>8.9999999999997833</v>
      </c>
      <c r="I532">
        <f t="shared" si="169"/>
        <v>8.9999999999997833</v>
      </c>
      <c r="J532">
        <f t="shared" si="170"/>
        <v>-8.9999999999997833</v>
      </c>
      <c r="K532">
        <f>+FDA_BE_Calculations!$F$41/FE_GAIN_plot</f>
        <v>5.1999999999999993</v>
      </c>
      <c r="L532">
        <f>+FDA_BE_Calculations!$G$41/FE_GAIN_plot</f>
        <v>-5.1999999999999993</v>
      </c>
      <c r="N532">
        <f t="shared" si="171"/>
        <v>5.1999999999999993</v>
      </c>
      <c r="O532">
        <f t="shared" si="172"/>
        <v>-5.1999999999999993</v>
      </c>
      <c r="Q532">
        <f t="shared" si="163"/>
        <v>5.0999999999999996</v>
      </c>
      <c r="R532">
        <f t="shared" si="164"/>
        <v>-9.9999999999999645E-2</v>
      </c>
      <c r="T532">
        <f t="shared" si="178"/>
        <v>5.1999999999999993</v>
      </c>
      <c r="U532">
        <f t="shared" si="179"/>
        <v>-5.1999999999999993</v>
      </c>
      <c r="W532">
        <f t="shared" si="165"/>
        <v>2.5</v>
      </c>
      <c r="Y532">
        <f t="shared" si="166"/>
        <v>18</v>
      </c>
      <c r="Z532">
        <f t="shared" si="167"/>
        <v>-18</v>
      </c>
    </row>
    <row r="533" spans="1:26" x14ac:dyDescent="0.3">
      <c r="A533">
        <f t="shared" si="168"/>
        <v>0</v>
      </c>
      <c r="B533">
        <f t="shared" si="173"/>
        <v>-11.050000000000109</v>
      </c>
      <c r="C533">
        <f t="shared" si="161"/>
        <v>54.100000000000222</v>
      </c>
      <c r="D533">
        <f t="shared" si="162"/>
        <v>-9.8999999999997819</v>
      </c>
      <c r="E533">
        <f t="shared" si="174"/>
        <v>9.8999999999997819</v>
      </c>
      <c r="F533">
        <f t="shared" si="175"/>
        <v>53.100000000000222</v>
      </c>
      <c r="G533">
        <f t="shared" si="176"/>
        <v>-8.8999999999997819</v>
      </c>
      <c r="H533">
        <f t="shared" si="177"/>
        <v>8.8999999999997819</v>
      </c>
      <c r="I533">
        <f t="shared" si="169"/>
        <v>8.8999999999997819</v>
      </c>
      <c r="J533">
        <f t="shared" si="170"/>
        <v>-8.8999999999997819</v>
      </c>
      <c r="K533">
        <f>+FDA_BE_Calculations!$F$41/FE_GAIN_plot</f>
        <v>5.1999999999999993</v>
      </c>
      <c r="L533">
        <f>+FDA_BE_Calculations!$G$41/FE_GAIN_plot</f>
        <v>-5.1999999999999993</v>
      </c>
      <c r="N533">
        <f t="shared" si="171"/>
        <v>5.1999999999999993</v>
      </c>
      <c r="O533">
        <f t="shared" si="172"/>
        <v>-5.1999999999999993</v>
      </c>
      <c r="Q533">
        <f t="shared" si="163"/>
        <v>5.0999999999999996</v>
      </c>
      <c r="R533">
        <f t="shared" si="164"/>
        <v>-9.9999999999999645E-2</v>
      </c>
      <c r="T533">
        <f t="shared" si="178"/>
        <v>5.1999999999999993</v>
      </c>
      <c r="U533">
        <f t="shared" si="179"/>
        <v>-5.1999999999999993</v>
      </c>
      <c r="W533">
        <f t="shared" si="165"/>
        <v>2.5</v>
      </c>
      <c r="Y533">
        <f t="shared" si="166"/>
        <v>18</v>
      </c>
      <c r="Z533">
        <f t="shared" si="167"/>
        <v>-18</v>
      </c>
    </row>
    <row r="534" spans="1:26" x14ac:dyDescent="0.3">
      <c r="A534">
        <f t="shared" si="168"/>
        <v>0</v>
      </c>
      <c r="B534">
        <f t="shared" si="173"/>
        <v>-11.10000000000011</v>
      </c>
      <c r="C534">
        <f t="shared" si="161"/>
        <v>54.200000000000216</v>
      </c>
      <c r="D534">
        <f t="shared" si="162"/>
        <v>-9.7999999999997804</v>
      </c>
      <c r="E534">
        <f t="shared" si="174"/>
        <v>9.7999999999997804</v>
      </c>
      <c r="F534">
        <f t="shared" si="175"/>
        <v>53.200000000000216</v>
      </c>
      <c r="G534">
        <f t="shared" si="176"/>
        <v>-8.7999999999997804</v>
      </c>
      <c r="H534">
        <f t="shared" si="177"/>
        <v>8.7999999999997804</v>
      </c>
      <c r="I534">
        <f t="shared" si="169"/>
        <v>8.7999999999997804</v>
      </c>
      <c r="J534">
        <f t="shared" si="170"/>
        <v>-8.7999999999997804</v>
      </c>
      <c r="K534">
        <f>+FDA_BE_Calculations!$F$41/FE_GAIN_plot</f>
        <v>5.1999999999999993</v>
      </c>
      <c r="L534">
        <f>+FDA_BE_Calculations!$G$41/FE_GAIN_plot</f>
        <v>-5.1999999999999993</v>
      </c>
      <c r="N534">
        <f t="shared" si="171"/>
        <v>5.1999999999999993</v>
      </c>
      <c r="O534">
        <f t="shared" si="172"/>
        <v>-5.1999999999999993</v>
      </c>
      <c r="Q534">
        <f t="shared" si="163"/>
        <v>5.0999999999999996</v>
      </c>
      <c r="R534">
        <f t="shared" si="164"/>
        <v>-9.9999999999999645E-2</v>
      </c>
      <c r="T534">
        <f t="shared" si="178"/>
        <v>5.1999999999999993</v>
      </c>
      <c r="U534">
        <f t="shared" si="179"/>
        <v>-5.1999999999999993</v>
      </c>
      <c r="W534">
        <f t="shared" si="165"/>
        <v>2.5</v>
      </c>
      <c r="Y534">
        <f t="shared" si="166"/>
        <v>18</v>
      </c>
      <c r="Z534">
        <f t="shared" si="167"/>
        <v>-18</v>
      </c>
    </row>
    <row r="535" spans="1:26" x14ac:dyDescent="0.3">
      <c r="A535">
        <f t="shared" si="168"/>
        <v>0</v>
      </c>
      <c r="B535">
        <f t="shared" si="173"/>
        <v>-11.15000000000011</v>
      </c>
      <c r="C535">
        <f t="shared" si="161"/>
        <v>54.300000000000225</v>
      </c>
      <c r="D535">
        <f t="shared" si="162"/>
        <v>-9.699999999999779</v>
      </c>
      <c r="E535">
        <f t="shared" si="174"/>
        <v>9.699999999999779</v>
      </c>
      <c r="F535">
        <f t="shared" si="175"/>
        <v>53.300000000000225</v>
      </c>
      <c r="G535">
        <f t="shared" si="176"/>
        <v>-8.699999999999779</v>
      </c>
      <c r="H535">
        <f t="shared" si="177"/>
        <v>8.699999999999779</v>
      </c>
      <c r="I535">
        <f t="shared" si="169"/>
        <v>8.699999999999779</v>
      </c>
      <c r="J535">
        <f t="shared" si="170"/>
        <v>-8.699999999999779</v>
      </c>
      <c r="K535">
        <f>+FDA_BE_Calculations!$F$41/FE_GAIN_plot</f>
        <v>5.1999999999999993</v>
      </c>
      <c r="L535">
        <f>+FDA_BE_Calculations!$G$41/FE_GAIN_plot</f>
        <v>-5.1999999999999993</v>
      </c>
      <c r="N535">
        <f t="shared" si="171"/>
        <v>5.1999999999999993</v>
      </c>
      <c r="O535">
        <f t="shared" si="172"/>
        <v>-5.1999999999999993</v>
      </c>
      <c r="Q535">
        <f t="shared" si="163"/>
        <v>5.0999999999999996</v>
      </c>
      <c r="R535">
        <f t="shared" si="164"/>
        <v>-9.9999999999999645E-2</v>
      </c>
      <c r="T535">
        <f t="shared" si="178"/>
        <v>5.1999999999999993</v>
      </c>
      <c r="U535">
        <f t="shared" si="179"/>
        <v>-5.1999999999999993</v>
      </c>
      <c r="W535">
        <f t="shared" si="165"/>
        <v>2.5</v>
      </c>
      <c r="Y535">
        <f t="shared" si="166"/>
        <v>18</v>
      </c>
      <c r="Z535">
        <f t="shared" si="167"/>
        <v>-18</v>
      </c>
    </row>
    <row r="536" spans="1:26" x14ac:dyDescent="0.3">
      <c r="A536">
        <f t="shared" si="168"/>
        <v>0</v>
      </c>
      <c r="B536">
        <f t="shared" si="173"/>
        <v>-11.200000000000111</v>
      </c>
      <c r="C536">
        <f t="shared" si="161"/>
        <v>54.400000000000219</v>
      </c>
      <c r="D536">
        <f t="shared" si="162"/>
        <v>-9.5999999999997776</v>
      </c>
      <c r="E536">
        <f t="shared" si="174"/>
        <v>9.5999999999997776</v>
      </c>
      <c r="F536">
        <f t="shared" si="175"/>
        <v>53.400000000000219</v>
      </c>
      <c r="G536">
        <f t="shared" si="176"/>
        <v>-8.5999999999997776</v>
      </c>
      <c r="H536">
        <f t="shared" si="177"/>
        <v>8.5999999999997776</v>
      </c>
      <c r="I536">
        <f t="shared" si="169"/>
        <v>8.5999999999997776</v>
      </c>
      <c r="J536">
        <f t="shared" si="170"/>
        <v>-8.5999999999997776</v>
      </c>
      <c r="K536">
        <f>+FDA_BE_Calculations!$F$41/FE_GAIN_plot</f>
        <v>5.1999999999999993</v>
      </c>
      <c r="L536">
        <f>+FDA_BE_Calculations!$G$41/FE_GAIN_plot</f>
        <v>-5.1999999999999993</v>
      </c>
      <c r="N536">
        <f t="shared" si="171"/>
        <v>5.1999999999999993</v>
      </c>
      <c r="O536">
        <f t="shared" si="172"/>
        <v>-5.1999999999999993</v>
      </c>
      <c r="Q536">
        <f t="shared" si="163"/>
        <v>5.0999999999999996</v>
      </c>
      <c r="R536">
        <f t="shared" si="164"/>
        <v>-9.9999999999999645E-2</v>
      </c>
      <c r="T536">
        <f t="shared" si="178"/>
        <v>5.1999999999999993</v>
      </c>
      <c r="U536">
        <f t="shared" si="179"/>
        <v>-5.1999999999999993</v>
      </c>
      <c r="W536">
        <f t="shared" si="165"/>
        <v>2.5</v>
      </c>
      <c r="Y536">
        <f t="shared" si="166"/>
        <v>18</v>
      </c>
      <c r="Z536">
        <f t="shared" si="167"/>
        <v>-18</v>
      </c>
    </row>
    <row r="537" spans="1:26" x14ac:dyDescent="0.3">
      <c r="A537">
        <f t="shared" si="168"/>
        <v>0</v>
      </c>
      <c r="B537">
        <f t="shared" si="173"/>
        <v>-11.250000000000112</v>
      </c>
      <c r="C537">
        <f t="shared" si="161"/>
        <v>54.500000000000227</v>
      </c>
      <c r="D537">
        <f t="shared" si="162"/>
        <v>-9.4999999999997762</v>
      </c>
      <c r="E537">
        <f t="shared" si="174"/>
        <v>9.4999999999997762</v>
      </c>
      <c r="F537">
        <f t="shared" si="175"/>
        <v>53.500000000000227</v>
      </c>
      <c r="G537">
        <f t="shared" si="176"/>
        <v>-8.4999999999997762</v>
      </c>
      <c r="H537">
        <f t="shared" si="177"/>
        <v>8.4999999999997762</v>
      </c>
      <c r="I537">
        <f t="shared" si="169"/>
        <v>8.4999999999997762</v>
      </c>
      <c r="J537">
        <f t="shared" si="170"/>
        <v>-8.4999999999997762</v>
      </c>
      <c r="K537">
        <f>+FDA_BE_Calculations!$F$41/FE_GAIN_plot</f>
        <v>5.1999999999999993</v>
      </c>
      <c r="L537">
        <f>+FDA_BE_Calculations!$G$41/FE_GAIN_plot</f>
        <v>-5.1999999999999993</v>
      </c>
      <c r="N537">
        <f t="shared" si="171"/>
        <v>5.1999999999999993</v>
      </c>
      <c r="O537">
        <f t="shared" si="172"/>
        <v>-5.1999999999999993</v>
      </c>
      <c r="Q537">
        <f t="shared" si="163"/>
        <v>5.0999999999999996</v>
      </c>
      <c r="R537">
        <f t="shared" si="164"/>
        <v>-9.9999999999999645E-2</v>
      </c>
      <c r="T537">
        <f t="shared" si="178"/>
        <v>5.1999999999999993</v>
      </c>
      <c r="U537">
        <f t="shared" si="179"/>
        <v>-5.1999999999999993</v>
      </c>
      <c r="W537">
        <f t="shared" si="165"/>
        <v>2.5</v>
      </c>
      <c r="Y537">
        <f t="shared" si="166"/>
        <v>18</v>
      </c>
      <c r="Z537">
        <f t="shared" si="167"/>
        <v>-18</v>
      </c>
    </row>
    <row r="538" spans="1:26" x14ac:dyDescent="0.3">
      <c r="A538">
        <f t="shared" si="168"/>
        <v>0</v>
      </c>
      <c r="B538">
        <f t="shared" si="173"/>
        <v>-11.300000000000113</v>
      </c>
      <c r="C538">
        <f t="shared" si="161"/>
        <v>54.600000000000222</v>
      </c>
      <c r="D538">
        <f t="shared" si="162"/>
        <v>-9.3999999999997748</v>
      </c>
      <c r="E538">
        <f t="shared" si="174"/>
        <v>9.3999999999997748</v>
      </c>
      <c r="F538">
        <f t="shared" si="175"/>
        <v>53.600000000000222</v>
      </c>
      <c r="G538">
        <f t="shared" si="176"/>
        <v>-8.3999999999997748</v>
      </c>
      <c r="H538">
        <f t="shared" si="177"/>
        <v>8.3999999999997748</v>
      </c>
      <c r="I538">
        <f t="shared" si="169"/>
        <v>8.3999999999997748</v>
      </c>
      <c r="J538">
        <f t="shared" si="170"/>
        <v>-8.3999999999997748</v>
      </c>
      <c r="K538">
        <f>+FDA_BE_Calculations!$F$41/FE_GAIN_plot</f>
        <v>5.1999999999999993</v>
      </c>
      <c r="L538">
        <f>+FDA_BE_Calculations!$G$41/FE_GAIN_plot</f>
        <v>-5.1999999999999993</v>
      </c>
      <c r="N538">
        <f t="shared" si="171"/>
        <v>5.1999999999999993</v>
      </c>
      <c r="O538">
        <f t="shared" si="172"/>
        <v>-5.1999999999999993</v>
      </c>
      <c r="Q538">
        <f t="shared" si="163"/>
        <v>5.0999999999999996</v>
      </c>
      <c r="R538">
        <f t="shared" si="164"/>
        <v>-9.9999999999999645E-2</v>
      </c>
      <c r="T538">
        <f t="shared" si="178"/>
        <v>5.1999999999999993</v>
      </c>
      <c r="U538">
        <f t="shared" si="179"/>
        <v>-5.1999999999999993</v>
      </c>
      <c r="W538">
        <f t="shared" si="165"/>
        <v>2.5</v>
      </c>
      <c r="Y538">
        <f t="shared" si="166"/>
        <v>18</v>
      </c>
      <c r="Z538">
        <f t="shared" si="167"/>
        <v>-18</v>
      </c>
    </row>
    <row r="539" spans="1:26" x14ac:dyDescent="0.3">
      <c r="A539">
        <f t="shared" si="168"/>
        <v>0</v>
      </c>
      <c r="B539">
        <f t="shared" si="173"/>
        <v>-11.350000000000113</v>
      </c>
      <c r="C539">
        <f t="shared" si="161"/>
        <v>54.70000000000023</v>
      </c>
      <c r="D539">
        <f t="shared" si="162"/>
        <v>-9.2999999999997733</v>
      </c>
      <c r="E539">
        <f t="shared" si="174"/>
        <v>9.2999999999997733</v>
      </c>
      <c r="F539">
        <f t="shared" si="175"/>
        <v>53.70000000000023</v>
      </c>
      <c r="G539">
        <f t="shared" si="176"/>
        <v>-8.2999999999997733</v>
      </c>
      <c r="H539">
        <f t="shared" si="177"/>
        <v>8.2999999999997733</v>
      </c>
      <c r="I539">
        <f t="shared" si="169"/>
        <v>8.2999999999997733</v>
      </c>
      <c r="J539">
        <f t="shared" si="170"/>
        <v>-8.2999999999997733</v>
      </c>
      <c r="K539">
        <f>+FDA_BE_Calculations!$F$41/FE_GAIN_plot</f>
        <v>5.1999999999999993</v>
      </c>
      <c r="L539">
        <f>+FDA_BE_Calculations!$G$41/FE_GAIN_plot</f>
        <v>-5.1999999999999993</v>
      </c>
      <c r="N539">
        <f t="shared" si="171"/>
        <v>5.1999999999999993</v>
      </c>
      <c r="O539">
        <f t="shared" si="172"/>
        <v>-5.1999999999999993</v>
      </c>
      <c r="Q539">
        <f t="shared" si="163"/>
        <v>5.0999999999999996</v>
      </c>
      <c r="R539">
        <f t="shared" si="164"/>
        <v>-9.9999999999999645E-2</v>
      </c>
      <c r="T539">
        <f t="shared" si="178"/>
        <v>5.1999999999999993</v>
      </c>
      <c r="U539">
        <f t="shared" si="179"/>
        <v>-5.1999999999999993</v>
      </c>
      <c r="W539">
        <f t="shared" si="165"/>
        <v>2.5</v>
      </c>
      <c r="Y539">
        <f t="shared" si="166"/>
        <v>18</v>
      </c>
      <c r="Z539">
        <f t="shared" si="167"/>
        <v>-18</v>
      </c>
    </row>
    <row r="540" spans="1:26" x14ac:dyDescent="0.3">
      <c r="A540">
        <f t="shared" si="168"/>
        <v>0</v>
      </c>
      <c r="B540">
        <f t="shared" si="173"/>
        <v>-11.400000000000114</v>
      </c>
      <c r="C540">
        <f t="shared" si="161"/>
        <v>54.800000000000225</v>
      </c>
      <c r="D540">
        <f t="shared" si="162"/>
        <v>-9.1999999999997719</v>
      </c>
      <c r="E540">
        <f t="shared" si="174"/>
        <v>9.1999999999997719</v>
      </c>
      <c r="F540">
        <f t="shared" si="175"/>
        <v>53.800000000000225</v>
      </c>
      <c r="G540">
        <f t="shared" si="176"/>
        <v>-8.1999999999997719</v>
      </c>
      <c r="H540">
        <f t="shared" si="177"/>
        <v>8.1999999999997719</v>
      </c>
      <c r="I540">
        <f t="shared" si="169"/>
        <v>8.1999999999997719</v>
      </c>
      <c r="J540">
        <f t="shared" si="170"/>
        <v>-8.1999999999997719</v>
      </c>
      <c r="K540">
        <f>+FDA_BE_Calculations!$F$41/FE_GAIN_plot</f>
        <v>5.1999999999999993</v>
      </c>
      <c r="L540">
        <f>+FDA_BE_Calculations!$G$41/FE_GAIN_plot</f>
        <v>-5.1999999999999993</v>
      </c>
      <c r="N540">
        <f t="shared" si="171"/>
        <v>5.1999999999999993</v>
      </c>
      <c r="O540">
        <f t="shared" si="172"/>
        <v>-5.1999999999999993</v>
      </c>
      <c r="Q540">
        <f t="shared" si="163"/>
        <v>5.0999999999999996</v>
      </c>
      <c r="R540">
        <f t="shared" si="164"/>
        <v>-9.9999999999999645E-2</v>
      </c>
      <c r="T540">
        <f t="shared" si="178"/>
        <v>5.1999999999999993</v>
      </c>
      <c r="U540">
        <f t="shared" si="179"/>
        <v>-5.1999999999999993</v>
      </c>
      <c r="W540">
        <f t="shared" si="165"/>
        <v>2.5</v>
      </c>
      <c r="Y540">
        <f t="shared" si="166"/>
        <v>18</v>
      </c>
      <c r="Z540">
        <f t="shared" si="167"/>
        <v>-18</v>
      </c>
    </row>
    <row r="541" spans="1:26" x14ac:dyDescent="0.3">
      <c r="A541">
        <f t="shared" si="168"/>
        <v>0</v>
      </c>
      <c r="B541">
        <f t="shared" si="173"/>
        <v>-11.450000000000115</v>
      </c>
      <c r="C541">
        <f t="shared" si="161"/>
        <v>54.900000000000233</v>
      </c>
      <c r="D541">
        <f t="shared" si="162"/>
        <v>-9.0999999999997705</v>
      </c>
      <c r="E541">
        <f t="shared" si="174"/>
        <v>9.0999999999997705</v>
      </c>
      <c r="F541">
        <f t="shared" si="175"/>
        <v>53.900000000000233</v>
      </c>
      <c r="G541">
        <f t="shared" si="176"/>
        <v>-8.0999999999997705</v>
      </c>
      <c r="H541">
        <f t="shared" si="177"/>
        <v>8.0999999999997705</v>
      </c>
      <c r="I541">
        <f t="shared" si="169"/>
        <v>8.0999999999997705</v>
      </c>
      <c r="J541">
        <f t="shared" si="170"/>
        <v>-8.0999999999997705</v>
      </c>
      <c r="K541">
        <f>+FDA_BE_Calculations!$F$41/FE_GAIN_plot</f>
        <v>5.1999999999999993</v>
      </c>
      <c r="L541">
        <f>+FDA_BE_Calculations!$G$41/FE_GAIN_plot</f>
        <v>-5.1999999999999993</v>
      </c>
      <c r="N541">
        <f t="shared" si="171"/>
        <v>5.1999999999999993</v>
      </c>
      <c r="O541">
        <f t="shared" si="172"/>
        <v>-5.1999999999999993</v>
      </c>
      <c r="Q541">
        <f t="shared" si="163"/>
        <v>5.0999999999999996</v>
      </c>
      <c r="R541">
        <f t="shared" si="164"/>
        <v>-9.9999999999999645E-2</v>
      </c>
      <c r="T541">
        <f t="shared" si="178"/>
        <v>5.1999999999999993</v>
      </c>
      <c r="U541">
        <f t="shared" si="179"/>
        <v>-5.1999999999999993</v>
      </c>
      <c r="W541">
        <f t="shared" si="165"/>
        <v>2.5</v>
      </c>
      <c r="Y541">
        <f t="shared" si="166"/>
        <v>18</v>
      </c>
      <c r="Z541">
        <f t="shared" si="167"/>
        <v>-18</v>
      </c>
    </row>
    <row r="542" spans="1:26" x14ac:dyDescent="0.3">
      <c r="A542">
        <f t="shared" si="168"/>
        <v>0</v>
      </c>
      <c r="B542">
        <f t="shared" si="173"/>
        <v>-11.500000000000115</v>
      </c>
      <c r="C542">
        <f t="shared" si="161"/>
        <v>55.000000000000227</v>
      </c>
      <c r="D542">
        <f t="shared" si="162"/>
        <v>-8.9999999999997691</v>
      </c>
      <c r="E542">
        <f t="shared" si="174"/>
        <v>8.9999999999997691</v>
      </c>
      <c r="F542">
        <f t="shared" si="175"/>
        <v>54.000000000000227</v>
      </c>
      <c r="G542">
        <f t="shared" si="176"/>
        <v>-7.9999999999997691</v>
      </c>
      <c r="H542">
        <f t="shared" si="177"/>
        <v>7.9999999999997691</v>
      </c>
      <c r="I542">
        <f t="shared" si="169"/>
        <v>7.9999999999997691</v>
      </c>
      <c r="J542">
        <f t="shared" si="170"/>
        <v>-7.9999999999997691</v>
      </c>
      <c r="K542">
        <f>+FDA_BE_Calculations!$F$41/FE_GAIN_plot</f>
        <v>5.1999999999999993</v>
      </c>
      <c r="L542">
        <f>+FDA_BE_Calculations!$G$41/FE_GAIN_plot</f>
        <v>-5.1999999999999993</v>
      </c>
      <c r="N542">
        <f t="shared" si="171"/>
        <v>5.1999999999999993</v>
      </c>
      <c r="O542">
        <f t="shared" si="172"/>
        <v>-5.1999999999999993</v>
      </c>
      <c r="Q542">
        <f t="shared" si="163"/>
        <v>5.0999999999999996</v>
      </c>
      <c r="R542">
        <f t="shared" si="164"/>
        <v>-9.9999999999999645E-2</v>
      </c>
      <c r="T542">
        <f t="shared" si="178"/>
        <v>5.1999999999999993</v>
      </c>
      <c r="U542">
        <f t="shared" si="179"/>
        <v>-5.1999999999999993</v>
      </c>
      <c r="W542">
        <f t="shared" si="165"/>
        <v>2.5</v>
      </c>
      <c r="Y542">
        <f t="shared" si="166"/>
        <v>18</v>
      </c>
      <c r="Z542">
        <f t="shared" si="167"/>
        <v>-18</v>
      </c>
    </row>
    <row r="543" spans="1:26" x14ac:dyDescent="0.3">
      <c r="A543">
        <f t="shared" si="168"/>
        <v>0</v>
      </c>
      <c r="B543">
        <f t="shared" si="173"/>
        <v>-11.550000000000116</v>
      </c>
      <c r="C543">
        <f t="shared" si="161"/>
        <v>55.100000000000236</v>
      </c>
      <c r="D543">
        <f t="shared" si="162"/>
        <v>-8.8999999999997677</v>
      </c>
      <c r="E543">
        <f t="shared" si="174"/>
        <v>8.8999999999997677</v>
      </c>
      <c r="F543">
        <f t="shared" si="175"/>
        <v>54.100000000000236</v>
      </c>
      <c r="G543">
        <f t="shared" si="176"/>
        <v>-7.8999999999997677</v>
      </c>
      <c r="H543">
        <f t="shared" si="177"/>
        <v>7.8999999999997677</v>
      </c>
      <c r="I543">
        <f t="shared" si="169"/>
        <v>7.8999999999997677</v>
      </c>
      <c r="J543">
        <f t="shared" si="170"/>
        <v>-7.8999999999997677</v>
      </c>
      <c r="K543">
        <f>+FDA_BE_Calculations!$F$41/FE_GAIN_plot</f>
        <v>5.1999999999999993</v>
      </c>
      <c r="L543">
        <f>+FDA_BE_Calculations!$G$41/FE_GAIN_plot</f>
        <v>-5.1999999999999993</v>
      </c>
      <c r="N543">
        <f t="shared" si="171"/>
        <v>5.1999999999999993</v>
      </c>
      <c r="O543">
        <f t="shared" si="172"/>
        <v>-5.1999999999999993</v>
      </c>
      <c r="Q543">
        <f t="shared" si="163"/>
        <v>5.0999999999999996</v>
      </c>
      <c r="R543">
        <f t="shared" si="164"/>
        <v>-9.9999999999999645E-2</v>
      </c>
      <c r="T543">
        <f t="shared" si="178"/>
        <v>5.1999999999999993</v>
      </c>
      <c r="U543">
        <f t="shared" si="179"/>
        <v>-5.1999999999999993</v>
      </c>
      <c r="W543">
        <f t="shared" si="165"/>
        <v>2.5</v>
      </c>
      <c r="Y543">
        <f t="shared" si="166"/>
        <v>18</v>
      </c>
      <c r="Z543">
        <f t="shared" si="167"/>
        <v>-18</v>
      </c>
    </row>
    <row r="544" spans="1:26" x14ac:dyDescent="0.3">
      <c r="A544">
        <f t="shared" si="168"/>
        <v>0</v>
      </c>
      <c r="B544">
        <f t="shared" si="173"/>
        <v>-11.600000000000117</v>
      </c>
      <c r="C544">
        <f t="shared" si="161"/>
        <v>55.20000000000023</v>
      </c>
      <c r="D544">
        <f t="shared" si="162"/>
        <v>-8.7999999999997662</v>
      </c>
      <c r="E544">
        <f t="shared" si="174"/>
        <v>8.7999999999997662</v>
      </c>
      <c r="F544">
        <f t="shared" si="175"/>
        <v>54.20000000000023</v>
      </c>
      <c r="G544">
        <f t="shared" si="176"/>
        <v>-7.7999999999997662</v>
      </c>
      <c r="H544">
        <f t="shared" si="177"/>
        <v>7.7999999999997662</v>
      </c>
      <c r="I544">
        <f t="shared" si="169"/>
        <v>7.7999999999997662</v>
      </c>
      <c r="J544">
        <f t="shared" si="170"/>
        <v>-7.7999999999997662</v>
      </c>
      <c r="K544">
        <f>+FDA_BE_Calculations!$F$41/FE_GAIN_plot</f>
        <v>5.1999999999999993</v>
      </c>
      <c r="L544">
        <f>+FDA_BE_Calculations!$G$41/FE_GAIN_plot</f>
        <v>-5.1999999999999993</v>
      </c>
      <c r="N544">
        <f t="shared" si="171"/>
        <v>5.1999999999999993</v>
      </c>
      <c r="O544">
        <f t="shared" si="172"/>
        <v>-5.1999999999999993</v>
      </c>
      <c r="Q544">
        <f t="shared" si="163"/>
        <v>5.0999999999999996</v>
      </c>
      <c r="R544">
        <f t="shared" si="164"/>
        <v>-9.9999999999999645E-2</v>
      </c>
      <c r="T544">
        <f t="shared" si="178"/>
        <v>5.1999999999999993</v>
      </c>
      <c r="U544">
        <f t="shared" si="179"/>
        <v>-5.1999999999999993</v>
      </c>
      <c r="W544">
        <f t="shared" si="165"/>
        <v>2.5</v>
      </c>
      <c r="Y544">
        <f t="shared" si="166"/>
        <v>18</v>
      </c>
      <c r="Z544">
        <f t="shared" si="167"/>
        <v>-18</v>
      </c>
    </row>
    <row r="545" spans="1:26" x14ac:dyDescent="0.3">
      <c r="A545">
        <f t="shared" si="168"/>
        <v>0</v>
      </c>
      <c r="B545">
        <f t="shared" si="173"/>
        <v>-11.650000000000118</v>
      </c>
      <c r="C545">
        <f t="shared" si="161"/>
        <v>55.300000000000239</v>
      </c>
      <c r="D545">
        <f t="shared" si="162"/>
        <v>-8.6999999999997648</v>
      </c>
      <c r="E545">
        <f t="shared" si="174"/>
        <v>8.6999999999997648</v>
      </c>
      <c r="F545">
        <f t="shared" si="175"/>
        <v>54.300000000000239</v>
      </c>
      <c r="G545">
        <f t="shared" si="176"/>
        <v>-7.6999999999997648</v>
      </c>
      <c r="H545">
        <f t="shared" si="177"/>
        <v>7.6999999999997648</v>
      </c>
      <c r="I545">
        <f t="shared" si="169"/>
        <v>7.6999999999997648</v>
      </c>
      <c r="J545">
        <f t="shared" si="170"/>
        <v>-7.6999999999997648</v>
      </c>
      <c r="K545">
        <f>+FDA_BE_Calculations!$F$41/FE_GAIN_plot</f>
        <v>5.1999999999999993</v>
      </c>
      <c r="L545">
        <f>+FDA_BE_Calculations!$G$41/FE_GAIN_plot</f>
        <v>-5.1999999999999993</v>
      </c>
      <c r="N545">
        <f t="shared" si="171"/>
        <v>5.1999999999999993</v>
      </c>
      <c r="O545">
        <f t="shared" si="172"/>
        <v>-5.1999999999999993</v>
      </c>
      <c r="Q545">
        <f t="shared" si="163"/>
        <v>5.0999999999999996</v>
      </c>
      <c r="R545">
        <f t="shared" si="164"/>
        <v>-9.9999999999999645E-2</v>
      </c>
      <c r="T545">
        <f t="shared" si="178"/>
        <v>5.1999999999999993</v>
      </c>
      <c r="U545">
        <f t="shared" si="179"/>
        <v>-5.1999999999999993</v>
      </c>
      <c r="W545">
        <f t="shared" si="165"/>
        <v>2.5</v>
      </c>
      <c r="Y545">
        <f t="shared" si="166"/>
        <v>18</v>
      </c>
      <c r="Z545">
        <f t="shared" si="167"/>
        <v>-18</v>
      </c>
    </row>
    <row r="546" spans="1:26" x14ac:dyDescent="0.3">
      <c r="A546">
        <f t="shared" si="168"/>
        <v>0</v>
      </c>
      <c r="B546">
        <f t="shared" si="173"/>
        <v>-11.700000000000118</v>
      </c>
      <c r="C546">
        <f t="shared" si="161"/>
        <v>55.400000000000233</v>
      </c>
      <c r="D546">
        <f t="shared" si="162"/>
        <v>-8.5999999999997634</v>
      </c>
      <c r="E546">
        <f t="shared" si="174"/>
        <v>8.5999999999997634</v>
      </c>
      <c r="F546">
        <f t="shared" si="175"/>
        <v>54.400000000000233</v>
      </c>
      <c r="G546">
        <f t="shared" si="176"/>
        <v>-7.5999999999997634</v>
      </c>
      <c r="H546">
        <f t="shared" si="177"/>
        <v>7.5999999999997634</v>
      </c>
      <c r="I546">
        <f t="shared" si="169"/>
        <v>7.5999999999997634</v>
      </c>
      <c r="J546">
        <f t="shared" si="170"/>
        <v>-7.5999999999997634</v>
      </c>
      <c r="K546">
        <f>+FDA_BE_Calculations!$F$41/FE_GAIN_plot</f>
        <v>5.1999999999999993</v>
      </c>
      <c r="L546">
        <f>+FDA_BE_Calculations!$G$41/FE_GAIN_plot</f>
        <v>-5.1999999999999993</v>
      </c>
      <c r="N546">
        <f t="shared" si="171"/>
        <v>5.1999999999999993</v>
      </c>
      <c r="O546">
        <f t="shared" si="172"/>
        <v>-5.1999999999999993</v>
      </c>
      <c r="Q546">
        <f t="shared" si="163"/>
        <v>5.0999999999999996</v>
      </c>
      <c r="R546">
        <f t="shared" si="164"/>
        <v>-9.9999999999999645E-2</v>
      </c>
      <c r="T546">
        <f t="shared" si="178"/>
        <v>5.1999999999999993</v>
      </c>
      <c r="U546">
        <f t="shared" si="179"/>
        <v>-5.1999999999999993</v>
      </c>
      <c r="W546">
        <f t="shared" si="165"/>
        <v>2.5</v>
      </c>
      <c r="Y546">
        <f t="shared" si="166"/>
        <v>18</v>
      </c>
      <c r="Z546">
        <f t="shared" si="167"/>
        <v>-18</v>
      </c>
    </row>
    <row r="547" spans="1:26" x14ac:dyDescent="0.3">
      <c r="A547">
        <f t="shared" si="168"/>
        <v>0</v>
      </c>
      <c r="B547">
        <f t="shared" si="173"/>
        <v>-11.750000000000119</v>
      </c>
      <c r="C547">
        <f t="shared" si="161"/>
        <v>55.500000000000242</v>
      </c>
      <c r="D547">
        <f t="shared" si="162"/>
        <v>-8.499999999999762</v>
      </c>
      <c r="E547">
        <f t="shared" si="174"/>
        <v>8.499999999999762</v>
      </c>
      <c r="F547">
        <f t="shared" si="175"/>
        <v>54.500000000000242</v>
      </c>
      <c r="G547">
        <f t="shared" si="176"/>
        <v>-7.499999999999762</v>
      </c>
      <c r="H547">
        <f t="shared" si="177"/>
        <v>7.499999999999762</v>
      </c>
      <c r="I547">
        <f t="shared" si="169"/>
        <v>7.499999999999762</v>
      </c>
      <c r="J547">
        <f t="shared" si="170"/>
        <v>-7.499999999999762</v>
      </c>
      <c r="K547">
        <f>+FDA_BE_Calculations!$F$41/FE_GAIN_plot</f>
        <v>5.1999999999999993</v>
      </c>
      <c r="L547">
        <f>+FDA_BE_Calculations!$G$41/FE_GAIN_plot</f>
        <v>-5.1999999999999993</v>
      </c>
      <c r="N547">
        <f t="shared" si="171"/>
        <v>5.1999999999999993</v>
      </c>
      <c r="O547">
        <f t="shared" si="172"/>
        <v>-5.1999999999999993</v>
      </c>
      <c r="Q547">
        <f t="shared" si="163"/>
        <v>5.0999999999999996</v>
      </c>
      <c r="R547">
        <f t="shared" si="164"/>
        <v>-9.9999999999999645E-2</v>
      </c>
      <c r="T547">
        <f t="shared" si="178"/>
        <v>5.1999999999999993</v>
      </c>
      <c r="U547">
        <f t="shared" si="179"/>
        <v>-5.1999999999999993</v>
      </c>
      <c r="W547">
        <f t="shared" si="165"/>
        <v>2.5</v>
      </c>
      <c r="Y547">
        <f t="shared" si="166"/>
        <v>18</v>
      </c>
      <c r="Z547">
        <f t="shared" si="167"/>
        <v>-18</v>
      </c>
    </row>
    <row r="548" spans="1:26" x14ac:dyDescent="0.3">
      <c r="A548">
        <f t="shared" si="168"/>
        <v>0</v>
      </c>
      <c r="B548">
        <f t="shared" si="173"/>
        <v>-11.80000000000012</v>
      </c>
      <c r="C548">
        <f t="shared" si="161"/>
        <v>55.600000000000236</v>
      </c>
      <c r="D548">
        <f t="shared" si="162"/>
        <v>-8.3999999999997605</v>
      </c>
      <c r="E548">
        <f t="shared" si="174"/>
        <v>8.3999999999997605</v>
      </c>
      <c r="F548">
        <f t="shared" si="175"/>
        <v>54.600000000000236</v>
      </c>
      <c r="G548">
        <f t="shared" si="176"/>
        <v>-7.3999999999997605</v>
      </c>
      <c r="H548">
        <f t="shared" si="177"/>
        <v>7.3999999999997605</v>
      </c>
      <c r="I548">
        <f t="shared" si="169"/>
        <v>7.3999999999997605</v>
      </c>
      <c r="J548">
        <f t="shared" si="170"/>
        <v>-7.3999999999997605</v>
      </c>
      <c r="K548">
        <f>+FDA_BE_Calculations!$F$41/FE_GAIN_plot</f>
        <v>5.1999999999999993</v>
      </c>
      <c r="L548">
        <f>+FDA_BE_Calculations!$G$41/FE_GAIN_plot</f>
        <v>-5.1999999999999993</v>
      </c>
      <c r="N548">
        <f t="shared" si="171"/>
        <v>5.1999999999999993</v>
      </c>
      <c r="O548">
        <f t="shared" si="172"/>
        <v>-5.1999999999999993</v>
      </c>
      <c r="Q548">
        <f t="shared" si="163"/>
        <v>5.0999999999999996</v>
      </c>
      <c r="R548">
        <f t="shared" si="164"/>
        <v>-9.9999999999999645E-2</v>
      </c>
      <c r="T548">
        <f t="shared" si="178"/>
        <v>5.1999999999999993</v>
      </c>
      <c r="U548">
        <f t="shared" si="179"/>
        <v>-5.1999999999999993</v>
      </c>
      <c r="W548">
        <f t="shared" si="165"/>
        <v>2.5</v>
      </c>
      <c r="Y548">
        <f t="shared" si="166"/>
        <v>18</v>
      </c>
      <c r="Z548">
        <f t="shared" si="167"/>
        <v>-18</v>
      </c>
    </row>
    <row r="549" spans="1:26" x14ac:dyDescent="0.3">
      <c r="A549">
        <f t="shared" si="168"/>
        <v>0</v>
      </c>
      <c r="B549">
        <f t="shared" si="173"/>
        <v>-11.85000000000012</v>
      </c>
      <c r="C549">
        <f t="shared" si="161"/>
        <v>55.700000000000244</v>
      </c>
      <c r="D549">
        <f t="shared" si="162"/>
        <v>-8.2999999999997591</v>
      </c>
      <c r="E549">
        <f t="shared" si="174"/>
        <v>8.2999999999997591</v>
      </c>
      <c r="F549">
        <f t="shared" si="175"/>
        <v>54.700000000000244</v>
      </c>
      <c r="G549">
        <f t="shared" si="176"/>
        <v>-7.2999999999997591</v>
      </c>
      <c r="H549">
        <f t="shared" si="177"/>
        <v>7.2999999999997591</v>
      </c>
      <c r="I549">
        <f t="shared" si="169"/>
        <v>7.2999999999997591</v>
      </c>
      <c r="J549">
        <f t="shared" si="170"/>
        <v>-7.2999999999997591</v>
      </c>
      <c r="K549">
        <f>+FDA_BE_Calculations!$F$41/FE_GAIN_plot</f>
        <v>5.1999999999999993</v>
      </c>
      <c r="L549">
        <f>+FDA_BE_Calculations!$G$41/FE_GAIN_plot</f>
        <v>-5.1999999999999993</v>
      </c>
      <c r="N549">
        <f t="shared" si="171"/>
        <v>5.1999999999999993</v>
      </c>
      <c r="O549">
        <f t="shared" si="172"/>
        <v>-5.1999999999999993</v>
      </c>
      <c r="Q549">
        <f t="shared" si="163"/>
        <v>5.0999999999999996</v>
      </c>
      <c r="R549">
        <f t="shared" si="164"/>
        <v>-9.9999999999999645E-2</v>
      </c>
      <c r="T549">
        <f t="shared" si="178"/>
        <v>5.1999999999999993</v>
      </c>
      <c r="U549">
        <f t="shared" si="179"/>
        <v>-5.1999999999999993</v>
      </c>
      <c r="W549">
        <f t="shared" si="165"/>
        <v>2.5</v>
      </c>
      <c r="Y549">
        <f t="shared" si="166"/>
        <v>18</v>
      </c>
      <c r="Z549">
        <f t="shared" si="167"/>
        <v>-18</v>
      </c>
    </row>
    <row r="550" spans="1:26" x14ac:dyDescent="0.3">
      <c r="A550">
        <f t="shared" si="168"/>
        <v>0</v>
      </c>
      <c r="B550">
        <f t="shared" si="173"/>
        <v>-11.900000000000121</v>
      </c>
      <c r="C550">
        <f t="shared" si="161"/>
        <v>55.800000000000239</v>
      </c>
      <c r="D550">
        <f t="shared" si="162"/>
        <v>-8.1999999999997577</v>
      </c>
      <c r="E550">
        <f t="shared" si="174"/>
        <v>8.1999999999997577</v>
      </c>
      <c r="F550">
        <f t="shared" si="175"/>
        <v>54.800000000000239</v>
      </c>
      <c r="G550">
        <f t="shared" si="176"/>
        <v>-7.1999999999997577</v>
      </c>
      <c r="H550">
        <f t="shared" si="177"/>
        <v>7.1999999999997577</v>
      </c>
      <c r="I550">
        <f t="shared" si="169"/>
        <v>7.1999999999997577</v>
      </c>
      <c r="J550">
        <f t="shared" si="170"/>
        <v>-7.1999999999997577</v>
      </c>
      <c r="K550">
        <f>+FDA_BE_Calculations!$F$41/FE_GAIN_plot</f>
        <v>5.1999999999999993</v>
      </c>
      <c r="L550">
        <f>+FDA_BE_Calculations!$G$41/FE_GAIN_plot</f>
        <v>-5.1999999999999993</v>
      </c>
      <c r="N550">
        <f t="shared" si="171"/>
        <v>5.1999999999999993</v>
      </c>
      <c r="O550">
        <f t="shared" si="172"/>
        <v>-5.1999999999999993</v>
      </c>
      <c r="Q550">
        <f t="shared" si="163"/>
        <v>5.0999999999999996</v>
      </c>
      <c r="R550">
        <f t="shared" si="164"/>
        <v>-9.9999999999999645E-2</v>
      </c>
      <c r="T550">
        <f t="shared" si="178"/>
        <v>5.1999999999999993</v>
      </c>
      <c r="U550">
        <f t="shared" si="179"/>
        <v>-5.1999999999999993</v>
      </c>
      <c r="W550">
        <f t="shared" si="165"/>
        <v>2.5</v>
      </c>
      <c r="Y550">
        <f t="shared" si="166"/>
        <v>18</v>
      </c>
      <c r="Z550">
        <f t="shared" si="167"/>
        <v>-18</v>
      </c>
    </row>
    <row r="551" spans="1:26" x14ac:dyDescent="0.3">
      <c r="A551">
        <f t="shared" si="168"/>
        <v>0</v>
      </c>
      <c r="B551">
        <f t="shared" si="173"/>
        <v>-11.950000000000122</v>
      </c>
      <c r="C551">
        <f t="shared" si="161"/>
        <v>55.900000000000247</v>
      </c>
      <c r="D551">
        <f t="shared" si="162"/>
        <v>-8.0999999999997563</v>
      </c>
      <c r="E551">
        <f t="shared" si="174"/>
        <v>8.0999999999997563</v>
      </c>
      <c r="F551">
        <f t="shared" si="175"/>
        <v>54.900000000000247</v>
      </c>
      <c r="G551">
        <f t="shared" si="176"/>
        <v>-7.0999999999997563</v>
      </c>
      <c r="H551">
        <f t="shared" si="177"/>
        <v>7.0999999999997563</v>
      </c>
      <c r="I551">
        <f t="shared" si="169"/>
        <v>7.0999999999997563</v>
      </c>
      <c r="J551">
        <f t="shared" si="170"/>
        <v>-7.0999999999997563</v>
      </c>
      <c r="K551">
        <f>+FDA_BE_Calculations!$F$41/FE_GAIN_plot</f>
        <v>5.1999999999999993</v>
      </c>
      <c r="L551">
        <f>+FDA_BE_Calculations!$G$41/FE_GAIN_plot</f>
        <v>-5.1999999999999993</v>
      </c>
      <c r="N551">
        <f t="shared" si="171"/>
        <v>5.1999999999999993</v>
      </c>
      <c r="O551">
        <f t="shared" si="172"/>
        <v>-5.1999999999999993</v>
      </c>
      <c r="Q551">
        <f t="shared" si="163"/>
        <v>5.0999999999999996</v>
      </c>
      <c r="R551">
        <f t="shared" si="164"/>
        <v>-9.9999999999999645E-2</v>
      </c>
      <c r="T551">
        <f t="shared" si="178"/>
        <v>5.1999999999999993</v>
      </c>
      <c r="U551">
        <f t="shared" si="179"/>
        <v>-5.1999999999999993</v>
      </c>
      <c r="W551">
        <f t="shared" si="165"/>
        <v>2.5</v>
      </c>
      <c r="Y551">
        <f t="shared" si="166"/>
        <v>18</v>
      </c>
      <c r="Z551">
        <f t="shared" si="167"/>
        <v>-18</v>
      </c>
    </row>
    <row r="552" spans="1:26" x14ac:dyDescent="0.3">
      <c r="A552">
        <f t="shared" si="168"/>
        <v>0</v>
      </c>
      <c r="B552">
        <f t="shared" si="173"/>
        <v>-12.000000000000123</v>
      </c>
      <c r="C552">
        <f t="shared" si="161"/>
        <v>56.000000000000242</v>
      </c>
      <c r="D552">
        <f t="shared" si="162"/>
        <v>-7.9999999999997549</v>
      </c>
      <c r="E552">
        <f t="shared" si="174"/>
        <v>7.9999999999997549</v>
      </c>
      <c r="F552">
        <f t="shared" si="175"/>
        <v>55.000000000000242</v>
      </c>
      <c r="G552">
        <f t="shared" si="176"/>
        <v>-6.9999999999997549</v>
      </c>
      <c r="H552">
        <f t="shared" si="177"/>
        <v>6.9999999999997549</v>
      </c>
      <c r="I552">
        <f t="shared" si="169"/>
        <v>6.9999999999997549</v>
      </c>
      <c r="J552">
        <f t="shared" si="170"/>
        <v>-6.9999999999997549</v>
      </c>
      <c r="K552">
        <f>+FDA_BE_Calculations!$F$41/FE_GAIN_plot</f>
        <v>5.1999999999999993</v>
      </c>
      <c r="L552">
        <f>+FDA_BE_Calculations!$G$41/FE_GAIN_plot</f>
        <v>-5.1999999999999993</v>
      </c>
      <c r="N552">
        <f t="shared" si="171"/>
        <v>5.1999999999999993</v>
      </c>
      <c r="O552">
        <f t="shared" si="172"/>
        <v>-5.1999999999999993</v>
      </c>
      <c r="Q552">
        <f t="shared" si="163"/>
        <v>5.0999999999999996</v>
      </c>
      <c r="R552">
        <f t="shared" si="164"/>
        <v>-9.9999999999999645E-2</v>
      </c>
      <c r="T552">
        <f t="shared" si="178"/>
        <v>5.1999999999999993</v>
      </c>
      <c r="U552">
        <f t="shared" si="179"/>
        <v>-5.1999999999999993</v>
      </c>
      <c r="W552">
        <f t="shared" si="165"/>
        <v>2.5</v>
      </c>
      <c r="Y552">
        <f t="shared" si="166"/>
        <v>18</v>
      </c>
      <c r="Z552">
        <f t="shared" si="167"/>
        <v>-18</v>
      </c>
    </row>
    <row r="553" spans="1:26" x14ac:dyDescent="0.3">
      <c r="A553">
        <f t="shared" si="168"/>
        <v>0</v>
      </c>
      <c r="B553">
        <f t="shared" si="173"/>
        <v>-12.050000000000123</v>
      </c>
      <c r="C553">
        <f t="shared" si="161"/>
        <v>56.10000000000025</v>
      </c>
      <c r="D553">
        <f t="shared" si="162"/>
        <v>-7.8999999999997534</v>
      </c>
      <c r="E553">
        <f t="shared" si="174"/>
        <v>7.8999999999997534</v>
      </c>
      <c r="F553">
        <f t="shared" si="175"/>
        <v>55.10000000000025</v>
      </c>
      <c r="G553">
        <f t="shared" si="176"/>
        <v>-6.8999999999997534</v>
      </c>
      <c r="H553">
        <f t="shared" si="177"/>
        <v>6.8999999999997534</v>
      </c>
      <c r="I553">
        <f t="shared" si="169"/>
        <v>6.8999999999997534</v>
      </c>
      <c r="J553">
        <f t="shared" si="170"/>
        <v>-6.8999999999997534</v>
      </c>
      <c r="K553">
        <f>+FDA_BE_Calculations!$F$41/FE_GAIN_plot</f>
        <v>5.1999999999999993</v>
      </c>
      <c r="L553">
        <f>+FDA_BE_Calculations!$G$41/FE_GAIN_plot</f>
        <v>-5.1999999999999993</v>
      </c>
      <c r="N553">
        <f t="shared" si="171"/>
        <v>5.1999999999999993</v>
      </c>
      <c r="O553">
        <f t="shared" si="172"/>
        <v>-5.1999999999999993</v>
      </c>
      <c r="Q553">
        <f t="shared" si="163"/>
        <v>5.0999999999999996</v>
      </c>
      <c r="R553">
        <f t="shared" si="164"/>
        <v>-9.9999999999999645E-2</v>
      </c>
      <c r="T553">
        <f t="shared" si="178"/>
        <v>5.1999999999999993</v>
      </c>
      <c r="U553">
        <f t="shared" si="179"/>
        <v>-5.1999999999999993</v>
      </c>
      <c r="W553">
        <f t="shared" si="165"/>
        <v>2.5</v>
      </c>
      <c r="Y553">
        <f t="shared" si="166"/>
        <v>18</v>
      </c>
      <c r="Z553">
        <f t="shared" si="167"/>
        <v>-18</v>
      </c>
    </row>
    <row r="554" spans="1:26" x14ac:dyDescent="0.3">
      <c r="A554">
        <f t="shared" si="168"/>
        <v>0</v>
      </c>
      <c r="B554">
        <f t="shared" si="173"/>
        <v>-12.100000000000124</v>
      </c>
      <c r="C554">
        <f t="shared" si="161"/>
        <v>56.200000000000244</v>
      </c>
      <c r="D554">
        <f t="shared" si="162"/>
        <v>-7.799999999999752</v>
      </c>
      <c r="E554">
        <f t="shared" si="174"/>
        <v>7.799999999999752</v>
      </c>
      <c r="F554">
        <f t="shared" si="175"/>
        <v>55.200000000000244</v>
      </c>
      <c r="G554">
        <f t="shared" si="176"/>
        <v>-6.799999999999752</v>
      </c>
      <c r="H554">
        <f t="shared" si="177"/>
        <v>6.799999999999752</v>
      </c>
      <c r="I554">
        <f t="shared" si="169"/>
        <v>6.799999999999752</v>
      </c>
      <c r="J554">
        <f t="shared" si="170"/>
        <v>-6.799999999999752</v>
      </c>
      <c r="K554">
        <f>+FDA_BE_Calculations!$F$41/FE_GAIN_plot</f>
        <v>5.1999999999999993</v>
      </c>
      <c r="L554">
        <f>+FDA_BE_Calculations!$G$41/FE_GAIN_plot</f>
        <v>-5.1999999999999993</v>
      </c>
      <c r="N554">
        <f t="shared" si="171"/>
        <v>5.1999999999999993</v>
      </c>
      <c r="O554">
        <f t="shared" si="172"/>
        <v>-5.1999999999999993</v>
      </c>
      <c r="Q554">
        <f t="shared" si="163"/>
        <v>5.0999999999999996</v>
      </c>
      <c r="R554">
        <f t="shared" si="164"/>
        <v>-9.9999999999999645E-2</v>
      </c>
      <c r="T554">
        <f t="shared" si="178"/>
        <v>5.1999999999999993</v>
      </c>
      <c r="U554">
        <f t="shared" si="179"/>
        <v>-5.1999999999999993</v>
      </c>
      <c r="W554">
        <f t="shared" si="165"/>
        <v>2.5</v>
      </c>
      <c r="Y554">
        <f t="shared" si="166"/>
        <v>18</v>
      </c>
      <c r="Z554">
        <f t="shared" si="167"/>
        <v>-18</v>
      </c>
    </row>
    <row r="555" spans="1:26" x14ac:dyDescent="0.3">
      <c r="A555">
        <f t="shared" si="168"/>
        <v>0</v>
      </c>
      <c r="B555">
        <f t="shared" si="173"/>
        <v>-12.150000000000125</v>
      </c>
      <c r="C555">
        <f t="shared" si="161"/>
        <v>56.300000000000253</v>
      </c>
      <c r="D555">
        <f t="shared" si="162"/>
        <v>-7.6999999999997506</v>
      </c>
      <c r="E555">
        <f t="shared" si="174"/>
        <v>7.6999999999997506</v>
      </c>
      <c r="F555">
        <f t="shared" si="175"/>
        <v>55.300000000000253</v>
      </c>
      <c r="G555">
        <f t="shared" si="176"/>
        <v>-6.6999999999997506</v>
      </c>
      <c r="H555">
        <f t="shared" si="177"/>
        <v>6.6999999999997506</v>
      </c>
      <c r="I555">
        <f t="shared" si="169"/>
        <v>6.6999999999997506</v>
      </c>
      <c r="J555">
        <f t="shared" si="170"/>
        <v>-6.6999999999997506</v>
      </c>
      <c r="K555">
        <f>+FDA_BE_Calculations!$F$41/FE_GAIN_plot</f>
        <v>5.1999999999999993</v>
      </c>
      <c r="L555">
        <f>+FDA_BE_Calculations!$G$41/FE_GAIN_plot</f>
        <v>-5.1999999999999993</v>
      </c>
      <c r="N555">
        <f t="shared" si="171"/>
        <v>5.1999999999999993</v>
      </c>
      <c r="O555">
        <f t="shared" si="172"/>
        <v>-5.1999999999999993</v>
      </c>
      <c r="Q555">
        <f t="shared" si="163"/>
        <v>5.0999999999999996</v>
      </c>
      <c r="R555">
        <f t="shared" si="164"/>
        <v>-9.9999999999999645E-2</v>
      </c>
      <c r="T555">
        <f t="shared" si="178"/>
        <v>5.1999999999999993</v>
      </c>
      <c r="U555">
        <f t="shared" si="179"/>
        <v>-5.1999999999999993</v>
      </c>
      <c r="W555">
        <f t="shared" si="165"/>
        <v>2.5</v>
      </c>
      <c r="Y555">
        <f t="shared" si="166"/>
        <v>18</v>
      </c>
      <c r="Z555">
        <f t="shared" si="167"/>
        <v>-18</v>
      </c>
    </row>
    <row r="556" spans="1:26" x14ac:dyDescent="0.3">
      <c r="A556">
        <f t="shared" si="168"/>
        <v>0</v>
      </c>
      <c r="B556">
        <f t="shared" si="173"/>
        <v>-12.200000000000125</v>
      </c>
      <c r="C556">
        <f t="shared" si="161"/>
        <v>56.400000000000247</v>
      </c>
      <c r="D556">
        <f t="shared" si="162"/>
        <v>-7.5999999999997492</v>
      </c>
      <c r="E556">
        <f t="shared" si="174"/>
        <v>7.5999999999997492</v>
      </c>
      <c r="F556">
        <f t="shared" si="175"/>
        <v>55.400000000000247</v>
      </c>
      <c r="G556">
        <f t="shared" si="176"/>
        <v>-6.5999999999997492</v>
      </c>
      <c r="H556">
        <f t="shared" si="177"/>
        <v>6.5999999999997492</v>
      </c>
      <c r="I556">
        <f t="shared" si="169"/>
        <v>6.5999999999997492</v>
      </c>
      <c r="J556">
        <f t="shared" si="170"/>
        <v>-6.5999999999997492</v>
      </c>
      <c r="K556">
        <f>+FDA_BE_Calculations!$F$41/FE_GAIN_plot</f>
        <v>5.1999999999999993</v>
      </c>
      <c r="L556">
        <f>+FDA_BE_Calculations!$G$41/FE_GAIN_plot</f>
        <v>-5.1999999999999993</v>
      </c>
      <c r="N556">
        <f t="shared" si="171"/>
        <v>5.1999999999999993</v>
      </c>
      <c r="O556">
        <f t="shared" si="172"/>
        <v>-5.1999999999999993</v>
      </c>
      <c r="Q556">
        <f t="shared" si="163"/>
        <v>5.0999999999999996</v>
      </c>
      <c r="R556">
        <f t="shared" si="164"/>
        <v>-9.9999999999999645E-2</v>
      </c>
      <c r="T556">
        <f t="shared" si="178"/>
        <v>5.1999999999999993</v>
      </c>
      <c r="U556">
        <f t="shared" si="179"/>
        <v>-5.1999999999999993</v>
      </c>
      <c r="W556">
        <f t="shared" si="165"/>
        <v>2.5</v>
      </c>
      <c r="Y556">
        <f t="shared" si="166"/>
        <v>18</v>
      </c>
      <c r="Z556">
        <f t="shared" si="167"/>
        <v>-18</v>
      </c>
    </row>
    <row r="557" spans="1:26" x14ac:dyDescent="0.3">
      <c r="A557">
        <f t="shared" si="168"/>
        <v>0</v>
      </c>
      <c r="B557">
        <f t="shared" si="173"/>
        <v>-12.250000000000126</v>
      </c>
      <c r="C557">
        <f t="shared" si="161"/>
        <v>56.500000000000256</v>
      </c>
      <c r="D557">
        <f t="shared" si="162"/>
        <v>-7.4999999999997478</v>
      </c>
      <c r="E557">
        <f t="shared" si="174"/>
        <v>7.4999999999997478</v>
      </c>
      <c r="F557">
        <f t="shared" si="175"/>
        <v>55.500000000000256</v>
      </c>
      <c r="G557">
        <f t="shared" si="176"/>
        <v>-6.4999999999997478</v>
      </c>
      <c r="H557">
        <f t="shared" si="177"/>
        <v>6.4999999999997478</v>
      </c>
      <c r="I557">
        <f t="shared" si="169"/>
        <v>6.4999999999997478</v>
      </c>
      <c r="J557">
        <f t="shared" si="170"/>
        <v>-6.4999999999997478</v>
      </c>
      <c r="K557">
        <f>+FDA_BE_Calculations!$F$41/FE_GAIN_plot</f>
        <v>5.1999999999999993</v>
      </c>
      <c r="L557">
        <f>+FDA_BE_Calculations!$G$41/FE_GAIN_plot</f>
        <v>-5.1999999999999993</v>
      </c>
      <c r="N557">
        <f t="shared" si="171"/>
        <v>5.1999999999999993</v>
      </c>
      <c r="O557">
        <f t="shared" si="172"/>
        <v>-5.1999999999999993</v>
      </c>
      <c r="Q557">
        <f t="shared" si="163"/>
        <v>5.0999999999999996</v>
      </c>
      <c r="R557">
        <f t="shared" si="164"/>
        <v>-9.9999999999999645E-2</v>
      </c>
      <c r="T557">
        <f t="shared" si="178"/>
        <v>5.1999999999999993</v>
      </c>
      <c r="U557">
        <f t="shared" si="179"/>
        <v>-5.1999999999999993</v>
      </c>
      <c r="W557">
        <f t="shared" si="165"/>
        <v>2.5</v>
      </c>
      <c r="Y557">
        <f t="shared" si="166"/>
        <v>18</v>
      </c>
      <c r="Z557">
        <f t="shared" si="167"/>
        <v>-18</v>
      </c>
    </row>
    <row r="558" spans="1:26" x14ac:dyDescent="0.3">
      <c r="A558">
        <f t="shared" si="168"/>
        <v>0</v>
      </c>
      <c r="B558">
        <f t="shared" si="173"/>
        <v>-12.300000000000127</v>
      </c>
      <c r="C558">
        <f t="shared" si="161"/>
        <v>56.60000000000025</v>
      </c>
      <c r="D558">
        <f t="shared" si="162"/>
        <v>-7.3999999999997463</v>
      </c>
      <c r="E558">
        <f t="shared" si="174"/>
        <v>7.3999999999997463</v>
      </c>
      <c r="F558">
        <f t="shared" si="175"/>
        <v>55.60000000000025</v>
      </c>
      <c r="G558">
        <f t="shared" si="176"/>
        <v>-6.3999999999997463</v>
      </c>
      <c r="H558">
        <f t="shared" si="177"/>
        <v>6.3999999999997463</v>
      </c>
      <c r="I558">
        <f t="shared" si="169"/>
        <v>6.3999999999997463</v>
      </c>
      <c r="J558">
        <f t="shared" si="170"/>
        <v>-6.3999999999997463</v>
      </c>
      <c r="K558">
        <f>+FDA_BE_Calculations!$F$41/FE_GAIN_plot</f>
        <v>5.1999999999999993</v>
      </c>
      <c r="L558">
        <f>+FDA_BE_Calculations!$G$41/FE_GAIN_plot</f>
        <v>-5.1999999999999993</v>
      </c>
      <c r="N558">
        <f t="shared" si="171"/>
        <v>5.1999999999999993</v>
      </c>
      <c r="O558">
        <f t="shared" si="172"/>
        <v>-5.1999999999999993</v>
      </c>
      <c r="Q558">
        <f t="shared" si="163"/>
        <v>5.0999999999999996</v>
      </c>
      <c r="R558">
        <f t="shared" si="164"/>
        <v>-9.9999999999999645E-2</v>
      </c>
      <c r="T558">
        <f t="shared" si="178"/>
        <v>5.1999999999999993</v>
      </c>
      <c r="U558">
        <f t="shared" si="179"/>
        <v>-5.1999999999999993</v>
      </c>
      <c r="W558">
        <f t="shared" si="165"/>
        <v>2.5</v>
      </c>
      <c r="Y558">
        <f t="shared" si="166"/>
        <v>18</v>
      </c>
      <c r="Z558">
        <f t="shared" si="167"/>
        <v>-18</v>
      </c>
    </row>
    <row r="559" spans="1:26" x14ac:dyDescent="0.3">
      <c r="A559">
        <f t="shared" si="168"/>
        <v>0</v>
      </c>
      <c r="B559">
        <f t="shared" si="173"/>
        <v>-12.350000000000128</v>
      </c>
      <c r="C559">
        <f t="shared" si="161"/>
        <v>56.700000000000259</v>
      </c>
      <c r="D559">
        <f t="shared" si="162"/>
        <v>-7.2999999999997449</v>
      </c>
      <c r="E559">
        <f t="shared" si="174"/>
        <v>7.2999999999997449</v>
      </c>
      <c r="F559">
        <f t="shared" si="175"/>
        <v>55.700000000000259</v>
      </c>
      <c r="G559">
        <f t="shared" si="176"/>
        <v>-6.2999999999997449</v>
      </c>
      <c r="H559">
        <f t="shared" si="177"/>
        <v>6.2999999999997449</v>
      </c>
      <c r="I559">
        <f t="shared" si="169"/>
        <v>6.2999999999997449</v>
      </c>
      <c r="J559">
        <f t="shared" si="170"/>
        <v>-6.2999999999997449</v>
      </c>
      <c r="K559">
        <f>+FDA_BE_Calculations!$F$41/FE_GAIN_plot</f>
        <v>5.1999999999999993</v>
      </c>
      <c r="L559">
        <f>+FDA_BE_Calculations!$G$41/FE_GAIN_plot</f>
        <v>-5.1999999999999993</v>
      </c>
      <c r="N559">
        <f t="shared" si="171"/>
        <v>5.1999999999999993</v>
      </c>
      <c r="O559">
        <f t="shared" si="172"/>
        <v>-5.1999999999999993</v>
      </c>
      <c r="Q559">
        <f t="shared" si="163"/>
        <v>5.0999999999999996</v>
      </c>
      <c r="R559">
        <f t="shared" si="164"/>
        <v>-9.9999999999999645E-2</v>
      </c>
      <c r="T559">
        <f t="shared" si="178"/>
        <v>5.1999999999999993</v>
      </c>
      <c r="U559">
        <f t="shared" si="179"/>
        <v>-5.1999999999999993</v>
      </c>
      <c r="W559">
        <f t="shared" si="165"/>
        <v>2.5</v>
      </c>
      <c r="Y559">
        <f t="shared" si="166"/>
        <v>18</v>
      </c>
      <c r="Z559">
        <f t="shared" si="167"/>
        <v>-18</v>
      </c>
    </row>
    <row r="560" spans="1:26" x14ac:dyDescent="0.3">
      <c r="A560">
        <f t="shared" si="168"/>
        <v>0</v>
      </c>
      <c r="B560">
        <f t="shared" si="173"/>
        <v>-12.400000000000128</v>
      </c>
      <c r="C560">
        <f t="shared" si="161"/>
        <v>56.800000000000253</v>
      </c>
      <c r="D560">
        <f t="shared" si="162"/>
        <v>-7.1999999999997435</v>
      </c>
      <c r="E560">
        <f t="shared" si="174"/>
        <v>7.1999999999997435</v>
      </c>
      <c r="F560">
        <f t="shared" si="175"/>
        <v>55.800000000000253</v>
      </c>
      <c r="G560">
        <f t="shared" si="176"/>
        <v>-6.1999999999997435</v>
      </c>
      <c r="H560">
        <f t="shared" si="177"/>
        <v>6.1999999999997435</v>
      </c>
      <c r="I560">
        <f t="shared" si="169"/>
        <v>6.1999999999997435</v>
      </c>
      <c r="J560">
        <f t="shared" si="170"/>
        <v>-6.1999999999997435</v>
      </c>
      <c r="K560">
        <f>+FDA_BE_Calculations!$F$41/FE_GAIN_plot</f>
        <v>5.1999999999999993</v>
      </c>
      <c r="L560">
        <f>+FDA_BE_Calculations!$G$41/FE_GAIN_plot</f>
        <v>-5.1999999999999993</v>
      </c>
      <c r="N560">
        <f t="shared" si="171"/>
        <v>5.1999999999999993</v>
      </c>
      <c r="O560">
        <f t="shared" si="172"/>
        <v>-5.1999999999999993</v>
      </c>
      <c r="Q560">
        <f t="shared" si="163"/>
        <v>5.0999999999999996</v>
      </c>
      <c r="R560">
        <f t="shared" si="164"/>
        <v>-9.9999999999999645E-2</v>
      </c>
      <c r="T560">
        <f t="shared" si="178"/>
        <v>5.1999999999999993</v>
      </c>
      <c r="U560">
        <f t="shared" si="179"/>
        <v>-5.1999999999999993</v>
      </c>
      <c r="W560">
        <f t="shared" si="165"/>
        <v>2.5</v>
      </c>
      <c r="Y560">
        <f t="shared" si="166"/>
        <v>18</v>
      </c>
      <c r="Z560">
        <f t="shared" si="167"/>
        <v>-18</v>
      </c>
    </row>
    <row r="561" spans="1:26" x14ac:dyDescent="0.3">
      <c r="A561">
        <f t="shared" si="168"/>
        <v>0</v>
      </c>
      <c r="B561">
        <f t="shared" si="173"/>
        <v>-12.450000000000129</v>
      </c>
      <c r="C561">
        <f t="shared" si="161"/>
        <v>56.900000000000261</v>
      </c>
      <c r="D561">
        <f t="shared" si="162"/>
        <v>-7.0999999999997421</v>
      </c>
      <c r="E561">
        <f t="shared" si="174"/>
        <v>7.0999999999997421</v>
      </c>
      <c r="F561">
        <f t="shared" si="175"/>
        <v>55.900000000000261</v>
      </c>
      <c r="G561">
        <f t="shared" si="176"/>
        <v>-6.0999999999997421</v>
      </c>
      <c r="H561">
        <f t="shared" si="177"/>
        <v>6.0999999999997421</v>
      </c>
      <c r="I561">
        <f t="shared" si="169"/>
        <v>6.0999999999997421</v>
      </c>
      <c r="J561">
        <f t="shared" si="170"/>
        <v>-6.0999999999997421</v>
      </c>
      <c r="K561">
        <f>+FDA_BE_Calculations!$F$41/FE_GAIN_plot</f>
        <v>5.1999999999999993</v>
      </c>
      <c r="L561">
        <f>+FDA_BE_Calculations!$G$41/FE_GAIN_plot</f>
        <v>-5.1999999999999993</v>
      </c>
      <c r="N561">
        <f t="shared" si="171"/>
        <v>5.1999999999999993</v>
      </c>
      <c r="O561">
        <f t="shared" si="172"/>
        <v>-5.1999999999999993</v>
      </c>
      <c r="Q561">
        <f t="shared" si="163"/>
        <v>5.0999999999999996</v>
      </c>
      <c r="R561">
        <f t="shared" si="164"/>
        <v>-9.9999999999999645E-2</v>
      </c>
      <c r="T561">
        <f t="shared" si="178"/>
        <v>5.1999999999999993</v>
      </c>
      <c r="U561">
        <f t="shared" si="179"/>
        <v>-5.1999999999999993</v>
      </c>
      <c r="W561">
        <f t="shared" si="165"/>
        <v>2.5</v>
      </c>
      <c r="Y561">
        <f t="shared" si="166"/>
        <v>18</v>
      </c>
      <c r="Z561">
        <f t="shared" si="167"/>
        <v>-18</v>
      </c>
    </row>
    <row r="562" spans="1:26" x14ac:dyDescent="0.3">
      <c r="A562">
        <f t="shared" si="168"/>
        <v>0</v>
      </c>
      <c r="B562">
        <f t="shared" si="173"/>
        <v>-12.50000000000013</v>
      </c>
      <c r="C562">
        <f t="shared" si="161"/>
        <v>57.000000000000256</v>
      </c>
      <c r="D562">
        <f t="shared" si="162"/>
        <v>-6.9999999999997407</v>
      </c>
      <c r="E562">
        <f t="shared" si="174"/>
        <v>6.9999999999997407</v>
      </c>
      <c r="F562">
        <f t="shared" si="175"/>
        <v>56.000000000000256</v>
      </c>
      <c r="G562">
        <f t="shared" si="176"/>
        <v>-5.9999999999997407</v>
      </c>
      <c r="H562">
        <f t="shared" si="177"/>
        <v>5.9999999999997407</v>
      </c>
      <c r="I562">
        <f t="shared" si="169"/>
        <v>5.9999999999997407</v>
      </c>
      <c r="J562">
        <f t="shared" si="170"/>
        <v>-5.9999999999997407</v>
      </c>
      <c r="K562">
        <f>+FDA_BE_Calculations!$F$41/FE_GAIN_plot</f>
        <v>5.1999999999999993</v>
      </c>
      <c r="L562">
        <f>+FDA_BE_Calculations!$G$41/FE_GAIN_plot</f>
        <v>-5.1999999999999993</v>
      </c>
      <c r="N562">
        <f t="shared" si="171"/>
        <v>5.1999999999999993</v>
      </c>
      <c r="O562">
        <f t="shared" si="172"/>
        <v>-5.1999999999999993</v>
      </c>
      <c r="Q562">
        <f t="shared" si="163"/>
        <v>5.0999999999999996</v>
      </c>
      <c r="R562">
        <f t="shared" si="164"/>
        <v>-9.9999999999999645E-2</v>
      </c>
      <c r="T562">
        <f t="shared" si="178"/>
        <v>5.1999999999999993</v>
      </c>
      <c r="U562">
        <f t="shared" si="179"/>
        <v>-5.1999999999999993</v>
      </c>
      <c r="W562">
        <f t="shared" si="165"/>
        <v>2.5</v>
      </c>
      <c r="Y562">
        <f t="shared" si="166"/>
        <v>18</v>
      </c>
      <c r="Z562">
        <f t="shared" si="167"/>
        <v>-18</v>
      </c>
    </row>
    <row r="563" spans="1:26" x14ac:dyDescent="0.3">
      <c r="A563">
        <f t="shared" si="168"/>
        <v>0</v>
      </c>
      <c r="B563">
        <f t="shared" si="173"/>
        <v>-12.55000000000013</v>
      </c>
      <c r="C563">
        <f t="shared" si="161"/>
        <v>57.100000000000264</v>
      </c>
      <c r="D563">
        <f t="shared" si="162"/>
        <v>-6.8999999999997392</v>
      </c>
      <c r="E563">
        <f t="shared" si="174"/>
        <v>6.8999999999997392</v>
      </c>
      <c r="F563">
        <f t="shared" si="175"/>
        <v>56.100000000000264</v>
      </c>
      <c r="G563">
        <f t="shared" si="176"/>
        <v>-5.8999999999997392</v>
      </c>
      <c r="H563">
        <f t="shared" si="177"/>
        <v>5.8999999999997392</v>
      </c>
      <c r="I563">
        <f t="shared" si="169"/>
        <v>5.8999999999997392</v>
      </c>
      <c r="J563">
        <f t="shared" si="170"/>
        <v>-5.8999999999997392</v>
      </c>
      <c r="K563">
        <f>+FDA_BE_Calculations!$F$41/FE_GAIN_plot</f>
        <v>5.1999999999999993</v>
      </c>
      <c r="L563">
        <f>+FDA_BE_Calculations!$G$41/FE_GAIN_plot</f>
        <v>-5.1999999999999993</v>
      </c>
      <c r="N563">
        <f t="shared" si="171"/>
        <v>5.1999999999999993</v>
      </c>
      <c r="O563">
        <f t="shared" si="172"/>
        <v>-5.1999999999999993</v>
      </c>
      <c r="Q563">
        <f t="shared" si="163"/>
        <v>5.0999999999999996</v>
      </c>
      <c r="R563">
        <f t="shared" si="164"/>
        <v>-9.9999999999999645E-2</v>
      </c>
      <c r="T563">
        <f t="shared" si="178"/>
        <v>5.1999999999999993</v>
      </c>
      <c r="U563">
        <f t="shared" si="179"/>
        <v>-5.1999999999999993</v>
      </c>
      <c r="W563">
        <f t="shared" si="165"/>
        <v>2.5</v>
      </c>
      <c r="Y563">
        <f t="shared" si="166"/>
        <v>18</v>
      </c>
      <c r="Z563">
        <f t="shared" si="167"/>
        <v>-18</v>
      </c>
    </row>
    <row r="564" spans="1:26" x14ac:dyDescent="0.3">
      <c r="A564">
        <f t="shared" si="168"/>
        <v>0</v>
      </c>
      <c r="B564">
        <f t="shared" si="173"/>
        <v>-12.600000000000131</v>
      </c>
      <c r="C564">
        <f t="shared" si="161"/>
        <v>57.200000000000259</v>
      </c>
      <c r="D564">
        <f t="shared" si="162"/>
        <v>-6.7999999999997378</v>
      </c>
      <c r="E564">
        <f t="shared" si="174"/>
        <v>6.7999999999997378</v>
      </c>
      <c r="F564">
        <f t="shared" si="175"/>
        <v>56.200000000000259</v>
      </c>
      <c r="G564">
        <f t="shared" si="176"/>
        <v>-5.7999999999997378</v>
      </c>
      <c r="H564">
        <f t="shared" si="177"/>
        <v>5.7999999999997378</v>
      </c>
      <c r="I564">
        <f t="shared" si="169"/>
        <v>5.7999999999997378</v>
      </c>
      <c r="J564">
        <f t="shared" si="170"/>
        <v>-5.7999999999997378</v>
      </c>
      <c r="K564">
        <f>+FDA_BE_Calculations!$F$41/FE_GAIN_plot</f>
        <v>5.1999999999999993</v>
      </c>
      <c r="L564">
        <f>+FDA_BE_Calculations!$G$41/FE_GAIN_plot</f>
        <v>-5.1999999999999993</v>
      </c>
      <c r="N564">
        <f t="shared" si="171"/>
        <v>5.1999999999999993</v>
      </c>
      <c r="O564">
        <f t="shared" si="172"/>
        <v>-5.1999999999999993</v>
      </c>
      <c r="Q564">
        <f t="shared" si="163"/>
        <v>5.0999999999999996</v>
      </c>
      <c r="R564">
        <f t="shared" si="164"/>
        <v>-9.9999999999999645E-2</v>
      </c>
      <c r="T564">
        <f t="shared" si="178"/>
        <v>5.1999999999999993</v>
      </c>
      <c r="U564">
        <f t="shared" si="179"/>
        <v>-5.1999999999999993</v>
      </c>
      <c r="W564">
        <f t="shared" si="165"/>
        <v>2.5</v>
      </c>
      <c r="Y564">
        <f t="shared" si="166"/>
        <v>18</v>
      </c>
      <c r="Z564">
        <f t="shared" si="167"/>
        <v>-18</v>
      </c>
    </row>
    <row r="565" spans="1:26" x14ac:dyDescent="0.3">
      <c r="A565">
        <f t="shared" si="168"/>
        <v>0</v>
      </c>
      <c r="B565">
        <f t="shared" si="173"/>
        <v>-12.650000000000132</v>
      </c>
      <c r="C565">
        <f t="shared" si="161"/>
        <v>57.300000000000267</v>
      </c>
      <c r="D565">
        <f t="shared" si="162"/>
        <v>-6.6999999999997364</v>
      </c>
      <c r="E565">
        <f t="shared" si="174"/>
        <v>6.6999999999997364</v>
      </c>
      <c r="F565">
        <f t="shared" si="175"/>
        <v>56.300000000000267</v>
      </c>
      <c r="G565">
        <f t="shared" si="176"/>
        <v>-5.6999999999997364</v>
      </c>
      <c r="H565">
        <f t="shared" si="177"/>
        <v>5.6999999999997364</v>
      </c>
      <c r="I565">
        <f t="shared" si="169"/>
        <v>5.6999999999997364</v>
      </c>
      <c r="J565">
        <f t="shared" si="170"/>
        <v>-5.6999999999997364</v>
      </c>
      <c r="K565">
        <f>+FDA_BE_Calculations!$F$41/FE_GAIN_plot</f>
        <v>5.1999999999999993</v>
      </c>
      <c r="L565">
        <f>+FDA_BE_Calculations!$G$41/FE_GAIN_plot</f>
        <v>-5.1999999999999993</v>
      </c>
      <c r="N565">
        <f t="shared" si="171"/>
        <v>5.1999999999999993</v>
      </c>
      <c r="O565">
        <f t="shared" si="172"/>
        <v>-5.1999999999999993</v>
      </c>
      <c r="Q565">
        <f t="shared" si="163"/>
        <v>5.0999999999999996</v>
      </c>
      <c r="R565">
        <f t="shared" si="164"/>
        <v>-9.9999999999999645E-2</v>
      </c>
      <c r="T565">
        <f t="shared" si="178"/>
        <v>5.1999999999999993</v>
      </c>
      <c r="U565">
        <f t="shared" si="179"/>
        <v>-5.1999999999999993</v>
      </c>
      <c r="W565">
        <f t="shared" si="165"/>
        <v>2.5</v>
      </c>
      <c r="Y565">
        <f t="shared" si="166"/>
        <v>18</v>
      </c>
      <c r="Z565">
        <f t="shared" si="167"/>
        <v>-18</v>
      </c>
    </row>
    <row r="566" spans="1:26" x14ac:dyDescent="0.3">
      <c r="A566">
        <f t="shared" si="168"/>
        <v>0</v>
      </c>
      <c r="B566">
        <f t="shared" si="173"/>
        <v>-12.700000000000133</v>
      </c>
      <c r="C566">
        <f t="shared" si="161"/>
        <v>57.400000000000261</v>
      </c>
      <c r="D566">
        <f t="shared" si="162"/>
        <v>-6.599999999999735</v>
      </c>
      <c r="E566">
        <f t="shared" si="174"/>
        <v>6.599999999999735</v>
      </c>
      <c r="F566">
        <f t="shared" si="175"/>
        <v>56.400000000000261</v>
      </c>
      <c r="G566">
        <f t="shared" si="176"/>
        <v>-5.599999999999735</v>
      </c>
      <c r="H566">
        <f t="shared" si="177"/>
        <v>5.599999999999735</v>
      </c>
      <c r="I566">
        <f t="shared" si="169"/>
        <v>5.599999999999735</v>
      </c>
      <c r="J566">
        <f t="shared" si="170"/>
        <v>-5.599999999999735</v>
      </c>
      <c r="K566">
        <f>+FDA_BE_Calculations!$F$41/FE_GAIN_plot</f>
        <v>5.1999999999999993</v>
      </c>
      <c r="L566">
        <f>+FDA_BE_Calculations!$G$41/FE_GAIN_plot</f>
        <v>-5.1999999999999993</v>
      </c>
      <c r="N566">
        <f t="shared" si="171"/>
        <v>5.1999999999999993</v>
      </c>
      <c r="O566">
        <f t="shared" si="172"/>
        <v>-5.1999999999999993</v>
      </c>
      <c r="Q566">
        <f t="shared" si="163"/>
        <v>5.0999999999999996</v>
      </c>
      <c r="R566">
        <f t="shared" si="164"/>
        <v>-9.9999999999999645E-2</v>
      </c>
      <c r="T566">
        <f t="shared" si="178"/>
        <v>5.1999999999999993</v>
      </c>
      <c r="U566">
        <f t="shared" si="179"/>
        <v>-5.1999999999999993</v>
      </c>
      <c r="W566">
        <f t="shared" si="165"/>
        <v>2.5</v>
      </c>
      <c r="Y566">
        <f t="shared" si="166"/>
        <v>18</v>
      </c>
      <c r="Z566">
        <f t="shared" si="167"/>
        <v>-18</v>
      </c>
    </row>
    <row r="567" spans="1:26" x14ac:dyDescent="0.3">
      <c r="A567">
        <f t="shared" si="168"/>
        <v>0</v>
      </c>
      <c r="B567">
        <f t="shared" si="173"/>
        <v>-12.750000000000133</v>
      </c>
      <c r="C567">
        <f t="shared" si="161"/>
        <v>57.50000000000027</v>
      </c>
      <c r="D567">
        <f t="shared" si="162"/>
        <v>-6.4999999999997335</v>
      </c>
      <c r="E567">
        <f t="shared" si="174"/>
        <v>6.4999999999997335</v>
      </c>
      <c r="F567">
        <f t="shared" si="175"/>
        <v>56.50000000000027</v>
      </c>
      <c r="G567">
        <f t="shared" si="176"/>
        <v>-5.4999999999997335</v>
      </c>
      <c r="H567">
        <f t="shared" si="177"/>
        <v>5.4999999999997335</v>
      </c>
      <c r="I567">
        <f t="shared" si="169"/>
        <v>5.4999999999997335</v>
      </c>
      <c r="J567">
        <f t="shared" si="170"/>
        <v>-5.4999999999997335</v>
      </c>
      <c r="K567">
        <f>+FDA_BE_Calculations!$F$41/FE_GAIN_plot</f>
        <v>5.1999999999999993</v>
      </c>
      <c r="L567">
        <f>+FDA_BE_Calculations!$G$41/FE_GAIN_plot</f>
        <v>-5.1999999999999993</v>
      </c>
      <c r="N567">
        <f t="shared" si="171"/>
        <v>5.1999999999999993</v>
      </c>
      <c r="O567">
        <f t="shared" si="172"/>
        <v>-5.1999999999999993</v>
      </c>
      <c r="Q567">
        <f t="shared" si="163"/>
        <v>5.0999999999999996</v>
      </c>
      <c r="R567">
        <f t="shared" si="164"/>
        <v>-9.9999999999999645E-2</v>
      </c>
      <c r="T567">
        <f t="shared" si="178"/>
        <v>5.1999999999999993</v>
      </c>
      <c r="U567">
        <f t="shared" si="179"/>
        <v>-5.1999999999999993</v>
      </c>
      <c r="W567">
        <f t="shared" si="165"/>
        <v>2.5</v>
      </c>
      <c r="Y567">
        <f t="shared" si="166"/>
        <v>18</v>
      </c>
      <c r="Z567">
        <f t="shared" si="167"/>
        <v>-18</v>
      </c>
    </row>
    <row r="568" spans="1:26" x14ac:dyDescent="0.3">
      <c r="A568">
        <f t="shared" si="168"/>
        <v>0</v>
      </c>
      <c r="B568">
        <f t="shared" si="173"/>
        <v>-12.800000000000134</v>
      </c>
      <c r="C568">
        <f t="shared" si="161"/>
        <v>57.600000000000264</v>
      </c>
      <c r="D568">
        <f t="shared" si="162"/>
        <v>-6.3999999999997321</v>
      </c>
      <c r="E568">
        <f t="shared" si="174"/>
        <v>6.3999999999997321</v>
      </c>
      <c r="F568">
        <f t="shared" si="175"/>
        <v>56.600000000000264</v>
      </c>
      <c r="G568">
        <f t="shared" si="176"/>
        <v>-5.3999999999997321</v>
      </c>
      <c r="H568">
        <f t="shared" si="177"/>
        <v>5.3999999999997321</v>
      </c>
      <c r="I568">
        <f t="shared" si="169"/>
        <v>5.3999999999997321</v>
      </c>
      <c r="J568">
        <f t="shared" si="170"/>
        <v>-5.3999999999997321</v>
      </c>
      <c r="K568">
        <f>+FDA_BE_Calculations!$F$41/FE_GAIN_plot</f>
        <v>5.1999999999999993</v>
      </c>
      <c r="L568">
        <f>+FDA_BE_Calculations!$G$41/FE_GAIN_plot</f>
        <v>-5.1999999999999993</v>
      </c>
      <c r="N568">
        <f t="shared" si="171"/>
        <v>5.1999999999999993</v>
      </c>
      <c r="O568">
        <f t="shared" si="172"/>
        <v>-5.1999999999999993</v>
      </c>
      <c r="Q568">
        <f t="shared" si="163"/>
        <v>5.0999999999999996</v>
      </c>
      <c r="R568">
        <f t="shared" si="164"/>
        <v>-9.9999999999999645E-2</v>
      </c>
      <c r="T568">
        <f t="shared" si="178"/>
        <v>5.1999999999999993</v>
      </c>
      <c r="U568">
        <f t="shared" si="179"/>
        <v>-5.1999999999999993</v>
      </c>
      <c r="W568">
        <f t="shared" si="165"/>
        <v>2.5</v>
      </c>
      <c r="Y568">
        <f t="shared" si="166"/>
        <v>18</v>
      </c>
      <c r="Z568">
        <f t="shared" si="167"/>
        <v>-18</v>
      </c>
    </row>
    <row r="569" spans="1:26" x14ac:dyDescent="0.3">
      <c r="A569">
        <f t="shared" si="168"/>
        <v>0</v>
      </c>
      <c r="B569">
        <f t="shared" si="173"/>
        <v>-12.850000000000135</v>
      </c>
      <c r="C569">
        <f t="shared" si="161"/>
        <v>57.700000000000273</v>
      </c>
      <c r="D569">
        <f t="shared" si="162"/>
        <v>-6.2999999999997307</v>
      </c>
      <c r="E569">
        <f t="shared" si="174"/>
        <v>6.2999999999997307</v>
      </c>
      <c r="F569">
        <f t="shared" si="175"/>
        <v>56.700000000000273</v>
      </c>
      <c r="G569">
        <f t="shared" si="176"/>
        <v>-5.2999999999997307</v>
      </c>
      <c r="H569">
        <f t="shared" si="177"/>
        <v>5.2999999999997307</v>
      </c>
      <c r="I569">
        <f t="shared" si="169"/>
        <v>5.2999999999997307</v>
      </c>
      <c r="J569">
        <f t="shared" si="170"/>
        <v>-5.2999999999997307</v>
      </c>
      <c r="K569">
        <f>+FDA_BE_Calculations!$F$41/FE_GAIN_plot</f>
        <v>5.1999999999999993</v>
      </c>
      <c r="L569">
        <f>+FDA_BE_Calculations!$G$41/FE_GAIN_plot</f>
        <v>-5.1999999999999993</v>
      </c>
      <c r="N569">
        <f t="shared" si="171"/>
        <v>5.1999999999999993</v>
      </c>
      <c r="O569">
        <f t="shared" si="172"/>
        <v>-5.1999999999999993</v>
      </c>
      <c r="Q569">
        <f t="shared" si="163"/>
        <v>5.0999999999999996</v>
      </c>
      <c r="R569">
        <f t="shared" si="164"/>
        <v>-9.9999999999999645E-2</v>
      </c>
      <c r="T569">
        <f t="shared" si="178"/>
        <v>5.1999999999999993</v>
      </c>
      <c r="U569">
        <f t="shared" si="179"/>
        <v>-5.1999999999999993</v>
      </c>
      <c r="W569">
        <f t="shared" si="165"/>
        <v>2.5</v>
      </c>
      <c r="Y569">
        <f t="shared" si="166"/>
        <v>18</v>
      </c>
      <c r="Z569">
        <f t="shared" si="167"/>
        <v>-18</v>
      </c>
    </row>
    <row r="570" spans="1:26" x14ac:dyDescent="0.3">
      <c r="A570">
        <f t="shared" si="168"/>
        <v>0</v>
      </c>
      <c r="B570">
        <f t="shared" si="173"/>
        <v>-12.900000000000135</v>
      </c>
      <c r="C570">
        <f t="shared" si="161"/>
        <v>57.800000000000267</v>
      </c>
      <c r="D570">
        <f t="shared" si="162"/>
        <v>-6.1999999999997293</v>
      </c>
      <c r="E570">
        <f t="shared" si="174"/>
        <v>6.1999999999997293</v>
      </c>
      <c r="F570">
        <f t="shared" si="175"/>
        <v>56.800000000000267</v>
      </c>
      <c r="G570">
        <f t="shared" si="176"/>
        <v>-5.1999999999997293</v>
      </c>
      <c r="H570">
        <f t="shared" si="177"/>
        <v>5.1999999999997293</v>
      </c>
      <c r="I570">
        <f t="shared" si="169"/>
        <v>5.1999999999997293</v>
      </c>
      <c r="J570">
        <f t="shared" si="170"/>
        <v>-5.1999999999997293</v>
      </c>
      <c r="K570">
        <f>+FDA_BE_Calculations!$F$41/FE_GAIN_plot</f>
        <v>5.1999999999999993</v>
      </c>
      <c r="L570">
        <f>+FDA_BE_Calculations!$G$41/FE_GAIN_plot</f>
        <v>-5.1999999999999993</v>
      </c>
      <c r="N570">
        <f t="shared" si="171"/>
        <v>5.1999999999997293</v>
      </c>
      <c r="O570">
        <f t="shared" si="172"/>
        <v>-5.1999999999997293</v>
      </c>
      <c r="Q570">
        <f t="shared" si="163"/>
        <v>5.0999999999998646</v>
      </c>
      <c r="R570">
        <f t="shared" si="164"/>
        <v>-9.9999999999864642E-2</v>
      </c>
      <c r="T570">
        <f t="shared" si="178"/>
        <v>5.1999999999997293</v>
      </c>
      <c r="U570">
        <f t="shared" si="179"/>
        <v>-5.1999999999997293</v>
      </c>
      <c r="W570">
        <f t="shared" si="165"/>
        <v>2.5</v>
      </c>
      <c r="Y570">
        <f t="shared" si="166"/>
        <v>18</v>
      </c>
      <c r="Z570">
        <f t="shared" si="167"/>
        <v>-18</v>
      </c>
    </row>
    <row r="571" spans="1:26" x14ac:dyDescent="0.3">
      <c r="A571">
        <f t="shared" si="168"/>
        <v>0</v>
      </c>
      <c r="B571">
        <f t="shared" si="173"/>
        <v>-12.950000000000136</v>
      </c>
      <c r="C571">
        <f t="shared" si="161"/>
        <v>57.900000000000276</v>
      </c>
      <c r="D571">
        <f t="shared" si="162"/>
        <v>-6.0999999999997279</v>
      </c>
      <c r="E571">
        <f t="shared" si="174"/>
        <v>6.0999999999997279</v>
      </c>
      <c r="F571">
        <f t="shared" si="175"/>
        <v>56.900000000000276</v>
      </c>
      <c r="G571">
        <f t="shared" si="176"/>
        <v>-5.0999999999997279</v>
      </c>
      <c r="H571">
        <f t="shared" si="177"/>
        <v>5.0999999999997279</v>
      </c>
      <c r="I571">
        <f t="shared" si="169"/>
        <v>5.0999999999997279</v>
      </c>
      <c r="J571">
        <f t="shared" si="170"/>
        <v>-5.0999999999997279</v>
      </c>
      <c r="K571">
        <f>+FDA_BE_Calculations!$F$41/FE_GAIN_plot</f>
        <v>5.1999999999999993</v>
      </c>
      <c r="L571">
        <f>+FDA_BE_Calculations!$G$41/FE_GAIN_plot</f>
        <v>-5.1999999999999993</v>
      </c>
      <c r="N571">
        <f t="shared" si="171"/>
        <v>5.0999999999997279</v>
      </c>
      <c r="O571">
        <f t="shared" si="172"/>
        <v>-5.0999999999997279</v>
      </c>
      <c r="Q571">
        <f t="shared" si="163"/>
        <v>5.0499999999998639</v>
      </c>
      <c r="R571">
        <f t="shared" si="164"/>
        <v>-4.9999999999863931E-2</v>
      </c>
      <c r="T571">
        <f t="shared" si="178"/>
        <v>5.0999999999997279</v>
      </c>
      <c r="U571">
        <f t="shared" si="179"/>
        <v>-5.0999999999997279</v>
      </c>
      <c r="W571">
        <f t="shared" si="165"/>
        <v>2.5</v>
      </c>
      <c r="Y571">
        <f t="shared" si="166"/>
        <v>18</v>
      </c>
      <c r="Z571">
        <f t="shared" si="167"/>
        <v>-18</v>
      </c>
    </row>
    <row r="572" spans="1:26" x14ac:dyDescent="0.3">
      <c r="A572">
        <f t="shared" si="168"/>
        <v>0</v>
      </c>
      <c r="B572">
        <f t="shared" si="173"/>
        <v>-13.000000000000137</v>
      </c>
      <c r="C572">
        <f t="shared" si="161"/>
        <v>58.00000000000027</v>
      </c>
      <c r="D572">
        <f t="shared" si="162"/>
        <v>-5.9999999999997264</v>
      </c>
      <c r="E572">
        <f t="shared" si="174"/>
        <v>5.9999999999997264</v>
      </c>
      <c r="F572">
        <f t="shared" si="175"/>
        <v>57.00000000000027</v>
      </c>
      <c r="G572">
        <f t="shared" si="176"/>
        <v>-4.9999999999997264</v>
      </c>
      <c r="H572">
        <f t="shared" si="177"/>
        <v>4.9999999999997264</v>
      </c>
      <c r="I572">
        <f t="shared" si="169"/>
        <v>4.9999999999997264</v>
      </c>
      <c r="J572">
        <f t="shared" si="170"/>
        <v>-4.9999999999997264</v>
      </c>
      <c r="K572">
        <f>+FDA_BE_Calculations!$F$41/FE_GAIN_plot</f>
        <v>5.1999999999999993</v>
      </c>
      <c r="L572">
        <f>+FDA_BE_Calculations!$G$41/FE_GAIN_plot</f>
        <v>-5.1999999999999993</v>
      </c>
      <c r="N572">
        <f t="shared" si="171"/>
        <v>4.9999999999997264</v>
      </c>
      <c r="O572">
        <f t="shared" si="172"/>
        <v>-4.9999999999997264</v>
      </c>
      <c r="Q572">
        <f t="shared" si="163"/>
        <v>4.9999999999998632</v>
      </c>
      <c r="R572">
        <f t="shared" si="164"/>
        <v>1.3677947663381929E-13</v>
      </c>
      <c r="T572">
        <f t="shared" si="178"/>
        <v>4.9999999999997264</v>
      </c>
      <c r="U572">
        <f t="shared" si="179"/>
        <v>-4.9999999999997264</v>
      </c>
      <c r="W572">
        <f t="shared" si="165"/>
        <v>2.5</v>
      </c>
      <c r="Y572">
        <f t="shared" si="166"/>
        <v>18</v>
      </c>
      <c r="Z572">
        <f t="shared" si="167"/>
        <v>-18</v>
      </c>
    </row>
    <row r="573" spans="1:26" x14ac:dyDescent="0.3">
      <c r="A573">
        <f t="shared" si="168"/>
        <v>0</v>
      </c>
      <c r="B573">
        <f t="shared" si="173"/>
        <v>-13.050000000000137</v>
      </c>
      <c r="C573">
        <f t="shared" si="161"/>
        <v>58.100000000000279</v>
      </c>
      <c r="D573">
        <f t="shared" si="162"/>
        <v>-5.899999999999725</v>
      </c>
      <c r="E573">
        <f t="shared" si="174"/>
        <v>5.899999999999725</v>
      </c>
      <c r="F573">
        <f t="shared" si="175"/>
        <v>57.100000000000279</v>
      </c>
      <c r="G573">
        <f t="shared" si="176"/>
        <v>-4.899999999999725</v>
      </c>
      <c r="H573">
        <f t="shared" si="177"/>
        <v>4.899999999999725</v>
      </c>
      <c r="I573">
        <f t="shared" si="169"/>
        <v>4.899999999999725</v>
      </c>
      <c r="J573">
        <f t="shared" si="170"/>
        <v>-4.899999999999725</v>
      </c>
      <c r="K573">
        <f>+FDA_BE_Calculations!$F$41/FE_GAIN_plot</f>
        <v>5.1999999999999993</v>
      </c>
      <c r="L573">
        <f>+FDA_BE_Calculations!$G$41/FE_GAIN_plot</f>
        <v>-5.1999999999999993</v>
      </c>
      <c r="N573">
        <f t="shared" si="171"/>
        <v>4.899999999999725</v>
      </c>
      <c r="O573">
        <f t="shared" si="172"/>
        <v>-4.899999999999725</v>
      </c>
      <c r="Q573">
        <f t="shared" si="163"/>
        <v>4.9499999999998625</v>
      </c>
      <c r="R573">
        <f t="shared" si="164"/>
        <v>5.000000000013749E-2</v>
      </c>
      <c r="T573">
        <f t="shared" si="178"/>
        <v>4.899999999999725</v>
      </c>
      <c r="U573">
        <f t="shared" si="179"/>
        <v>-4.899999999999725</v>
      </c>
      <c r="W573">
        <f t="shared" si="165"/>
        <v>2.5</v>
      </c>
      <c r="Y573">
        <f t="shared" si="166"/>
        <v>18</v>
      </c>
      <c r="Z573">
        <f t="shared" si="167"/>
        <v>-18</v>
      </c>
    </row>
    <row r="574" spans="1:26" x14ac:dyDescent="0.3">
      <c r="A574">
        <f t="shared" si="168"/>
        <v>0</v>
      </c>
      <c r="B574">
        <f t="shared" si="173"/>
        <v>-13.100000000000138</v>
      </c>
      <c r="C574">
        <f t="shared" si="161"/>
        <v>58.200000000000273</v>
      </c>
      <c r="D574">
        <f t="shared" si="162"/>
        <v>-5.7999999999997236</v>
      </c>
      <c r="E574">
        <f t="shared" si="174"/>
        <v>5.7999999999997236</v>
      </c>
      <c r="F574">
        <f t="shared" si="175"/>
        <v>57.200000000000273</v>
      </c>
      <c r="G574">
        <f t="shared" si="176"/>
        <v>-4.7999999999997236</v>
      </c>
      <c r="H574">
        <f t="shared" si="177"/>
        <v>4.7999999999997236</v>
      </c>
      <c r="I574">
        <f t="shared" si="169"/>
        <v>4.7999999999997236</v>
      </c>
      <c r="J574">
        <f t="shared" si="170"/>
        <v>-4.7999999999997236</v>
      </c>
      <c r="K574">
        <f>+FDA_BE_Calculations!$F$41/FE_GAIN_plot</f>
        <v>5.1999999999999993</v>
      </c>
      <c r="L574">
        <f>+FDA_BE_Calculations!$G$41/FE_GAIN_plot</f>
        <v>-5.1999999999999993</v>
      </c>
      <c r="N574">
        <f t="shared" si="171"/>
        <v>4.7999999999997236</v>
      </c>
      <c r="O574">
        <f t="shared" si="172"/>
        <v>-4.7999999999997236</v>
      </c>
      <c r="Q574">
        <f t="shared" si="163"/>
        <v>4.8999999999998618</v>
      </c>
      <c r="R574">
        <f t="shared" si="164"/>
        <v>0.1000000000001382</v>
      </c>
      <c r="T574">
        <f t="shared" si="178"/>
        <v>4.7999999999997236</v>
      </c>
      <c r="U574">
        <f t="shared" si="179"/>
        <v>-4.7999999999997236</v>
      </c>
      <c r="W574">
        <f t="shared" si="165"/>
        <v>2.5</v>
      </c>
      <c r="Y574">
        <f t="shared" si="166"/>
        <v>18</v>
      </c>
      <c r="Z574">
        <f t="shared" si="167"/>
        <v>-18</v>
      </c>
    </row>
    <row r="575" spans="1:26" x14ac:dyDescent="0.3">
      <c r="A575">
        <f t="shared" si="168"/>
        <v>0</v>
      </c>
      <c r="B575">
        <f t="shared" si="173"/>
        <v>-13.150000000000139</v>
      </c>
      <c r="C575">
        <f t="shared" si="161"/>
        <v>58.300000000000281</v>
      </c>
      <c r="D575">
        <f t="shared" si="162"/>
        <v>-5.6999999999997222</v>
      </c>
      <c r="E575">
        <f t="shared" si="174"/>
        <v>5.6999999999997222</v>
      </c>
      <c r="F575">
        <f t="shared" si="175"/>
        <v>57.300000000000281</v>
      </c>
      <c r="G575">
        <f t="shared" si="176"/>
        <v>-4.6999999999997222</v>
      </c>
      <c r="H575">
        <f t="shared" si="177"/>
        <v>4.6999999999997222</v>
      </c>
      <c r="I575">
        <f t="shared" si="169"/>
        <v>4.6999999999997222</v>
      </c>
      <c r="J575">
        <f t="shared" si="170"/>
        <v>-4.6999999999997222</v>
      </c>
      <c r="K575">
        <f>+FDA_BE_Calculations!$F$41/FE_GAIN_plot</f>
        <v>5.1999999999999993</v>
      </c>
      <c r="L575">
        <f>+FDA_BE_Calculations!$G$41/FE_GAIN_plot</f>
        <v>-5.1999999999999993</v>
      </c>
      <c r="N575">
        <f t="shared" si="171"/>
        <v>4.6999999999997222</v>
      </c>
      <c r="O575">
        <f t="shared" si="172"/>
        <v>-4.6999999999997222</v>
      </c>
      <c r="Q575">
        <f t="shared" si="163"/>
        <v>4.8499999999998611</v>
      </c>
      <c r="R575">
        <f t="shared" si="164"/>
        <v>0.15000000000013891</v>
      </c>
      <c r="T575">
        <f t="shared" si="178"/>
        <v>4.6999999999997222</v>
      </c>
      <c r="U575">
        <f t="shared" si="179"/>
        <v>-4.6999999999997222</v>
      </c>
      <c r="W575">
        <f t="shared" si="165"/>
        <v>2.5</v>
      </c>
      <c r="Y575">
        <f t="shared" si="166"/>
        <v>18</v>
      </c>
      <c r="Z575">
        <f t="shared" si="167"/>
        <v>-18</v>
      </c>
    </row>
    <row r="576" spans="1:26" x14ac:dyDescent="0.3">
      <c r="A576">
        <f t="shared" si="168"/>
        <v>0</v>
      </c>
      <c r="B576">
        <f t="shared" si="173"/>
        <v>-13.20000000000014</v>
      </c>
      <c r="C576">
        <f t="shared" si="161"/>
        <v>58.400000000000276</v>
      </c>
      <c r="D576">
        <f t="shared" si="162"/>
        <v>-5.5999999999997208</v>
      </c>
      <c r="E576">
        <f t="shared" si="174"/>
        <v>5.5999999999997208</v>
      </c>
      <c r="F576">
        <f t="shared" si="175"/>
        <v>57.400000000000276</v>
      </c>
      <c r="G576">
        <f t="shared" si="176"/>
        <v>-4.5999999999997208</v>
      </c>
      <c r="H576">
        <f t="shared" si="177"/>
        <v>4.5999999999997208</v>
      </c>
      <c r="I576">
        <f t="shared" si="169"/>
        <v>4.5999999999997208</v>
      </c>
      <c r="J576">
        <f t="shared" si="170"/>
        <v>-4.5999999999997208</v>
      </c>
      <c r="K576">
        <f>+FDA_BE_Calculations!$F$41/FE_GAIN_plot</f>
        <v>5.1999999999999993</v>
      </c>
      <c r="L576">
        <f>+FDA_BE_Calculations!$G$41/FE_GAIN_plot</f>
        <v>-5.1999999999999993</v>
      </c>
      <c r="N576">
        <f t="shared" si="171"/>
        <v>4.5999999999997208</v>
      </c>
      <c r="O576">
        <f t="shared" si="172"/>
        <v>-4.5999999999997208</v>
      </c>
      <c r="Q576">
        <f t="shared" si="163"/>
        <v>4.7999999999998604</v>
      </c>
      <c r="R576">
        <f t="shared" si="164"/>
        <v>0.20000000000013962</v>
      </c>
      <c r="T576">
        <f t="shared" si="178"/>
        <v>4.5999999999997208</v>
      </c>
      <c r="U576">
        <f t="shared" si="179"/>
        <v>-4.5999999999997208</v>
      </c>
      <c r="W576">
        <f t="shared" si="165"/>
        <v>2.5</v>
      </c>
      <c r="Y576">
        <f t="shared" si="166"/>
        <v>18</v>
      </c>
      <c r="Z576">
        <f t="shared" si="167"/>
        <v>-18</v>
      </c>
    </row>
    <row r="577" spans="1:26" x14ac:dyDescent="0.3">
      <c r="A577">
        <f t="shared" si="168"/>
        <v>0</v>
      </c>
      <c r="B577">
        <f t="shared" si="173"/>
        <v>-13.25000000000014</v>
      </c>
      <c r="C577">
        <f t="shared" si="161"/>
        <v>58.500000000000284</v>
      </c>
      <c r="D577">
        <f t="shared" si="162"/>
        <v>-5.4999999999997193</v>
      </c>
      <c r="E577">
        <f t="shared" si="174"/>
        <v>5.4999999999997193</v>
      </c>
      <c r="F577">
        <f t="shared" si="175"/>
        <v>57.500000000000284</v>
      </c>
      <c r="G577">
        <f t="shared" si="176"/>
        <v>-4.4999999999997193</v>
      </c>
      <c r="H577">
        <f t="shared" si="177"/>
        <v>4.4999999999997193</v>
      </c>
      <c r="I577">
        <f t="shared" si="169"/>
        <v>4.4999999999997193</v>
      </c>
      <c r="J577">
        <f t="shared" si="170"/>
        <v>-4.4999999999997193</v>
      </c>
      <c r="K577">
        <f>+FDA_BE_Calculations!$F$41/FE_GAIN_plot</f>
        <v>5.1999999999999993</v>
      </c>
      <c r="L577">
        <f>+FDA_BE_Calculations!$G$41/FE_GAIN_plot</f>
        <v>-5.1999999999999993</v>
      </c>
      <c r="N577">
        <f t="shared" si="171"/>
        <v>4.4999999999997193</v>
      </c>
      <c r="O577">
        <f t="shared" si="172"/>
        <v>-4.4999999999997193</v>
      </c>
      <c r="Q577">
        <f t="shared" si="163"/>
        <v>4.7499999999998597</v>
      </c>
      <c r="R577">
        <f t="shared" si="164"/>
        <v>0.25000000000014033</v>
      </c>
      <c r="T577">
        <f t="shared" si="178"/>
        <v>4.4999999999997193</v>
      </c>
      <c r="U577">
        <f t="shared" si="179"/>
        <v>-4.4999999999997193</v>
      </c>
      <c r="W577">
        <f t="shared" si="165"/>
        <v>2.5</v>
      </c>
      <c r="Y577">
        <f t="shared" si="166"/>
        <v>18</v>
      </c>
      <c r="Z577">
        <f t="shared" si="167"/>
        <v>-18</v>
      </c>
    </row>
    <row r="578" spans="1:26" x14ac:dyDescent="0.3">
      <c r="A578">
        <f t="shared" si="168"/>
        <v>0</v>
      </c>
      <c r="B578">
        <f t="shared" si="173"/>
        <v>-13.300000000000141</v>
      </c>
      <c r="C578">
        <f t="shared" ref="C578:C641" si="180">IF((B578-0.75)&lt;$AD$6,(AD$6-B578)/FE_GAIN_plot*2,0)</f>
        <v>58.600000000000279</v>
      </c>
      <c r="D578">
        <f t="shared" ref="D578:D641" si="181" xml:space="preserve"> IF((B578)&gt;$AD$7, (AD$7-B578)/FE_GAIN_plot*2,0)</f>
        <v>-5.3999999999997179</v>
      </c>
      <c r="E578">
        <f t="shared" si="174"/>
        <v>5.3999999999997179</v>
      </c>
      <c r="F578">
        <f t="shared" si="175"/>
        <v>57.600000000000279</v>
      </c>
      <c r="G578">
        <f t="shared" si="176"/>
        <v>-4.3999999999997179</v>
      </c>
      <c r="H578">
        <f t="shared" si="177"/>
        <v>4.3999999999997179</v>
      </c>
      <c r="I578">
        <f t="shared" si="169"/>
        <v>4.3999999999997179</v>
      </c>
      <c r="J578">
        <f t="shared" si="170"/>
        <v>-4.3999999999997179</v>
      </c>
      <c r="K578">
        <f>+FDA_BE_Calculations!$F$41/FE_GAIN_plot</f>
        <v>5.1999999999999993</v>
      </c>
      <c r="L578">
        <f>+FDA_BE_Calculations!$G$41/FE_GAIN_plot</f>
        <v>-5.1999999999999993</v>
      </c>
      <c r="N578">
        <f t="shared" si="171"/>
        <v>4.3999999999997179</v>
      </c>
      <c r="O578">
        <f t="shared" si="172"/>
        <v>-4.3999999999997179</v>
      </c>
      <c r="Q578">
        <f t="shared" ref="Q578:Q641" si="182">+vocm_calc_plot+BE_GAIN_plot*FE_GAIN_plot*0.5*N578</f>
        <v>4.699999999999859</v>
      </c>
      <c r="R578">
        <f t="shared" ref="R578:R641" si="183">+vocm_calc_plot+BE_GAIN_plot*FE_GAIN_plot*0.5*O578</f>
        <v>0.30000000000014104</v>
      </c>
      <c r="T578">
        <f t="shared" si="178"/>
        <v>4.3999999999997179</v>
      </c>
      <c r="U578">
        <f t="shared" si="179"/>
        <v>-4.3999999999997179</v>
      </c>
      <c r="W578">
        <f t="shared" ref="W578:W641" si="184">+vocm_calc_plot</f>
        <v>2.5</v>
      </c>
      <c r="Y578">
        <f t="shared" ref="Y578:Y641" si="185">VCC_plot</f>
        <v>18</v>
      </c>
      <c r="Z578">
        <f t="shared" ref="Z578:Z641" si="186">VEE_plot</f>
        <v>-18</v>
      </c>
    </row>
    <row r="579" spans="1:26" x14ac:dyDescent="0.3">
      <c r="A579">
        <f t="shared" ref="A579:A642" si="187">IF(($B579-$B580)&lt;0.000001,1,0)</f>
        <v>0</v>
      </c>
      <c r="B579">
        <f t="shared" si="173"/>
        <v>-13.350000000000142</v>
      </c>
      <c r="C579">
        <f t="shared" si="180"/>
        <v>58.700000000000287</v>
      </c>
      <c r="D579">
        <f t="shared" si="181"/>
        <v>-5.2999999999997165</v>
      </c>
      <c r="E579">
        <f t="shared" si="174"/>
        <v>5.2999999999997165</v>
      </c>
      <c r="F579">
        <f t="shared" si="175"/>
        <v>57.700000000000287</v>
      </c>
      <c r="G579">
        <f t="shared" si="176"/>
        <v>-4.2999999999997165</v>
      </c>
      <c r="H579">
        <f t="shared" si="177"/>
        <v>4.2999999999997165</v>
      </c>
      <c r="I579">
        <f t="shared" ref="I579:I642" si="188">IF(ABS($E579)&lt;ABS($H579), $E579, $H579)</f>
        <v>4.2999999999997165</v>
      </c>
      <c r="J579">
        <f t="shared" ref="J579:J642" si="189">-I579</f>
        <v>-4.2999999999997165</v>
      </c>
      <c r="K579">
        <f>+FDA_BE_Calculations!$F$41/FE_GAIN_plot</f>
        <v>5.1999999999999993</v>
      </c>
      <c r="L579">
        <f>+FDA_BE_Calculations!$G$41/FE_GAIN_plot</f>
        <v>-5.1999999999999993</v>
      </c>
      <c r="N579">
        <f t="shared" ref="N579:N642" si="190">IF(ABS($I579)&lt;ABS($K579), $I579, $K579)</f>
        <v>4.2999999999997165</v>
      </c>
      <c r="O579">
        <f t="shared" ref="O579:O642" si="191">IF(ABS($J579)&lt;ABS($L579), $J579, $L579)</f>
        <v>-4.2999999999997165</v>
      </c>
      <c r="Q579">
        <f t="shared" si="182"/>
        <v>4.6499999999998582</v>
      </c>
      <c r="R579">
        <f t="shared" si="183"/>
        <v>0.35000000000014175</v>
      </c>
      <c r="T579">
        <f t="shared" si="178"/>
        <v>4.2999999999997165</v>
      </c>
      <c r="U579">
        <f t="shared" si="179"/>
        <v>-4.2999999999997165</v>
      </c>
      <c r="W579">
        <f t="shared" si="184"/>
        <v>2.5</v>
      </c>
      <c r="Y579">
        <f t="shared" si="185"/>
        <v>18</v>
      </c>
      <c r="Z579">
        <f t="shared" si="186"/>
        <v>-18</v>
      </c>
    </row>
    <row r="580" spans="1:26" x14ac:dyDescent="0.3">
      <c r="A580">
        <f t="shared" si="187"/>
        <v>0</v>
      </c>
      <c r="B580">
        <f t="shared" ref="B580:B643" si="192">IF(($B579-0.05)&gt;=$AD$11,$B579-0.05,$AD$11)</f>
        <v>-13.400000000000142</v>
      </c>
      <c r="C580">
        <f t="shared" si="180"/>
        <v>58.800000000000281</v>
      </c>
      <c r="D580">
        <f t="shared" si="181"/>
        <v>-5.1999999999997151</v>
      </c>
      <c r="E580">
        <f t="shared" ref="E580:E643" si="193">IF(ABS(D580)&lt;ABS(C580), ABS(D580), ABS(C580))</f>
        <v>5.1999999999997151</v>
      </c>
      <c r="F580">
        <f t="shared" ref="F580:F643" si="194">IF(B580&lt;$AD$10,($AD$10-B580)*2,0)</f>
        <v>57.800000000000281</v>
      </c>
      <c r="G580">
        <f t="shared" ref="G580:G643" si="195">IF(B580&gt;$AD$11, ($AD$11-B580)*2,0)</f>
        <v>-4.1999999999997151</v>
      </c>
      <c r="H580">
        <f t="shared" ref="H580:H643" si="196">IF(ABS(G580)&lt;ABS(F580), ABS(G580),ABS(F580))</f>
        <v>4.1999999999997151</v>
      </c>
      <c r="I580">
        <f t="shared" si="188"/>
        <v>4.1999999999997151</v>
      </c>
      <c r="J580">
        <f t="shared" si="189"/>
        <v>-4.1999999999997151</v>
      </c>
      <c r="K580">
        <f>+FDA_BE_Calculations!$F$41/FE_GAIN_plot</f>
        <v>5.1999999999999993</v>
      </c>
      <c r="L580">
        <f>+FDA_BE_Calculations!$G$41/FE_GAIN_plot</f>
        <v>-5.1999999999999993</v>
      </c>
      <c r="N580">
        <f t="shared" si="190"/>
        <v>4.1999999999997151</v>
      </c>
      <c r="O580">
        <f t="shared" si="191"/>
        <v>-4.1999999999997151</v>
      </c>
      <c r="Q580">
        <f t="shared" si="182"/>
        <v>4.5999999999998575</v>
      </c>
      <c r="R580">
        <f t="shared" si="183"/>
        <v>0.40000000000014246</v>
      </c>
      <c r="T580">
        <f t="shared" ref="T580:T643" si="197">+Q580-R580</f>
        <v>4.1999999999997151</v>
      </c>
      <c r="U580">
        <f t="shared" ref="U580:U643" si="198">+R580-Q580</f>
        <v>-4.1999999999997151</v>
      </c>
      <c r="W580">
        <f t="shared" si="184"/>
        <v>2.5</v>
      </c>
      <c r="Y580">
        <f t="shared" si="185"/>
        <v>18</v>
      </c>
      <c r="Z580">
        <f t="shared" si="186"/>
        <v>-18</v>
      </c>
    </row>
    <row r="581" spans="1:26" x14ac:dyDescent="0.3">
      <c r="A581">
        <f t="shared" si="187"/>
        <v>0</v>
      </c>
      <c r="B581">
        <f t="shared" si="192"/>
        <v>-13.450000000000143</v>
      </c>
      <c r="C581">
        <f t="shared" si="180"/>
        <v>58.90000000000029</v>
      </c>
      <c r="D581">
        <f t="shared" si="181"/>
        <v>-5.0999999999997137</v>
      </c>
      <c r="E581">
        <f t="shared" si="193"/>
        <v>5.0999999999997137</v>
      </c>
      <c r="F581">
        <f t="shared" si="194"/>
        <v>57.90000000000029</v>
      </c>
      <c r="G581">
        <f t="shared" si="195"/>
        <v>-4.0999999999997137</v>
      </c>
      <c r="H581">
        <f t="shared" si="196"/>
        <v>4.0999999999997137</v>
      </c>
      <c r="I581">
        <f t="shared" si="188"/>
        <v>4.0999999999997137</v>
      </c>
      <c r="J581">
        <f t="shared" si="189"/>
        <v>-4.0999999999997137</v>
      </c>
      <c r="K581">
        <f>+FDA_BE_Calculations!$F$41/FE_GAIN_plot</f>
        <v>5.1999999999999993</v>
      </c>
      <c r="L581">
        <f>+FDA_BE_Calculations!$G$41/FE_GAIN_plot</f>
        <v>-5.1999999999999993</v>
      </c>
      <c r="N581">
        <f t="shared" si="190"/>
        <v>4.0999999999997137</v>
      </c>
      <c r="O581">
        <f t="shared" si="191"/>
        <v>-4.0999999999997137</v>
      </c>
      <c r="Q581">
        <f t="shared" si="182"/>
        <v>4.5499999999998568</v>
      </c>
      <c r="R581">
        <f t="shared" si="183"/>
        <v>0.45000000000014317</v>
      </c>
      <c r="T581">
        <f t="shared" si="197"/>
        <v>4.0999999999997137</v>
      </c>
      <c r="U581">
        <f t="shared" si="198"/>
        <v>-4.0999999999997137</v>
      </c>
      <c r="W581">
        <f t="shared" si="184"/>
        <v>2.5</v>
      </c>
      <c r="Y581">
        <f t="shared" si="185"/>
        <v>18</v>
      </c>
      <c r="Z581">
        <f t="shared" si="186"/>
        <v>-18</v>
      </c>
    </row>
    <row r="582" spans="1:26" x14ac:dyDescent="0.3">
      <c r="A582">
        <f t="shared" si="187"/>
        <v>0</v>
      </c>
      <c r="B582">
        <f t="shared" si="192"/>
        <v>-13.500000000000144</v>
      </c>
      <c r="C582">
        <f t="shared" si="180"/>
        <v>59.000000000000284</v>
      </c>
      <c r="D582">
        <f t="shared" si="181"/>
        <v>-4.9999999999997122</v>
      </c>
      <c r="E582">
        <f t="shared" si="193"/>
        <v>4.9999999999997122</v>
      </c>
      <c r="F582">
        <f t="shared" si="194"/>
        <v>58.000000000000284</v>
      </c>
      <c r="G582">
        <f t="shared" si="195"/>
        <v>-3.9999999999997122</v>
      </c>
      <c r="H582">
        <f t="shared" si="196"/>
        <v>3.9999999999997122</v>
      </c>
      <c r="I582">
        <f t="shared" si="188"/>
        <v>3.9999999999997122</v>
      </c>
      <c r="J582">
        <f t="shared" si="189"/>
        <v>-3.9999999999997122</v>
      </c>
      <c r="K582">
        <f>+FDA_BE_Calculations!$F$41/FE_GAIN_plot</f>
        <v>5.1999999999999993</v>
      </c>
      <c r="L582">
        <f>+FDA_BE_Calculations!$G$41/FE_GAIN_plot</f>
        <v>-5.1999999999999993</v>
      </c>
      <c r="N582">
        <f t="shared" si="190"/>
        <v>3.9999999999997122</v>
      </c>
      <c r="O582">
        <f t="shared" si="191"/>
        <v>-3.9999999999997122</v>
      </c>
      <c r="Q582">
        <f t="shared" si="182"/>
        <v>4.4999999999998561</v>
      </c>
      <c r="R582">
        <f t="shared" si="183"/>
        <v>0.50000000000014388</v>
      </c>
      <c r="T582">
        <f t="shared" si="197"/>
        <v>3.9999999999997122</v>
      </c>
      <c r="U582">
        <f t="shared" si="198"/>
        <v>-3.9999999999997122</v>
      </c>
      <c r="W582">
        <f t="shared" si="184"/>
        <v>2.5</v>
      </c>
      <c r="Y582">
        <f t="shared" si="185"/>
        <v>18</v>
      </c>
      <c r="Z582">
        <f t="shared" si="186"/>
        <v>-18</v>
      </c>
    </row>
    <row r="583" spans="1:26" x14ac:dyDescent="0.3">
      <c r="A583">
        <f t="shared" si="187"/>
        <v>0</v>
      </c>
      <c r="B583">
        <f t="shared" si="192"/>
        <v>-13.550000000000145</v>
      </c>
      <c r="C583">
        <f t="shared" si="180"/>
        <v>59.100000000000293</v>
      </c>
      <c r="D583">
        <f t="shared" si="181"/>
        <v>-4.8999999999997108</v>
      </c>
      <c r="E583">
        <f t="shared" si="193"/>
        <v>4.8999999999997108</v>
      </c>
      <c r="F583">
        <f t="shared" si="194"/>
        <v>58.100000000000293</v>
      </c>
      <c r="G583">
        <f t="shared" si="195"/>
        <v>-3.8999999999997108</v>
      </c>
      <c r="H583">
        <f t="shared" si="196"/>
        <v>3.8999999999997108</v>
      </c>
      <c r="I583">
        <f t="shared" si="188"/>
        <v>3.8999999999997108</v>
      </c>
      <c r="J583">
        <f t="shared" si="189"/>
        <v>-3.8999999999997108</v>
      </c>
      <c r="K583">
        <f>+FDA_BE_Calculations!$F$41/FE_GAIN_plot</f>
        <v>5.1999999999999993</v>
      </c>
      <c r="L583">
        <f>+FDA_BE_Calculations!$G$41/FE_GAIN_plot</f>
        <v>-5.1999999999999993</v>
      </c>
      <c r="N583">
        <f t="shared" si="190"/>
        <v>3.8999999999997108</v>
      </c>
      <c r="O583">
        <f t="shared" si="191"/>
        <v>-3.8999999999997108</v>
      </c>
      <c r="Q583">
        <f t="shared" si="182"/>
        <v>4.4499999999998554</v>
      </c>
      <c r="R583">
        <f t="shared" si="183"/>
        <v>0.5500000000001446</v>
      </c>
      <c r="T583">
        <f t="shared" si="197"/>
        <v>3.8999999999997108</v>
      </c>
      <c r="U583">
        <f t="shared" si="198"/>
        <v>-3.8999999999997108</v>
      </c>
      <c r="W583">
        <f t="shared" si="184"/>
        <v>2.5</v>
      </c>
      <c r="Y583">
        <f t="shared" si="185"/>
        <v>18</v>
      </c>
      <c r="Z583">
        <f t="shared" si="186"/>
        <v>-18</v>
      </c>
    </row>
    <row r="584" spans="1:26" x14ac:dyDescent="0.3">
      <c r="A584">
        <f t="shared" si="187"/>
        <v>0</v>
      </c>
      <c r="B584">
        <f t="shared" si="192"/>
        <v>-13.600000000000145</v>
      </c>
      <c r="C584">
        <f t="shared" si="180"/>
        <v>59.200000000000287</v>
      </c>
      <c r="D584">
        <f t="shared" si="181"/>
        <v>-4.7999999999997094</v>
      </c>
      <c r="E584">
        <f t="shared" si="193"/>
        <v>4.7999999999997094</v>
      </c>
      <c r="F584">
        <f t="shared" si="194"/>
        <v>58.200000000000287</v>
      </c>
      <c r="G584">
        <f t="shared" si="195"/>
        <v>-3.7999999999997094</v>
      </c>
      <c r="H584">
        <f t="shared" si="196"/>
        <v>3.7999999999997094</v>
      </c>
      <c r="I584">
        <f t="shared" si="188"/>
        <v>3.7999999999997094</v>
      </c>
      <c r="J584">
        <f t="shared" si="189"/>
        <v>-3.7999999999997094</v>
      </c>
      <c r="K584">
        <f>+FDA_BE_Calculations!$F$41/FE_GAIN_plot</f>
        <v>5.1999999999999993</v>
      </c>
      <c r="L584">
        <f>+FDA_BE_Calculations!$G$41/FE_GAIN_plot</f>
        <v>-5.1999999999999993</v>
      </c>
      <c r="N584">
        <f t="shared" si="190"/>
        <v>3.7999999999997094</v>
      </c>
      <c r="O584">
        <f t="shared" si="191"/>
        <v>-3.7999999999997094</v>
      </c>
      <c r="Q584">
        <f t="shared" si="182"/>
        <v>4.3999999999998547</v>
      </c>
      <c r="R584">
        <f t="shared" si="183"/>
        <v>0.60000000000014531</v>
      </c>
      <c r="T584">
        <f t="shared" si="197"/>
        <v>3.7999999999997094</v>
      </c>
      <c r="U584">
        <f t="shared" si="198"/>
        <v>-3.7999999999997094</v>
      </c>
      <c r="W584">
        <f t="shared" si="184"/>
        <v>2.5</v>
      </c>
      <c r="Y584">
        <f t="shared" si="185"/>
        <v>18</v>
      </c>
      <c r="Z584">
        <f t="shared" si="186"/>
        <v>-18</v>
      </c>
    </row>
    <row r="585" spans="1:26" x14ac:dyDescent="0.3">
      <c r="A585">
        <f t="shared" si="187"/>
        <v>0</v>
      </c>
      <c r="B585">
        <f t="shared" si="192"/>
        <v>-13.650000000000146</v>
      </c>
      <c r="C585">
        <f t="shared" si="180"/>
        <v>59.300000000000296</v>
      </c>
      <c r="D585">
        <f t="shared" si="181"/>
        <v>-4.699999999999708</v>
      </c>
      <c r="E585">
        <f t="shared" si="193"/>
        <v>4.699999999999708</v>
      </c>
      <c r="F585">
        <f t="shared" si="194"/>
        <v>58.300000000000296</v>
      </c>
      <c r="G585">
        <f t="shared" si="195"/>
        <v>-3.699999999999708</v>
      </c>
      <c r="H585">
        <f t="shared" si="196"/>
        <v>3.699999999999708</v>
      </c>
      <c r="I585">
        <f t="shared" si="188"/>
        <v>3.699999999999708</v>
      </c>
      <c r="J585">
        <f t="shared" si="189"/>
        <v>-3.699999999999708</v>
      </c>
      <c r="K585">
        <f>+FDA_BE_Calculations!$F$41/FE_GAIN_plot</f>
        <v>5.1999999999999993</v>
      </c>
      <c r="L585">
        <f>+FDA_BE_Calculations!$G$41/FE_GAIN_plot</f>
        <v>-5.1999999999999993</v>
      </c>
      <c r="N585">
        <f t="shared" si="190"/>
        <v>3.699999999999708</v>
      </c>
      <c r="O585">
        <f t="shared" si="191"/>
        <v>-3.699999999999708</v>
      </c>
      <c r="Q585">
        <f t="shared" si="182"/>
        <v>4.349999999999854</v>
      </c>
      <c r="R585">
        <f t="shared" si="183"/>
        <v>0.65000000000014602</v>
      </c>
      <c r="T585">
        <f t="shared" si="197"/>
        <v>3.699999999999708</v>
      </c>
      <c r="U585">
        <f t="shared" si="198"/>
        <v>-3.699999999999708</v>
      </c>
      <c r="W585">
        <f t="shared" si="184"/>
        <v>2.5</v>
      </c>
      <c r="Y585">
        <f t="shared" si="185"/>
        <v>18</v>
      </c>
      <c r="Z585">
        <f t="shared" si="186"/>
        <v>-18</v>
      </c>
    </row>
    <row r="586" spans="1:26" x14ac:dyDescent="0.3">
      <c r="A586">
        <f t="shared" si="187"/>
        <v>0</v>
      </c>
      <c r="B586">
        <f t="shared" si="192"/>
        <v>-13.700000000000147</v>
      </c>
      <c r="C586">
        <f t="shared" si="180"/>
        <v>59.40000000000029</v>
      </c>
      <c r="D586">
        <f t="shared" si="181"/>
        <v>-4.5999999999997065</v>
      </c>
      <c r="E586">
        <f t="shared" si="193"/>
        <v>4.5999999999997065</v>
      </c>
      <c r="F586">
        <f t="shared" si="194"/>
        <v>58.40000000000029</v>
      </c>
      <c r="G586">
        <f t="shared" si="195"/>
        <v>-3.5999999999997065</v>
      </c>
      <c r="H586">
        <f t="shared" si="196"/>
        <v>3.5999999999997065</v>
      </c>
      <c r="I586">
        <f t="shared" si="188"/>
        <v>3.5999999999997065</v>
      </c>
      <c r="J586">
        <f t="shared" si="189"/>
        <v>-3.5999999999997065</v>
      </c>
      <c r="K586">
        <f>+FDA_BE_Calculations!$F$41/FE_GAIN_plot</f>
        <v>5.1999999999999993</v>
      </c>
      <c r="L586">
        <f>+FDA_BE_Calculations!$G$41/FE_GAIN_plot</f>
        <v>-5.1999999999999993</v>
      </c>
      <c r="N586">
        <f t="shared" si="190"/>
        <v>3.5999999999997065</v>
      </c>
      <c r="O586">
        <f t="shared" si="191"/>
        <v>-3.5999999999997065</v>
      </c>
      <c r="Q586">
        <f t="shared" si="182"/>
        <v>4.2999999999998533</v>
      </c>
      <c r="R586">
        <f t="shared" si="183"/>
        <v>0.70000000000014673</v>
      </c>
      <c r="T586">
        <f t="shared" si="197"/>
        <v>3.5999999999997065</v>
      </c>
      <c r="U586">
        <f t="shared" si="198"/>
        <v>-3.5999999999997065</v>
      </c>
      <c r="W586">
        <f t="shared" si="184"/>
        <v>2.5</v>
      </c>
      <c r="Y586">
        <f t="shared" si="185"/>
        <v>18</v>
      </c>
      <c r="Z586">
        <f t="shared" si="186"/>
        <v>-18</v>
      </c>
    </row>
    <row r="587" spans="1:26" x14ac:dyDescent="0.3">
      <c r="A587">
        <f t="shared" si="187"/>
        <v>0</v>
      </c>
      <c r="B587">
        <f t="shared" si="192"/>
        <v>-13.750000000000147</v>
      </c>
      <c r="C587">
        <f t="shared" si="180"/>
        <v>59.500000000000298</v>
      </c>
      <c r="D587">
        <f t="shared" si="181"/>
        <v>-4.4999999999997051</v>
      </c>
      <c r="E587">
        <f t="shared" si="193"/>
        <v>4.4999999999997051</v>
      </c>
      <c r="F587">
        <f t="shared" si="194"/>
        <v>58.500000000000298</v>
      </c>
      <c r="G587">
        <f t="shared" si="195"/>
        <v>-3.4999999999997051</v>
      </c>
      <c r="H587">
        <f t="shared" si="196"/>
        <v>3.4999999999997051</v>
      </c>
      <c r="I587">
        <f t="shared" si="188"/>
        <v>3.4999999999997051</v>
      </c>
      <c r="J587">
        <f t="shared" si="189"/>
        <v>-3.4999999999997051</v>
      </c>
      <c r="K587">
        <f>+FDA_BE_Calculations!$F$41/FE_GAIN_plot</f>
        <v>5.1999999999999993</v>
      </c>
      <c r="L587">
        <f>+FDA_BE_Calculations!$G$41/FE_GAIN_plot</f>
        <v>-5.1999999999999993</v>
      </c>
      <c r="N587">
        <f t="shared" si="190"/>
        <v>3.4999999999997051</v>
      </c>
      <c r="O587">
        <f t="shared" si="191"/>
        <v>-3.4999999999997051</v>
      </c>
      <c r="Q587">
        <f t="shared" si="182"/>
        <v>4.2499999999998526</v>
      </c>
      <c r="R587">
        <f t="shared" si="183"/>
        <v>0.75000000000014744</v>
      </c>
      <c r="T587">
        <f t="shared" si="197"/>
        <v>3.4999999999997051</v>
      </c>
      <c r="U587">
        <f t="shared" si="198"/>
        <v>-3.4999999999997051</v>
      </c>
      <c r="W587">
        <f t="shared" si="184"/>
        <v>2.5</v>
      </c>
      <c r="Y587">
        <f t="shared" si="185"/>
        <v>18</v>
      </c>
      <c r="Z587">
        <f t="shared" si="186"/>
        <v>-18</v>
      </c>
    </row>
    <row r="588" spans="1:26" x14ac:dyDescent="0.3">
      <c r="A588">
        <f t="shared" si="187"/>
        <v>0</v>
      </c>
      <c r="B588">
        <f t="shared" si="192"/>
        <v>-13.800000000000148</v>
      </c>
      <c r="C588">
        <f t="shared" si="180"/>
        <v>59.600000000000293</v>
      </c>
      <c r="D588">
        <f t="shared" si="181"/>
        <v>-4.3999999999997037</v>
      </c>
      <c r="E588">
        <f t="shared" si="193"/>
        <v>4.3999999999997037</v>
      </c>
      <c r="F588">
        <f t="shared" si="194"/>
        <v>58.600000000000293</v>
      </c>
      <c r="G588">
        <f t="shared" si="195"/>
        <v>-3.3999999999997037</v>
      </c>
      <c r="H588">
        <f t="shared" si="196"/>
        <v>3.3999999999997037</v>
      </c>
      <c r="I588">
        <f t="shared" si="188"/>
        <v>3.3999999999997037</v>
      </c>
      <c r="J588">
        <f t="shared" si="189"/>
        <v>-3.3999999999997037</v>
      </c>
      <c r="K588">
        <f>+FDA_BE_Calculations!$F$41/FE_GAIN_plot</f>
        <v>5.1999999999999993</v>
      </c>
      <c r="L588">
        <f>+FDA_BE_Calculations!$G$41/FE_GAIN_plot</f>
        <v>-5.1999999999999993</v>
      </c>
      <c r="N588">
        <f t="shared" si="190"/>
        <v>3.3999999999997037</v>
      </c>
      <c r="O588">
        <f t="shared" si="191"/>
        <v>-3.3999999999997037</v>
      </c>
      <c r="Q588">
        <f t="shared" si="182"/>
        <v>4.1999999999998519</v>
      </c>
      <c r="R588">
        <f t="shared" si="183"/>
        <v>0.80000000000014815</v>
      </c>
      <c r="T588">
        <f t="shared" si="197"/>
        <v>3.3999999999997037</v>
      </c>
      <c r="U588">
        <f t="shared" si="198"/>
        <v>-3.3999999999997037</v>
      </c>
      <c r="W588">
        <f t="shared" si="184"/>
        <v>2.5</v>
      </c>
      <c r="Y588">
        <f t="shared" si="185"/>
        <v>18</v>
      </c>
      <c r="Z588">
        <f t="shared" si="186"/>
        <v>-18</v>
      </c>
    </row>
    <row r="589" spans="1:26" x14ac:dyDescent="0.3">
      <c r="A589">
        <f t="shared" si="187"/>
        <v>0</v>
      </c>
      <c r="B589">
        <f t="shared" si="192"/>
        <v>-13.850000000000149</v>
      </c>
      <c r="C589">
        <f t="shared" si="180"/>
        <v>59.700000000000301</v>
      </c>
      <c r="D589">
        <f t="shared" si="181"/>
        <v>-4.2999999999997023</v>
      </c>
      <c r="E589">
        <f t="shared" si="193"/>
        <v>4.2999999999997023</v>
      </c>
      <c r="F589">
        <f t="shared" si="194"/>
        <v>58.700000000000301</v>
      </c>
      <c r="G589">
        <f t="shared" si="195"/>
        <v>-3.2999999999997023</v>
      </c>
      <c r="H589">
        <f t="shared" si="196"/>
        <v>3.2999999999997023</v>
      </c>
      <c r="I589">
        <f t="shared" si="188"/>
        <v>3.2999999999997023</v>
      </c>
      <c r="J589">
        <f t="shared" si="189"/>
        <v>-3.2999999999997023</v>
      </c>
      <c r="K589">
        <f>+FDA_BE_Calculations!$F$41/FE_GAIN_plot</f>
        <v>5.1999999999999993</v>
      </c>
      <c r="L589">
        <f>+FDA_BE_Calculations!$G$41/FE_GAIN_plot</f>
        <v>-5.1999999999999993</v>
      </c>
      <c r="N589">
        <f t="shared" si="190"/>
        <v>3.2999999999997023</v>
      </c>
      <c r="O589">
        <f t="shared" si="191"/>
        <v>-3.2999999999997023</v>
      </c>
      <c r="Q589">
        <f t="shared" si="182"/>
        <v>4.1499999999998511</v>
      </c>
      <c r="R589">
        <f t="shared" si="183"/>
        <v>0.85000000000014886</v>
      </c>
      <c r="T589">
        <f t="shared" si="197"/>
        <v>3.2999999999997023</v>
      </c>
      <c r="U589">
        <f t="shared" si="198"/>
        <v>-3.2999999999997023</v>
      </c>
      <c r="W589">
        <f t="shared" si="184"/>
        <v>2.5</v>
      </c>
      <c r="Y589">
        <f t="shared" si="185"/>
        <v>18</v>
      </c>
      <c r="Z589">
        <f t="shared" si="186"/>
        <v>-18</v>
      </c>
    </row>
    <row r="590" spans="1:26" x14ac:dyDescent="0.3">
      <c r="A590">
        <f t="shared" si="187"/>
        <v>0</v>
      </c>
      <c r="B590">
        <f t="shared" si="192"/>
        <v>-13.90000000000015</v>
      </c>
      <c r="C590">
        <f t="shared" si="180"/>
        <v>59.800000000000296</v>
      </c>
      <c r="D590">
        <f t="shared" si="181"/>
        <v>-4.1999999999997009</v>
      </c>
      <c r="E590">
        <f t="shared" si="193"/>
        <v>4.1999999999997009</v>
      </c>
      <c r="F590">
        <f t="shared" si="194"/>
        <v>58.800000000000296</v>
      </c>
      <c r="G590">
        <f t="shared" si="195"/>
        <v>-3.1999999999997009</v>
      </c>
      <c r="H590">
        <f t="shared" si="196"/>
        <v>3.1999999999997009</v>
      </c>
      <c r="I590">
        <f t="shared" si="188"/>
        <v>3.1999999999997009</v>
      </c>
      <c r="J590">
        <f t="shared" si="189"/>
        <v>-3.1999999999997009</v>
      </c>
      <c r="K590">
        <f>+FDA_BE_Calculations!$F$41/FE_GAIN_plot</f>
        <v>5.1999999999999993</v>
      </c>
      <c r="L590">
        <f>+FDA_BE_Calculations!$G$41/FE_GAIN_plot</f>
        <v>-5.1999999999999993</v>
      </c>
      <c r="N590">
        <f t="shared" si="190"/>
        <v>3.1999999999997009</v>
      </c>
      <c r="O590">
        <f t="shared" si="191"/>
        <v>-3.1999999999997009</v>
      </c>
      <c r="Q590">
        <f t="shared" si="182"/>
        <v>4.0999999999998504</v>
      </c>
      <c r="R590">
        <f t="shared" si="183"/>
        <v>0.90000000000014957</v>
      </c>
      <c r="T590">
        <f t="shared" si="197"/>
        <v>3.1999999999997009</v>
      </c>
      <c r="U590">
        <f t="shared" si="198"/>
        <v>-3.1999999999997009</v>
      </c>
      <c r="W590">
        <f t="shared" si="184"/>
        <v>2.5</v>
      </c>
      <c r="Y590">
        <f t="shared" si="185"/>
        <v>18</v>
      </c>
      <c r="Z590">
        <f t="shared" si="186"/>
        <v>-18</v>
      </c>
    </row>
    <row r="591" spans="1:26" x14ac:dyDescent="0.3">
      <c r="A591">
        <f t="shared" si="187"/>
        <v>0</v>
      </c>
      <c r="B591">
        <f t="shared" si="192"/>
        <v>-13.95000000000015</v>
      </c>
      <c r="C591">
        <f t="shared" si="180"/>
        <v>59.900000000000304</v>
      </c>
      <c r="D591">
        <f t="shared" si="181"/>
        <v>-4.0999999999996994</v>
      </c>
      <c r="E591">
        <f t="shared" si="193"/>
        <v>4.0999999999996994</v>
      </c>
      <c r="F591">
        <f t="shared" si="194"/>
        <v>58.900000000000304</v>
      </c>
      <c r="G591">
        <f t="shared" si="195"/>
        <v>-3.0999999999996994</v>
      </c>
      <c r="H591">
        <f t="shared" si="196"/>
        <v>3.0999999999996994</v>
      </c>
      <c r="I591">
        <f t="shared" si="188"/>
        <v>3.0999999999996994</v>
      </c>
      <c r="J591">
        <f t="shared" si="189"/>
        <v>-3.0999999999996994</v>
      </c>
      <c r="K591">
        <f>+FDA_BE_Calculations!$F$41/FE_GAIN_plot</f>
        <v>5.1999999999999993</v>
      </c>
      <c r="L591">
        <f>+FDA_BE_Calculations!$G$41/FE_GAIN_plot</f>
        <v>-5.1999999999999993</v>
      </c>
      <c r="N591">
        <f t="shared" si="190"/>
        <v>3.0999999999996994</v>
      </c>
      <c r="O591">
        <f t="shared" si="191"/>
        <v>-3.0999999999996994</v>
      </c>
      <c r="Q591">
        <f t="shared" si="182"/>
        <v>4.0499999999998497</v>
      </c>
      <c r="R591">
        <f t="shared" si="183"/>
        <v>0.95000000000015028</v>
      </c>
      <c r="T591">
        <f t="shared" si="197"/>
        <v>3.0999999999996994</v>
      </c>
      <c r="U591">
        <f t="shared" si="198"/>
        <v>-3.0999999999996994</v>
      </c>
      <c r="W591">
        <f t="shared" si="184"/>
        <v>2.5</v>
      </c>
      <c r="Y591">
        <f t="shared" si="185"/>
        <v>18</v>
      </c>
      <c r="Z591">
        <f t="shared" si="186"/>
        <v>-18</v>
      </c>
    </row>
    <row r="592" spans="1:26" x14ac:dyDescent="0.3">
      <c r="A592">
        <f t="shared" si="187"/>
        <v>0</v>
      </c>
      <c r="B592">
        <f t="shared" si="192"/>
        <v>-14.000000000000151</v>
      </c>
      <c r="C592">
        <f t="shared" si="180"/>
        <v>60.000000000000298</v>
      </c>
      <c r="D592">
        <f t="shared" si="181"/>
        <v>-3.999999999999698</v>
      </c>
      <c r="E592">
        <f t="shared" si="193"/>
        <v>3.999999999999698</v>
      </c>
      <c r="F592">
        <f t="shared" si="194"/>
        <v>59.000000000000298</v>
      </c>
      <c r="G592">
        <f t="shared" si="195"/>
        <v>-2.999999999999698</v>
      </c>
      <c r="H592">
        <f t="shared" si="196"/>
        <v>2.999999999999698</v>
      </c>
      <c r="I592">
        <f t="shared" si="188"/>
        <v>2.999999999999698</v>
      </c>
      <c r="J592">
        <f t="shared" si="189"/>
        <v>-2.999999999999698</v>
      </c>
      <c r="K592">
        <f>+FDA_BE_Calculations!$F$41/FE_GAIN_plot</f>
        <v>5.1999999999999993</v>
      </c>
      <c r="L592">
        <f>+FDA_BE_Calculations!$G$41/FE_GAIN_plot</f>
        <v>-5.1999999999999993</v>
      </c>
      <c r="N592">
        <f t="shared" si="190"/>
        <v>2.999999999999698</v>
      </c>
      <c r="O592">
        <f t="shared" si="191"/>
        <v>-2.999999999999698</v>
      </c>
      <c r="Q592">
        <f t="shared" si="182"/>
        <v>3.999999999999849</v>
      </c>
      <c r="R592">
        <f t="shared" si="183"/>
        <v>1.000000000000151</v>
      </c>
      <c r="T592">
        <f t="shared" si="197"/>
        <v>2.999999999999698</v>
      </c>
      <c r="U592">
        <f t="shared" si="198"/>
        <v>-2.999999999999698</v>
      </c>
      <c r="W592">
        <f t="shared" si="184"/>
        <v>2.5</v>
      </c>
      <c r="Y592">
        <f t="shared" si="185"/>
        <v>18</v>
      </c>
      <c r="Z592">
        <f t="shared" si="186"/>
        <v>-18</v>
      </c>
    </row>
    <row r="593" spans="1:26" x14ac:dyDescent="0.3">
      <c r="A593">
        <f t="shared" si="187"/>
        <v>0</v>
      </c>
      <c r="B593">
        <f t="shared" si="192"/>
        <v>-14.050000000000152</v>
      </c>
      <c r="C593">
        <f t="shared" si="180"/>
        <v>60.100000000000307</v>
      </c>
      <c r="D593">
        <f t="shared" si="181"/>
        <v>-3.8999999999996966</v>
      </c>
      <c r="E593">
        <f t="shared" si="193"/>
        <v>3.8999999999996966</v>
      </c>
      <c r="F593">
        <f t="shared" si="194"/>
        <v>59.100000000000307</v>
      </c>
      <c r="G593">
        <f t="shared" si="195"/>
        <v>-2.8999999999996966</v>
      </c>
      <c r="H593">
        <f t="shared" si="196"/>
        <v>2.8999999999996966</v>
      </c>
      <c r="I593">
        <f t="shared" si="188"/>
        <v>2.8999999999996966</v>
      </c>
      <c r="J593">
        <f t="shared" si="189"/>
        <v>-2.8999999999996966</v>
      </c>
      <c r="K593">
        <f>+FDA_BE_Calculations!$F$41/FE_GAIN_plot</f>
        <v>5.1999999999999993</v>
      </c>
      <c r="L593">
        <f>+FDA_BE_Calculations!$G$41/FE_GAIN_plot</f>
        <v>-5.1999999999999993</v>
      </c>
      <c r="N593">
        <f t="shared" si="190"/>
        <v>2.8999999999996966</v>
      </c>
      <c r="O593">
        <f t="shared" si="191"/>
        <v>-2.8999999999996966</v>
      </c>
      <c r="Q593">
        <f t="shared" si="182"/>
        <v>3.9499999999998483</v>
      </c>
      <c r="R593">
        <f t="shared" si="183"/>
        <v>1.0500000000001517</v>
      </c>
      <c r="T593">
        <f t="shared" si="197"/>
        <v>2.8999999999996966</v>
      </c>
      <c r="U593">
        <f t="shared" si="198"/>
        <v>-2.8999999999996966</v>
      </c>
      <c r="W593">
        <f t="shared" si="184"/>
        <v>2.5</v>
      </c>
      <c r="Y593">
        <f t="shared" si="185"/>
        <v>18</v>
      </c>
      <c r="Z593">
        <f t="shared" si="186"/>
        <v>-18</v>
      </c>
    </row>
    <row r="594" spans="1:26" x14ac:dyDescent="0.3">
      <c r="A594">
        <f t="shared" si="187"/>
        <v>0</v>
      </c>
      <c r="B594">
        <f t="shared" si="192"/>
        <v>-14.100000000000152</v>
      </c>
      <c r="C594">
        <f t="shared" si="180"/>
        <v>60.200000000000301</v>
      </c>
      <c r="D594">
        <f t="shared" si="181"/>
        <v>-3.7999999999996952</v>
      </c>
      <c r="E594">
        <f t="shared" si="193"/>
        <v>3.7999999999996952</v>
      </c>
      <c r="F594">
        <f t="shared" si="194"/>
        <v>59.200000000000301</v>
      </c>
      <c r="G594">
        <f t="shared" si="195"/>
        <v>-2.7999999999996952</v>
      </c>
      <c r="H594">
        <f t="shared" si="196"/>
        <v>2.7999999999996952</v>
      </c>
      <c r="I594">
        <f t="shared" si="188"/>
        <v>2.7999999999996952</v>
      </c>
      <c r="J594">
        <f t="shared" si="189"/>
        <v>-2.7999999999996952</v>
      </c>
      <c r="K594">
        <f>+FDA_BE_Calculations!$F$41/FE_GAIN_plot</f>
        <v>5.1999999999999993</v>
      </c>
      <c r="L594">
        <f>+FDA_BE_Calculations!$G$41/FE_GAIN_plot</f>
        <v>-5.1999999999999993</v>
      </c>
      <c r="N594">
        <f t="shared" si="190"/>
        <v>2.7999999999996952</v>
      </c>
      <c r="O594">
        <f t="shared" si="191"/>
        <v>-2.7999999999996952</v>
      </c>
      <c r="Q594">
        <f t="shared" si="182"/>
        <v>3.8999999999998476</v>
      </c>
      <c r="R594">
        <f t="shared" si="183"/>
        <v>1.1000000000001524</v>
      </c>
      <c r="T594">
        <f t="shared" si="197"/>
        <v>2.7999999999996952</v>
      </c>
      <c r="U594">
        <f t="shared" si="198"/>
        <v>-2.7999999999996952</v>
      </c>
      <c r="W594">
        <f t="shared" si="184"/>
        <v>2.5</v>
      </c>
      <c r="Y594">
        <f t="shared" si="185"/>
        <v>18</v>
      </c>
      <c r="Z594">
        <f t="shared" si="186"/>
        <v>-18</v>
      </c>
    </row>
    <row r="595" spans="1:26" x14ac:dyDescent="0.3">
      <c r="A595">
        <f t="shared" si="187"/>
        <v>0</v>
      </c>
      <c r="B595">
        <f t="shared" si="192"/>
        <v>-14.150000000000153</v>
      </c>
      <c r="C595">
        <f t="shared" si="180"/>
        <v>60.30000000000031</v>
      </c>
      <c r="D595">
        <f t="shared" si="181"/>
        <v>-3.6999999999996938</v>
      </c>
      <c r="E595">
        <f t="shared" si="193"/>
        <v>3.6999999999996938</v>
      </c>
      <c r="F595">
        <f t="shared" si="194"/>
        <v>59.30000000000031</v>
      </c>
      <c r="G595">
        <f t="shared" si="195"/>
        <v>-2.6999999999996938</v>
      </c>
      <c r="H595">
        <f t="shared" si="196"/>
        <v>2.6999999999996938</v>
      </c>
      <c r="I595">
        <f t="shared" si="188"/>
        <v>2.6999999999996938</v>
      </c>
      <c r="J595">
        <f t="shared" si="189"/>
        <v>-2.6999999999996938</v>
      </c>
      <c r="K595">
        <f>+FDA_BE_Calculations!$F$41/FE_GAIN_plot</f>
        <v>5.1999999999999993</v>
      </c>
      <c r="L595">
        <f>+FDA_BE_Calculations!$G$41/FE_GAIN_plot</f>
        <v>-5.1999999999999993</v>
      </c>
      <c r="N595">
        <f t="shared" si="190"/>
        <v>2.6999999999996938</v>
      </c>
      <c r="O595">
        <f t="shared" si="191"/>
        <v>-2.6999999999996938</v>
      </c>
      <c r="Q595">
        <f t="shared" si="182"/>
        <v>3.8499999999998469</v>
      </c>
      <c r="R595">
        <f t="shared" si="183"/>
        <v>1.1500000000001531</v>
      </c>
      <c r="T595">
        <f t="shared" si="197"/>
        <v>2.6999999999996938</v>
      </c>
      <c r="U595">
        <f t="shared" si="198"/>
        <v>-2.6999999999996938</v>
      </c>
      <c r="W595">
        <f t="shared" si="184"/>
        <v>2.5</v>
      </c>
      <c r="Y595">
        <f t="shared" si="185"/>
        <v>18</v>
      </c>
      <c r="Z595">
        <f t="shared" si="186"/>
        <v>-18</v>
      </c>
    </row>
    <row r="596" spans="1:26" x14ac:dyDescent="0.3">
      <c r="A596">
        <f t="shared" si="187"/>
        <v>0</v>
      </c>
      <c r="B596">
        <f t="shared" si="192"/>
        <v>-14.200000000000154</v>
      </c>
      <c r="C596">
        <f t="shared" si="180"/>
        <v>60.400000000000304</v>
      </c>
      <c r="D596">
        <f t="shared" si="181"/>
        <v>-3.5999999999996923</v>
      </c>
      <c r="E596">
        <f t="shared" si="193"/>
        <v>3.5999999999996923</v>
      </c>
      <c r="F596">
        <f t="shared" si="194"/>
        <v>59.400000000000304</v>
      </c>
      <c r="G596">
        <f t="shared" si="195"/>
        <v>-2.5999999999996923</v>
      </c>
      <c r="H596">
        <f t="shared" si="196"/>
        <v>2.5999999999996923</v>
      </c>
      <c r="I596">
        <f t="shared" si="188"/>
        <v>2.5999999999996923</v>
      </c>
      <c r="J596">
        <f t="shared" si="189"/>
        <v>-2.5999999999996923</v>
      </c>
      <c r="K596">
        <f>+FDA_BE_Calculations!$F$41/FE_GAIN_plot</f>
        <v>5.1999999999999993</v>
      </c>
      <c r="L596">
        <f>+FDA_BE_Calculations!$G$41/FE_GAIN_plot</f>
        <v>-5.1999999999999993</v>
      </c>
      <c r="N596">
        <f t="shared" si="190"/>
        <v>2.5999999999996923</v>
      </c>
      <c r="O596">
        <f t="shared" si="191"/>
        <v>-2.5999999999996923</v>
      </c>
      <c r="Q596">
        <f t="shared" si="182"/>
        <v>3.7999999999998462</v>
      </c>
      <c r="R596">
        <f t="shared" si="183"/>
        <v>1.2000000000001538</v>
      </c>
      <c r="T596">
        <f t="shared" si="197"/>
        <v>2.5999999999996923</v>
      </c>
      <c r="U596">
        <f t="shared" si="198"/>
        <v>-2.5999999999996923</v>
      </c>
      <c r="W596">
        <f t="shared" si="184"/>
        <v>2.5</v>
      </c>
      <c r="Y596">
        <f t="shared" si="185"/>
        <v>18</v>
      </c>
      <c r="Z596">
        <f t="shared" si="186"/>
        <v>-18</v>
      </c>
    </row>
    <row r="597" spans="1:26" x14ac:dyDescent="0.3">
      <c r="A597">
        <f t="shared" si="187"/>
        <v>0</v>
      </c>
      <c r="B597">
        <f t="shared" si="192"/>
        <v>-14.250000000000155</v>
      </c>
      <c r="C597">
        <f t="shared" si="180"/>
        <v>60.500000000000313</v>
      </c>
      <c r="D597">
        <f t="shared" si="181"/>
        <v>-3.4999999999996909</v>
      </c>
      <c r="E597">
        <f t="shared" si="193"/>
        <v>3.4999999999996909</v>
      </c>
      <c r="F597">
        <f t="shared" si="194"/>
        <v>59.500000000000313</v>
      </c>
      <c r="G597">
        <f t="shared" si="195"/>
        <v>-2.4999999999996909</v>
      </c>
      <c r="H597">
        <f t="shared" si="196"/>
        <v>2.4999999999996909</v>
      </c>
      <c r="I597">
        <f t="shared" si="188"/>
        <v>2.4999999999996909</v>
      </c>
      <c r="J597">
        <f t="shared" si="189"/>
        <v>-2.4999999999996909</v>
      </c>
      <c r="K597">
        <f>+FDA_BE_Calculations!$F$41/FE_GAIN_plot</f>
        <v>5.1999999999999993</v>
      </c>
      <c r="L597">
        <f>+FDA_BE_Calculations!$G$41/FE_GAIN_plot</f>
        <v>-5.1999999999999993</v>
      </c>
      <c r="N597">
        <f t="shared" si="190"/>
        <v>2.4999999999996909</v>
      </c>
      <c r="O597">
        <f t="shared" si="191"/>
        <v>-2.4999999999996909</v>
      </c>
      <c r="Q597">
        <f t="shared" si="182"/>
        <v>3.7499999999998455</v>
      </c>
      <c r="R597">
        <f t="shared" si="183"/>
        <v>1.2500000000001545</v>
      </c>
      <c r="T597">
        <f t="shared" si="197"/>
        <v>2.4999999999996909</v>
      </c>
      <c r="U597">
        <f t="shared" si="198"/>
        <v>-2.4999999999996909</v>
      </c>
      <c r="W597">
        <f t="shared" si="184"/>
        <v>2.5</v>
      </c>
      <c r="Y597">
        <f t="shared" si="185"/>
        <v>18</v>
      </c>
      <c r="Z597">
        <f t="shared" si="186"/>
        <v>-18</v>
      </c>
    </row>
    <row r="598" spans="1:26" x14ac:dyDescent="0.3">
      <c r="A598">
        <f t="shared" si="187"/>
        <v>0</v>
      </c>
      <c r="B598">
        <f t="shared" si="192"/>
        <v>-14.300000000000155</v>
      </c>
      <c r="C598">
        <f t="shared" si="180"/>
        <v>60.600000000000307</v>
      </c>
      <c r="D598">
        <f t="shared" si="181"/>
        <v>-3.3999999999996895</v>
      </c>
      <c r="E598">
        <f t="shared" si="193"/>
        <v>3.3999999999996895</v>
      </c>
      <c r="F598">
        <f t="shared" si="194"/>
        <v>59.600000000000307</v>
      </c>
      <c r="G598">
        <f t="shared" si="195"/>
        <v>-2.3999999999996895</v>
      </c>
      <c r="H598">
        <f t="shared" si="196"/>
        <v>2.3999999999996895</v>
      </c>
      <c r="I598">
        <f t="shared" si="188"/>
        <v>2.3999999999996895</v>
      </c>
      <c r="J598">
        <f t="shared" si="189"/>
        <v>-2.3999999999996895</v>
      </c>
      <c r="K598">
        <f>+FDA_BE_Calculations!$F$41/FE_GAIN_plot</f>
        <v>5.1999999999999993</v>
      </c>
      <c r="L598">
        <f>+FDA_BE_Calculations!$G$41/FE_GAIN_plot</f>
        <v>-5.1999999999999993</v>
      </c>
      <c r="N598">
        <f t="shared" si="190"/>
        <v>2.3999999999996895</v>
      </c>
      <c r="O598">
        <f t="shared" si="191"/>
        <v>-2.3999999999996895</v>
      </c>
      <c r="Q598">
        <f t="shared" si="182"/>
        <v>3.6999999999998447</v>
      </c>
      <c r="R598">
        <f t="shared" si="183"/>
        <v>1.3000000000001553</v>
      </c>
      <c r="T598">
        <f t="shared" si="197"/>
        <v>2.3999999999996895</v>
      </c>
      <c r="U598">
        <f t="shared" si="198"/>
        <v>-2.3999999999996895</v>
      </c>
      <c r="W598">
        <f t="shared" si="184"/>
        <v>2.5</v>
      </c>
      <c r="Y598">
        <f t="shared" si="185"/>
        <v>18</v>
      </c>
      <c r="Z598">
        <f t="shared" si="186"/>
        <v>-18</v>
      </c>
    </row>
    <row r="599" spans="1:26" x14ac:dyDescent="0.3">
      <c r="A599">
        <f t="shared" si="187"/>
        <v>0</v>
      </c>
      <c r="B599">
        <f t="shared" si="192"/>
        <v>-14.350000000000156</v>
      </c>
      <c r="C599">
        <f t="shared" si="180"/>
        <v>60.700000000000315</v>
      </c>
      <c r="D599">
        <f t="shared" si="181"/>
        <v>-3.2999999999996881</v>
      </c>
      <c r="E599">
        <f t="shared" si="193"/>
        <v>3.2999999999996881</v>
      </c>
      <c r="F599">
        <f t="shared" si="194"/>
        <v>59.700000000000315</v>
      </c>
      <c r="G599">
        <f t="shared" si="195"/>
        <v>-2.2999999999996881</v>
      </c>
      <c r="H599">
        <f t="shared" si="196"/>
        <v>2.2999999999996881</v>
      </c>
      <c r="I599">
        <f t="shared" si="188"/>
        <v>2.2999999999996881</v>
      </c>
      <c r="J599">
        <f t="shared" si="189"/>
        <v>-2.2999999999996881</v>
      </c>
      <c r="K599">
        <f>+FDA_BE_Calculations!$F$41/FE_GAIN_plot</f>
        <v>5.1999999999999993</v>
      </c>
      <c r="L599">
        <f>+FDA_BE_Calculations!$G$41/FE_GAIN_plot</f>
        <v>-5.1999999999999993</v>
      </c>
      <c r="N599">
        <f t="shared" si="190"/>
        <v>2.2999999999996881</v>
      </c>
      <c r="O599">
        <f t="shared" si="191"/>
        <v>-2.2999999999996881</v>
      </c>
      <c r="Q599">
        <f t="shared" si="182"/>
        <v>3.649999999999844</v>
      </c>
      <c r="R599">
        <f t="shared" si="183"/>
        <v>1.350000000000156</v>
      </c>
      <c r="T599">
        <f t="shared" si="197"/>
        <v>2.2999999999996881</v>
      </c>
      <c r="U599">
        <f t="shared" si="198"/>
        <v>-2.2999999999996881</v>
      </c>
      <c r="W599">
        <f t="shared" si="184"/>
        <v>2.5</v>
      </c>
      <c r="Y599">
        <f t="shared" si="185"/>
        <v>18</v>
      </c>
      <c r="Z599">
        <f t="shared" si="186"/>
        <v>-18</v>
      </c>
    </row>
    <row r="600" spans="1:26" x14ac:dyDescent="0.3">
      <c r="A600">
        <f t="shared" si="187"/>
        <v>0</v>
      </c>
      <c r="B600">
        <f t="shared" si="192"/>
        <v>-14.400000000000157</v>
      </c>
      <c r="C600">
        <f t="shared" si="180"/>
        <v>60.80000000000031</v>
      </c>
      <c r="D600">
        <f t="shared" si="181"/>
        <v>-3.1999999999996867</v>
      </c>
      <c r="E600">
        <f t="shared" si="193"/>
        <v>3.1999999999996867</v>
      </c>
      <c r="F600">
        <f t="shared" si="194"/>
        <v>59.80000000000031</v>
      </c>
      <c r="G600">
        <f t="shared" si="195"/>
        <v>-2.1999999999996867</v>
      </c>
      <c r="H600">
        <f t="shared" si="196"/>
        <v>2.1999999999996867</v>
      </c>
      <c r="I600">
        <f t="shared" si="188"/>
        <v>2.1999999999996867</v>
      </c>
      <c r="J600">
        <f t="shared" si="189"/>
        <v>-2.1999999999996867</v>
      </c>
      <c r="K600">
        <f>+FDA_BE_Calculations!$F$41/FE_GAIN_plot</f>
        <v>5.1999999999999993</v>
      </c>
      <c r="L600">
        <f>+FDA_BE_Calculations!$G$41/FE_GAIN_plot</f>
        <v>-5.1999999999999993</v>
      </c>
      <c r="N600">
        <f t="shared" si="190"/>
        <v>2.1999999999996867</v>
      </c>
      <c r="O600">
        <f t="shared" si="191"/>
        <v>-2.1999999999996867</v>
      </c>
      <c r="Q600">
        <f t="shared" si="182"/>
        <v>3.5999999999998433</v>
      </c>
      <c r="R600">
        <f t="shared" si="183"/>
        <v>1.4000000000001567</v>
      </c>
      <c r="T600">
        <f t="shared" si="197"/>
        <v>2.1999999999996867</v>
      </c>
      <c r="U600">
        <f t="shared" si="198"/>
        <v>-2.1999999999996867</v>
      </c>
      <c r="W600">
        <f t="shared" si="184"/>
        <v>2.5</v>
      </c>
      <c r="Y600">
        <f t="shared" si="185"/>
        <v>18</v>
      </c>
      <c r="Z600">
        <f t="shared" si="186"/>
        <v>-18</v>
      </c>
    </row>
    <row r="601" spans="1:26" x14ac:dyDescent="0.3">
      <c r="A601">
        <f t="shared" si="187"/>
        <v>0</v>
      </c>
      <c r="B601">
        <f t="shared" si="192"/>
        <v>-14.450000000000157</v>
      </c>
      <c r="C601">
        <f t="shared" si="180"/>
        <v>60.900000000000318</v>
      </c>
      <c r="D601">
        <f t="shared" si="181"/>
        <v>-3.0999999999996852</v>
      </c>
      <c r="E601">
        <f t="shared" si="193"/>
        <v>3.0999999999996852</v>
      </c>
      <c r="F601">
        <f t="shared" si="194"/>
        <v>59.900000000000318</v>
      </c>
      <c r="G601">
        <f t="shared" si="195"/>
        <v>-2.0999999999996852</v>
      </c>
      <c r="H601">
        <f t="shared" si="196"/>
        <v>2.0999999999996852</v>
      </c>
      <c r="I601">
        <f t="shared" si="188"/>
        <v>2.0999999999996852</v>
      </c>
      <c r="J601">
        <f t="shared" si="189"/>
        <v>-2.0999999999996852</v>
      </c>
      <c r="K601">
        <f>+FDA_BE_Calculations!$F$41/FE_GAIN_plot</f>
        <v>5.1999999999999993</v>
      </c>
      <c r="L601">
        <f>+FDA_BE_Calculations!$G$41/FE_GAIN_plot</f>
        <v>-5.1999999999999993</v>
      </c>
      <c r="N601">
        <f t="shared" si="190"/>
        <v>2.0999999999996852</v>
      </c>
      <c r="O601">
        <f t="shared" si="191"/>
        <v>-2.0999999999996852</v>
      </c>
      <c r="Q601">
        <f t="shared" si="182"/>
        <v>3.5499999999998426</v>
      </c>
      <c r="R601">
        <f t="shared" si="183"/>
        <v>1.4500000000001574</v>
      </c>
      <c r="T601">
        <f t="shared" si="197"/>
        <v>2.0999999999996852</v>
      </c>
      <c r="U601">
        <f t="shared" si="198"/>
        <v>-2.0999999999996852</v>
      </c>
      <c r="W601">
        <f t="shared" si="184"/>
        <v>2.5</v>
      </c>
      <c r="Y601">
        <f t="shared" si="185"/>
        <v>18</v>
      </c>
      <c r="Z601">
        <f t="shared" si="186"/>
        <v>-18</v>
      </c>
    </row>
    <row r="602" spans="1:26" x14ac:dyDescent="0.3">
      <c r="A602">
        <f t="shared" si="187"/>
        <v>0</v>
      </c>
      <c r="B602">
        <f t="shared" si="192"/>
        <v>-14.500000000000158</v>
      </c>
      <c r="C602">
        <f t="shared" si="180"/>
        <v>61.000000000000313</v>
      </c>
      <c r="D602">
        <f t="shared" si="181"/>
        <v>-2.9999999999996838</v>
      </c>
      <c r="E602">
        <f t="shared" si="193"/>
        <v>2.9999999999996838</v>
      </c>
      <c r="F602">
        <f t="shared" si="194"/>
        <v>60.000000000000313</v>
      </c>
      <c r="G602">
        <f t="shared" si="195"/>
        <v>-1.9999999999996838</v>
      </c>
      <c r="H602">
        <f t="shared" si="196"/>
        <v>1.9999999999996838</v>
      </c>
      <c r="I602">
        <f t="shared" si="188"/>
        <v>1.9999999999996838</v>
      </c>
      <c r="J602">
        <f t="shared" si="189"/>
        <v>-1.9999999999996838</v>
      </c>
      <c r="K602">
        <f>+FDA_BE_Calculations!$F$41/FE_GAIN_plot</f>
        <v>5.1999999999999993</v>
      </c>
      <c r="L602">
        <f>+FDA_BE_Calculations!$G$41/FE_GAIN_plot</f>
        <v>-5.1999999999999993</v>
      </c>
      <c r="N602">
        <f t="shared" si="190"/>
        <v>1.9999999999996838</v>
      </c>
      <c r="O602">
        <f t="shared" si="191"/>
        <v>-1.9999999999996838</v>
      </c>
      <c r="Q602">
        <f t="shared" si="182"/>
        <v>3.4999999999998419</v>
      </c>
      <c r="R602">
        <f t="shared" si="183"/>
        <v>1.5000000000001581</v>
      </c>
      <c r="T602">
        <f t="shared" si="197"/>
        <v>1.9999999999996838</v>
      </c>
      <c r="U602">
        <f t="shared" si="198"/>
        <v>-1.9999999999996838</v>
      </c>
      <c r="W602">
        <f t="shared" si="184"/>
        <v>2.5</v>
      </c>
      <c r="Y602">
        <f t="shared" si="185"/>
        <v>18</v>
      </c>
      <c r="Z602">
        <f t="shared" si="186"/>
        <v>-18</v>
      </c>
    </row>
    <row r="603" spans="1:26" x14ac:dyDescent="0.3">
      <c r="A603">
        <f t="shared" si="187"/>
        <v>0</v>
      </c>
      <c r="B603">
        <f t="shared" si="192"/>
        <v>-14.550000000000159</v>
      </c>
      <c r="C603">
        <f t="shared" si="180"/>
        <v>61.100000000000321</v>
      </c>
      <c r="D603">
        <f t="shared" si="181"/>
        <v>-2.8999999999996824</v>
      </c>
      <c r="E603">
        <f t="shared" si="193"/>
        <v>2.8999999999996824</v>
      </c>
      <c r="F603">
        <f t="shared" si="194"/>
        <v>60.100000000000321</v>
      </c>
      <c r="G603">
        <f t="shared" si="195"/>
        <v>-1.8999999999996824</v>
      </c>
      <c r="H603">
        <f t="shared" si="196"/>
        <v>1.8999999999996824</v>
      </c>
      <c r="I603">
        <f t="shared" si="188"/>
        <v>1.8999999999996824</v>
      </c>
      <c r="J603">
        <f t="shared" si="189"/>
        <v>-1.8999999999996824</v>
      </c>
      <c r="K603">
        <f>+FDA_BE_Calculations!$F$41/FE_GAIN_plot</f>
        <v>5.1999999999999993</v>
      </c>
      <c r="L603">
        <f>+FDA_BE_Calculations!$G$41/FE_GAIN_plot</f>
        <v>-5.1999999999999993</v>
      </c>
      <c r="N603">
        <f t="shared" si="190"/>
        <v>1.8999999999996824</v>
      </c>
      <c r="O603">
        <f t="shared" si="191"/>
        <v>-1.8999999999996824</v>
      </c>
      <c r="Q603">
        <f t="shared" si="182"/>
        <v>3.4499999999998412</v>
      </c>
      <c r="R603">
        <f t="shared" si="183"/>
        <v>1.5500000000001588</v>
      </c>
      <c r="T603">
        <f t="shared" si="197"/>
        <v>1.8999999999996824</v>
      </c>
      <c r="U603">
        <f t="shared" si="198"/>
        <v>-1.8999999999996824</v>
      </c>
      <c r="W603">
        <f t="shared" si="184"/>
        <v>2.5</v>
      </c>
      <c r="Y603">
        <f t="shared" si="185"/>
        <v>18</v>
      </c>
      <c r="Z603">
        <f t="shared" si="186"/>
        <v>-18</v>
      </c>
    </row>
    <row r="604" spans="1:26" x14ac:dyDescent="0.3">
      <c r="A604">
        <f t="shared" si="187"/>
        <v>0</v>
      </c>
      <c r="B604">
        <f t="shared" si="192"/>
        <v>-14.60000000000016</v>
      </c>
      <c r="C604">
        <f t="shared" si="180"/>
        <v>61.200000000000315</v>
      </c>
      <c r="D604">
        <f t="shared" si="181"/>
        <v>-2.799999999999681</v>
      </c>
      <c r="E604">
        <f t="shared" si="193"/>
        <v>2.799999999999681</v>
      </c>
      <c r="F604">
        <f t="shared" si="194"/>
        <v>60.200000000000315</v>
      </c>
      <c r="G604">
        <f t="shared" si="195"/>
        <v>-1.799999999999681</v>
      </c>
      <c r="H604">
        <f t="shared" si="196"/>
        <v>1.799999999999681</v>
      </c>
      <c r="I604">
        <f t="shared" si="188"/>
        <v>1.799999999999681</v>
      </c>
      <c r="J604">
        <f t="shared" si="189"/>
        <v>-1.799999999999681</v>
      </c>
      <c r="K604">
        <f>+FDA_BE_Calculations!$F$41/FE_GAIN_plot</f>
        <v>5.1999999999999993</v>
      </c>
      <c r="L604">
        <f>+FDA_BE_Calculations!$G$41/FE_GAIN_plot</f>
        <v>-5.1999999999999993</v>
      </c>
      <c r="N604">
        <f t="shared" si="190"/>
        <v>1.799999999999681</v>
      </c>
      <c r="O604">
        <f t="shared" si="191"/>
        <v>-1.799999999999681</v>
      </c>
      <c r="Q604">
        <f t="shared" si="182"/>
        <v>3.3999999999998405</v>
      </c>
      <c r="R604">
        <f t="shared" si="183"/>
        <v>1.6000000000001595</v>
      </c>
      <c r="T604">
        <f t="shared" si="197"/>
        <v>1.799999999999681</v>
      </c>
      <c r="U604">
        <f t="shared" si="198"/>
        <v>-1.799999999999681</v>
      </c>
      <c r="W604">
        <f t="shared" si="184"/>
        <v>2.5</v>
      </c>
      <c r="Y604">
        <f t="shared" si="185"/>
        <v>18</v>
      </c>
      <c r="Z604">
        <f t="shared" si="186"/>
        <v>-18</v>
      </c>
    </row>
    <row r="605" spans="1:26" x14ac:dyDescent="0.3">
      <c r="A605">
        <f t="shared" si="187"/>
        <v>0</v>
      </c>
      <c r="B605">
        <f t="shared" si="192"/>
        <v>-14.65000000000016</v>
      </c>
      <c r="C605">
        <f t="shared" si="180"/>
        <v>61.300000000000324</v>
      </c>
      <c r="D605">
        <f t="shared" si="181"/>
        <v>-2.6999999999996795</v>
      </c>
      <c r="E605">
        <f t="shared" si="193"/>
        <v>2.6999999999996795</v>
      </c>
      <c r="F605">
        <f t="shared" si="194"/>
        <v>60.300000000000324</v>
      </c>
      <c r="G605">
        <f t="shared" si="195"/>
        <v>-1.6999999999996795</v>
      </c>
      <c r="H605">
        <f t="shared" si="196"/>
        <v>1.6999999999996795</v>
      </c>
      <c r="I605">
        <f t="shared" si="188"/>
        <v>1.6999999999996795</v>
      </c>
      <c r="J605">
        <f t="shared" si="189"/>
        <v>-1.6999999999996795</v>
      </c>
      <c r="K605">
        <f>+FDA_BE_Calculations!$F$41/FE_GAIN_plot</f>
        <v>5.1999999999999993</v>
      </c>
      <c r="L605">
        <f>+FDA_BE_Calculations!$G$41/FE_GAIN_plot</f>
        <v>-5.1999999999999993</v>
      </c>
      <c r="N605">
        <f t="shared" si="190"/>
        <v>1.6999999999996795</v>
      </c>
      <c r="O605">
        <f t="shared" si="191"/>
        <v>-1.6999999999996795</v>
      </c>
      <c r="Q605">
        <f t="shared" si="182"/>
        <v>3.3499999999998398</v>
      </c>
      <c r="R605">
        <f t="shared" si="183"/>
        <v>1.6500000000001602</v>
      </c>
      <c r="T605">
        <f t="shared" si="197"/>
        <v>1.6999999999996795</v>
      </c>
      <c r="U605">
        <f t="shared" si="198"/>
        <v>-1.6999999999996795</v>
      </c>
      <c r="W605">
        <f t="shared" si="184"/>
        <v>2.5</v>
      </c>
      <c r="Y605">
        <f t="shared" si="185"/>
        <v>18</v>
      </c>
      <c r="Z605">
        <f t="shared" si="186"/>
        <v>-18</v>
      </c>
    </row>
    <row r="606" spans="1:26" x14ac:dyDescent="0.3">
      <c r="A606">
        <f t="shared" si="187"/>
        <v>0</v>
      </c>
      <c r="B606">
        <f t="shared" si="192"/>
        <v>-14.700000000000161</v>
      </c>
      <c r="C606">
        <f t="shared" si="180"/>
        <v>61.400000000000318</v>
      </c>
      <c r="D606">
        <f t="shared" si="181"/>
        <v>-2.5999999999996781</v>
      </c>
      <c r="E606">
        <f t="shared" si="193"/>
        <v>2.5999999999996781</v>
      </c>
      <c r="F606">
        <f t="shared" si="194"/>
        <v>60.400000000000318</v>
      </c>
      <c r="G606">
        <f t="shared" si="195"/>
        <v>-1.5999999999996781</v>
      </c>
      <c r="H606">
        <f t="shared" si="196"/>
        <v>1.5999999999996781</v>
      </c>
      <c r="I606">
        <f t="shared" si="188"/>
        <v>1.5999999999996781</v>
      </c>
      <c r="J606">
        <f t="shared" si="189"/>
        <v>-1.5999999999996781</v>
      </c>
      <c r="K606">
        <f>+FDA_BE_Calculations!$F$41/FE_GAIN_plot</f>
        <v>5.1999999999999993</v>
      </c>
      <c r="L606">
        <f>+FDA_BE_Calculations!$G$41/FE_GAIN_plot</f>
        <v>-5.1999999999999993</v>
      </c>
      <c r="N606">
        <f t="shared" si="190"/>
        <v>1.5999999999996781</v>
      </c>
      <c r="O606">
        <f t="shared" si="191"/>
        <v>-1.5999999999996781</v>
      </c>
      <c r="Q606">
        <f t="shared" si="182"/>
        <v>3.2999999999998391</v>
      </c>
      <c r="R606">
        <f t="shared" si="183"/>
        <v>1.7000000000001609</v>
      </c>
      <c r="T606">
        <f t="shared" si="197"/>
        <v>1.5999999999996781</v>
      </c>
      <c r="U606">
        <f t="shared" si="198"/>
        <v>-1.5999999999996781</v>
      </c>
      <c r="W606">
        <f t="shared" si="184"/>
        <v>2.5</v>
      </c>
      <c r="Y606">
        <f t="shared" si="185"/>
        <v>18</v>
      </c>
      <c r="Z606">
        <f t="shared" si="186"/>
        <v>-18</v>
      </c>
    </row>
    <row r="607" spans="1:26" x14ac:dyDescent="0.3">
      <c r="A607">
        <f t="shared" si="187"/>
        <v>0</v>
      </c>
      <c r="B607">
        <f t="shared" si="192"/>
        <v>-14.750000000000162</v>
      </c>
      <c r="C607">
        <f t="shared" si="180"/>
        <v>61.500000000000327</v>
      </c>
      <c r="D607">
        <f t="shared" si="181"/>
        <v>-2.4999999999996767</v>
      </c>
      <c r="E607">
        <f t="shared" si="193"/>
        <v>2.4999999999996767</v>
      </c>
      <c r="F607">
        <f t="shared" si="194"/>
        <v>60.500000000000327</v>
      </c>
      <c r="G607">
        <f t="shared" si="195"/>
        <v>-1.4999999999996767</v>
      </c>
      <c r="H607">
        <f t="shared" si="196"/>
        <v>1.4999999999996767</v>
      </c>
      <c r="I607">
        <f t="shared" si="188"/>
        <v>1.4999999999996767</v>
      </c>
      <c r="J607">
        <f t="shared" si="189"/>
        <v>-1.4999999999996767</v>
      </c>
      <c r="K607">
        <f>+FDA_BE_Calculations!$F$41/FE_GAIN_plot</f>
        <v>5.1999999999999993</v>
      </c>
      <c r="L607">
        <f>+FDA_BE_Calculations!$G$41/FE_GAIN_plot</f>
        <v>-5.1999999999999993</v>
      </c>
      <c r="N607">
        <f t="shared" si="190"/>
        <v>1.4999999999996767</v>
      </c>
      <c r="O607">
        <f t="shared" si="191"/>
        <v>-1.4999999999996767</v>
      </c>
      <c r="Q607">
        <f t="shared" si="182"/>
        <v>3.2499999999998384</v>
      </c>
      <c r="R607">
        <f t="shared" si="183"/>
        <v>1.7500000000001616</v>
      </c>
      <c r="T607">
        <f t="shared" si="197"/>
        <v>1.4999999999996767</v>
      </c>
      <c r="U607">
        <f t="shared" si="198"/>
        <v>-1.4999999999996767</v>
      </c>
      <c r="W607">
        <f t="shared" si="184"/>
        <v>2.5</v>
      </c>
      <c r="Y607">
        <f t="shared" si="185"/>
        <v>18</v>
      </c>
      <c r="Z607">
        <f t="shared" si="186"/>
        <v>-18</v>
      </c>
    </row>
    <row r="608" spans="1:26" x14ac:dyDescent="0.3">
      <c r="A608">
        <f t="shared" si="187"/>
        <v>0</v>
      </c>
      <c r="B608">
        <f t="shared" si="192"/>
        <v>-14.800000000000162</v>
      </c>
      <c r="C608">
        <f t="shared" si="180"/>
        <v>61.600000000000321</v>
      </c>
      <c r="D608">
        <f t="shared" si="181"/>
        <v>-2.3999999999996753</v>
      </c>
      <c r="E608">
        <f t="shared" si="193"/>
        <v>2.3999999999996753</v>
      </c>
      <c r="F608">
        <f t="shared" si="194"/>
        <v>60.600000000000321</v>
      </c>
      <c r="G608">
        <f t="shared" si="195"/>
        <v>-1.3999999999996753</v>
      </c>
      <c r="H608">
        <f t="shared" si="196"/>
        <v>1.3999999999996753</v>
      </c>
      <c r="I608">
        <f t="shared" si="188"/>
        <v>1.3999999999996753</v>
      </c>
      <c r="J608">
        <f t="shared" si="189"/>
        <v>-1.3999999999996753</v>
      </c>
      <c r="K608">
        <f>+FDA_BE_Calculations!$F$41/FE_GAIN_plot</f>
        <v>5.1999999999999993</v>
      </c>
      <c r="L608">
        <f>+FDA_BE_Calculations!$G$41/FE_GAIN_plot</f>
        <v>-5.1999999999999993</v>
      </c>
      <c r="N608">
        <f t="shared" si="190"/>
        <v>1.3999999999996753</v>
      </c>
      <c r="O608">
        <f t="shared" si="191"/>
        <v>-1.3999999999996753</v>
      </c>
      <c r="Q608">
        <f t="shared" si="182"/>
        <v>3.1999999999998376</v>
      </c>
      <c r="R608">
        <f t="shared" si="183"/>
        <v>1.8000000000001624</v>
      </c>
      <c r="T608">
        <f t="shared" si="197"/>
        <v>1.3999999999996753</v>
      </c>
      <c r="U608">
        <f t="shared" si="198"/>
        <v>-1.3999999999996753</v>
      </c>
      <c r="W608">
        <f t="shared" si="184"/>
        <v>2.5</v>
      </c>
      <c r="Y608">
        <f t="shared" si="185"/>
        <v>18</v>
      </c>
      <c r="Z608">
        <f t="shared" si="186"/>
        <v>-18</v>
      </c>
    </row>
    <row r="609" spans="1:26" x14ac:dyDescent="0.3">
      <c r="A609">
        <f t="shared" si="187"/>
        <v>0</v>
      </c>
      <c r="B609">
        <f t="shared" si="192"/>
        <v>-14.850000000000163</v>
      </c>
      <c r="C609">
        <f t="shared" si="180"/>
        <v>61.70000000000033</v>
      </c>
      <c r="D609">
        <f t="shared" si="181"/>
        <v>-2.2999999999996739</v>
      </c>
      <c r="E609">
        <f t="shared" si="193"/>
        <v>2.2999999999996739</v>
      </c>
      <c r="F609">
        <f t="shared" si="194"/>
        <v>60.70000000000033</v>
      </c>
      <c r="G609">
        <f t="shared" si="195"/>
        <v>-1.2999999999996739</v>
      </c>
      <c r="H609">
        <f t="shared" si="196"/>
        <v>1.2999999999996739</v>
      </c>
      <c r="I609">
        <f t="shared" si="188"/>
        <v>1.2999999999996739</v>
      </c>
      <c r="J609">
        <f t="shared" si="189"/>
        <v>-1.2999999999996739</v>
      </c>
      <c r="K609">
        <f>+FDA_BE_Calculations!$F$41/FE_GAIN_plot</f>
        <v>5.1999999999999993</v>
      </c>
      <c r="L609">
        <f>+FDA_BE_Calculations!$G$41/FE_GAIN_plot</f>
        <v>-5.1999999999999993</v>
      </c>
      <c r="N609">
        <f t="shared" si="190"/>
        <v>1.2999999999996739</v>
      </c>
      <c r="O609">
        <f t="shared" si="191"/>
        <v>-1.2999999999996739</v>
      </c>
      <c r="Q609">
        <f t="shared" si="182"/>
        <v>3.1499999999998369</v>
      </c>
      <c r="R609">
        <f t="shared" si="183"/>
        <v>1.8500000000001631</v>
      </c>
      <c r="T609">
        <f t="shared" si="197"/>
        <v>1.2999999999996739</v>
      </c>
      <c r="U609">
        <f t="shared" si="198"/>
        <v>-1.2999999999996739</v>
      </c>
      <c r="W609">
        <f t="shared" si="184"/>
        <v>2.5</v>
      </c>
      <c r="Y609">
        <f t="shared" si="185"/>
        <v>18</v>
      </c>
      <c r="Z609">
        <f t="shared" si="186"/>
        <v>-18</v>
      </c>
    </row>
    <row r="610" spans="1:26" x14ac:dyDescent="0.3">
      <c r="A610">
        <f t="shared" si="187"/>
        <v>0</v>
      </c>
      <c r="B610">
        <f t="shared" si="192"/>
        <v>-14.900000000000164</v>
      </c>
      <c r="C610">
        <f t="shared" si="180"/>
        <v>61.800000000000324</v>
      </c>
      <c r="D610">
        <f t="shared" si="181"/>
        <v>-2.1999999999996724</v>
      </c>
      <c r="E610">
        <f t="shared" si="193"/>
        <v>2.1999999999996724</v>
      </c>
      <c r="F610">
        <f t="shared" si="194"/>
        <v>60.800000000000324</v>
      </c>
      <c r="G610">
        <f t="shared" si="195"/>
        <v>-1.1999999999996724</v>
      </c>
      <c r="H610">
        <f t="shared" si="196"/>
        <v>1.1999999999996724</v>
      </c>
      <c r="I610">
        <f t="shared" si="188"/>
        <v>1.1999999999996724</v>
      </c>
      <c r="J610">
        <f t="shared" si="189"/>
        <v>-1.1999999999996724</v>
      </c>
      <c r="K610">
        <f>+FDA_BE_Calculations!$F$41/FE_GAIN_plot</f>
        <v>5.1999999999999993</v>
      </c>
      <c r="L610">
        <f>+FDA_BE_Calculations!$G$41/FE_GAIN_plot</f>
        <v>-5.1999999999999993</v>
      </c>
      <c r="N610">
        <f t="shared" si="190"/>
        <v>1.1999999999996724</v>
      </c>
      <c r="O610">
        <f t="shared" si="191"/>
        <v>-1.1999999999996724</v>
      </c>
      <c r="Q610">
        <f t="shared" si="182"/>
        <v>3.0999999999998362</v>
      </c>
      <c r="R610">
        <f t="shared" si="183"/>
        <v>1.9000000000001638</v>
      </c>
      <c r="T610">
        <f t="shared" si="197"/>
        <v>1.1999999999996724</v>
      </c>
      <c r="U610">
        <f t="shared" si="198"/>
        <v>-1.1999999999996724</v>
      </c>
      <c r="W610">
        <f t="shared" si="184"/>
        <v>2.5</v>
      </c>
      <c r="Y610">
        <f t="shared" si="185"/>
        <v>18</v>
      </c>
      <c r="Z610">
        <f t="shared" si="186"/>
        <v>-18</v>
      </c>
    </row>
    <row r="611" spans="1:26" x14ac:dyDescent="0.3">
      <c r="A611">
        <f t="shared" si="187"/>
        <v>0</v>
      </c>
      <c r="B611">
        <f t="shared" si="192"/>
        <v>-14.950000000000164</v>
      </c>
      <c r="C611">
        <f t="shared" si="180"/>
        <v>61.900000000000333</v>
      </c>
      <c r="D611">
        <f t="shared" si="181"/>
        <v>-2.099999999999671</v>
      </c>
      <c r="E611">
        <f t="shared" si="193"/>
        <v>2.099999999999671</v>
      </c>
      <c r="F611">
        <f t="shared" si="194"/>
        <v>60.900000000000333</v>
      </c>
      <c r="G611">
        <f t="shared" si="195"/>
        <v>-1.099999999999671</v>
      </c>
      <c r="H611">
        <f t="shared" si="196"/>
        <v>1.099999999999671</v>
      </c>
      <c r="I611">
        <f t="shared" si="188"/>
        <v>1.099999999999671</v>
      </c>
      <c r="J611">
        <f t="shared" si="189"/>
        <v>-1.099999999999671</v>
      </c>
      <c r="K611">
        <f>+FDA_BE_Calculations!$F$41/FE_GAIN_plot</f>
        <v>5.1999999999999993</v>
      </c>
      <c r="L611">
        <f>+FDA_BE_Calculations!$G$41/FE_GAIN_plot</f>
        <v>-5.1999999999999993</v>
      </c>
      <c r="N611">
        <f t="shared" si="190"/>
        <v>1.099999999999671</v>
      </c>
      <c r="O611">
        <f t="shared" si="191"/>
        <v>-1.099999999999671</v>
      </c>
      <c r="Q611">
        <f t="shared" si="182"/>
        <v>3.0499999999998355</v>
      </c>
      <c r="R611">
        <f t="shared" si="183"/>
        <v>1.9500000000001645</v>
      </c>
      <c r="T611">
        <f t="shared" si="197"/>
        <v>1.099999999999671</v>
      </c>
      <c r="U611">
        <f t="shared" si="198"/>
        <v>-1.099999999999671</v>
      </c>
      <c r="W611">
        <f t="shared" si="184"/>
        <v>2.5</v>
      </c>
      <c r="Y611">
        <f t="shared" si="185"/>
        <v>18</v>
      </c>
      <c r="Z611">
        <f t="shared" si="186"/>
        <v>-18</v>
      </c>
    </row>
    <row r="612" spans="1:26" x14ac:dyDescent="0.3">
      <c r="A612">
        <f t="shared" si="187"/>
        <v>0</v>
      </c>
      <c r="B612">
        <f t="shared" si="192"/>
        <v>-15.000000000000165</v>
      </c>
      <c r="C612">
        <f t="shared" si="180"/>
        <v>62.000000000000327</v>
      </c>
      <c r="D612">
        <f t="shared" si="181"/>
        <v>-1.9999999999996696</v>
      </c>
      <c r="E612">
        <f t="shared" si="193"/>
        <v>1.9999999999996696</v>
      </c>
      <c r="F612">
        <f t="shared" si="194"/>
        <v>61.000000000000327</v>
      </c>
      <c r="G612">
        <f t="shared" si="195"/>
        <v>-0.9999999999996696</v>
      </c>
      <c r="H612">
        <f t="shared" si="196"/>
        <v>0.9999999999996696</v>
      </c>
      <c r="I612">
        <f t="shared" si="188"/>
        <v>0.9999999999996696</v>
      </c>
      <c r="J612">
        <f t="shared" si="189"/>
        <v>-0.9999999999996696</v>
      </c>
      <c r="K612">
        <f>+FDA_BE_Calculations!$F$41/FE_GAIN_plot</f>
        <v>5.1999999999999993</v>
      </c>
      <c r="L612">
        <f>+FDA_BE_Calculations!$G$41/FE_GAIN_plot</f>
        <v>-5.1999999999999993</v>
      </c>
      <c r="N612">
        <f t="shared" si="190"/>
        <v>0.9999999999996696</v>
      </c>
      <c r="O612">
        <f t="shared" si="191"/>
        <v>-0.9999999999996696</v>
      </c>
      <c r="Q612">
        <f t="shared" si="182"/>
        <v>2.9999999999998348</v>
      </c>
      <c r="R612">
        <f t="shared" si="183"/>
        <v>2.0000000000001652</v>
      </c>
      <c r="T612">
        <f t="shared" si="197"/>
        <v>0.9999999999996696</v>
      </c>
      <c r="U612">
        <f t="shared" si="198"/>
        <v>-0.9999999999996696</v>
      </c>
      <c r="W612">
        <f t="shared" si="184"/>
        <v>2.5</v>
      </c>
      <c r="Y612">
        <f t="shared" si="185"/>
        <v>18</v>
      </c>
      <c r="Z612">
        <f t="shared" si="186"/>
        <v>-18</v>
      </c>
    </row>
    <row r="613" spans="1:26" x14ac:dyDescent="0.3">
      <c r="A613">
        <f t="shared" si="187"/>
        <v>0</v>
      </c>
      <c r="B613">
        <f t="shared" si="192"/>
        <v>-15.050000000000166</v>
      </c>
      <c r="C613">
        <f t="shared" si="180"/>
        <v>62.100000000000335</v>
      </c>
      <c r="D613">
        <f t="shared" si="181"/>
        <v>-1.8999999999996682</v>
      </c>
      <c r="E613">
        <f t="shared" si="193"/>
        <v>1.8999999999996682</v>
      </c>
      <c r="F613">
        <f t="shared" si="194"/>
        <v>61.100000000000335</v>
      </c>
      <c r="G613">
        <f t="shared" si="195"/>
        <v>-0.89999999999966818</v>
      </c>
      <c r="H613">
        <f t="shared" si="196"/>
        <v>0.89999999999966818</v>
      </c>
      <c r="I613">
        <f t="shared" si="188"/>
        <v>0.89999999999966818</v>
      </c>
      <c r="J613">
        <f t="shared" si="189"/>
        <v>-0.89999999999966818</v>
      </c>
      <c r="K613">
        <f>+FDA_BE_Calculations!$F$41/FE_GAIN_plot</f>
        <v>5.1999999999999993</v>
      </c>
      <c r="L613">
        <f>+FDA_BE_Calculations!$G$41/FE_GAIN_plot</f>
        <v>-5.1999999999999993</v>
      </c>
      <c r="N613">
        <f t="shared" si="190"/>
        <v>0.89999999999966818</v>
      </c>
      <c r="O613">
        <f t="shared" si="191"/>
        <v>-0.89999999999966818</v>
      </c>
      <c r="Q613">
        <f t="shared" si="182"/>
        <v>2.9499999999998341</v>
      </c>
      <c r="R613">
        <f t="shared" si="183"/>
        <v>2.0500000000001659</v>
      </c>
      <c r="T613">
        <f t="shared" si="197"/>
        <v>0.89999999999966818</v>
      </c>
      <c r="U613">
        <f t="shared" si="198"/>
        <v>-0.89999999999966818</v>
      </c>
      <c r="W613">
        <f t="shared" si="184"/>
        <v>2.5</v>
      </c>
      <c r="Y613">
        <f t="shared" si="185"/>
        <v>18</v>
      </c>
      <c r="Z613">
        <f t="shared" si="186"/>
        <v>-18</v>
      </c>
    </row>
    <row r="614" spans="1:26" x14ac:dyDescent="0.3">
      <c r="A614">
        <f t="shared" si="187"/>
        <v>0</v>
      </c>
      <c r="B614">
        <f t="shared" si="192"/>
        <v>-15.100000000000167</v>
      </c>
      <c r="C614">
        <f t="shared" si="180"/>
        <v>62.20000000000033</v>
      </c>
      <c r="D614">
        <f t="shared" si="181"/>
        <v>-1.7999999999996668</v>
      </c>
      <c r="E614">
        <f t="shared" si="193"/>
        <v>1.7999999999996668</v>
      </c>
      <c r="F614">
        <f t="shared" si="194"/>
        <v>61.20000000000033</v>
      </c>
      <c r="G614">
        <f t="shared" si="195"/>
        <v>-0.79999999999966676</v>
      </c>
      <c r="H614">
        <f t="shared" si="196"/>
        <v>0.79999999999966676</v>
      </c>
      <c r="I614">
        <f t="shared" si="188"/>
        <v>0.79999999999966676</v>
      </c>
      <c r="J614">
        <f t="shared" si="189"/>
        <v>-0.79999999999966676</v>
      </c>
      <c r="K614">
        <f>+FDA_BE_Calculations!$F$41/FE_GAIN_plot</f>
        <v>5.1999999999999993</v>
      </c>
      <c r="L614">
        <f>+FDA_BE_Calculations!$G$41/FE_GAIN_plot</f>
        <v>-5.1999999999999993</v>
      </c>
      <c r="N614">
        <f t="shared" si="190"/>
        <v>0.79999999999966676</v>
      </c>
      <c r="O614">
        <f t="shared" si="191"/>
        <v>-0.79999999999966676</v>
      </c>
      <c r="Q614">
        <f t="shared" si="182"/>
        <v>2.8999999999998334</v>
      </c>
      <c r="R614">
        <f t="shared" si="183"/>
        <v>2.1000000000001666</v>
      </c>
      <c r="T614">
        <f t="shared" si="197"/>
        <v>0.79999999999966676</v>
      </c>
      <c r="U614">
        <f t="shared" si="198"/>
        <v>-0.79999999999966676</v>
      </c>
      <c r="W614">
        <f t="shared" si="184"/>
        <v>2.5</v>
      </c>
      <c r="Y614">
        <f t="shared" si="185"/>
        <v>18</v>
      </c>
      <c r="Z614">
        <f t="shared" si="186"/>
        <v>-18</v>
      </c>
    </row>
    <row r="615" spans="1:26" x14ac:dyDescent="0.3">
      <c r="A615">
        <f t="shared" si="187"/>
        <v>0</v>
      </c>
      <c r="B615">
        <f t="shared" si="192"/>
        <v>-15.150000000000167</v>
      </c>
      <c r="C615">
        <f t="shared" si="180"/>
        <v>62.300000000000338</v>
      </c>
      <c r="D615">
        <f t="shared" si="181"/>
        <v>-1.6999999999996653</v>
      </c>
      <c r="E615">
        <f t="shared" si="193"/>
        <v>1.6999999999996653</v>
      </c>
      <c r="F615">
        <f t="shared" si="194"/>
        <v>61.300000000000338</v>
      </c>
      <c r="G615">
        <f t="shared" si="195"/>
        <v>-0.69999999999966533</v>
      </c>
      <c r="H615">
        <f t="shared" si="196"/>
        <v>0.69999999999966533</v>
      </c>
      <c r="I615">
        <f t="shared" si="188"/>
        <v>0.69999999999966533</v>
      </c>
      <c r="J615">
        <f t="shared" si="189"/>
        <v>-0.69999999999966533</v>
      </c>
      <c r="K615">
        <f>+FDA_BE_Calculations!$F$41/FE_GAIN_plot</f>
        <v>5.1999999999999993</v>
      </c>
      <c r="L615">
        <f>+FDA_BE_Calculations!$G$41/FE_GAIN_plot</f>
        <v>-5.1999999999999993</v>
      </c>
      <c r="N615">
        <f t="shared" si="190"/>
        <v>0.69999999999966533</v>
      </c>
      <c r="O615">
        <f t="shared" si="191"/>
        <v>-0.69999999999966533</v>
      </c>
      <c r="Q615">
        <f t="shared" si="182"/>
        <v>2.8499999999998327</v>
      </c>
      <c r="R615">
        <f t="shared" si="183"/>
        <v>2.1500000000001673</v>
      </c>
      <c r="T615">
        <f t="shared" si="197"/>
        <v>0.69999999999966533</v>
      </c>
      <c r="U615">
        <f t="shared" si="198"/>
        <v>-0.69999999999966533</v>
      </c>
      <c r="W615">
        <f t="shared" si="184"/>
        <v>2.5</v>
      </c>
      <c r="Y615">
        <f t="shared" si="185"/>
        <v>18</v>
      </c>
      <c r="Z615">
        <f t="shared" si="186"/>
        <v>-18</v>
      </c>
    </row>
    <row r="616" spans="1:26" x14ac:dyDescent="0.3">
      <c r="A616">
        <f t="shared" si="187"/>
        <v>0</v>
      </c>
      <c r="B616">
        <f t="shared" si="192"/>
        <v>-15.200000000000168</v>
      </c>
      <c r="C616">
        <f t="shared" si="180"/>
        <v>62.400000000000333</v>
      </c>
      <c r="D616">
        <f t="shared" si="181"/>
        <v>-1.5999999999996639</v>
      </c>
      <c r="E616">
        <f t="shared" si="193"/>
        <v>1.5999999999996639</v>
      </c>
      <c r="F616">
        <f t="shared" si="194"/>
        <v>61.400000000000333</v>
      </c>
      <c r="G616">
        <f t="shared" si="195"/>
        <v>-0.59999999999966391</v>
      </c>
      <c r="H616">
        <f t="shared" si="196"/>
        <v>0.59999999999966391</v>
      </c>
      <c r="I616">
        <f t="shared" si="188"/>
        <v>0.59999999999966391</v>
      </c>
      <c r="J616">
        <f t="shared" si="189"/>
        <v>-0.59999999999966391</v>
      </c>
      <c r="K616">
        <f>+FDA_BE_Calculations!$F$41/FE_GAIN_plot</f>
        <v>5.1999999999999993</v>
      </c>
      <c r="L616">
        <f>+FDA_BE_Calculations!$G$41/FE_GAIN_plot</f>
        <v>-5.1999999999999993</v>
      </c>
      <c r="N616">
        <f t="shared" si="190"/>
        <v>0.59999999999966391</v>
      </c>
      <c r="O616">
        <f t="shared" si="191"/>
        <v>-0.59999999999966391</v>
      </c>
      <c r="Q616">
        <f t="shared" si="182"/>
        <v>2.799999999999832</v>
      </c>
      <c r="R616">
        <f t="shared" si="183"/>
        <v>2.200000000000168</v>
      </c>
      <c r="T616">
        <f t="shared" si="197"/>
        <v>0.59999999999966391</v>
      </c>
      <c r="U616">
        <f t="shared" si="198"/>
        <v>-0.59999999999966391</v>
      </c>
      <c r="W616">
        <f t="shared" si="184"/>
        <v>2.5</v>
      </c>
      <c r="Y616">
        <f t="shared" si="185"/>
        <v>18</v>
      </c>
      <c r="Z616">
        <f t="shared" si="186"/>
        <v>-18</v>
      </c>
    </row>
    <row r="617" spans="1:26" x14ac:dyDescent="0.3">
      <c r="A617">
        <f t="shared" si="187"/>
        <v>0</v>
      </c>
      <c r="B617">
        <f t="shared" si="192"/>
        <v>-15.250000000000169</v>
      </c>
      <c r="C617">
        <f t="shared" si="180"/>
        <v>62.500000000000341</v>
      </c>
      <c r="D617">
        <f t="shared" si="181"/>
        <v>-1.4999999999996625</v>
      </c>
      <c r="E617">
        <f t="shared" si="193"/>
        <v>1.4999999999996625</v>
      </c>
      <c r="F617">
        <f t="shared" si="194"/>
        <v>61.500000000000341</v>
      </c>
      <c r="G617">
        <f t="shared" si="195"/>
        <v>-0.49999999999966249</v>
      </c>
      <c r="H617">
        <f t="shared" si="196"/>
        <v>0.49999999999966249</v>
      </c>
      <c r="I617">
        <f t="shared" si="188"/>
        <v>0.49999999999966249</v>
      </c>
      <c r="J617">
        <f t="shared" si="189"/>
        <v>-0.49999999999966249</v>
      </c>
      <c r="K617">
        <f>+FDA_BE_Calculations!$F$41/FE_GAIN_plot</f>
        <v>5.1999999999999993</v>
      </c>
      <c r="L617">
        <f>+FDA_BE_Calculations!$G$41/FE_GAIN_plot</f>
        <v>-5.1999999999999993</v>
      </c>
      <c r="N617">
        <f t="shared" si="190"/>
        <v>0.49999999999966249</v>
      </c>
      <c r="O617">
        <f t="shared" si="191"/>
        <v>-0.49999999999966249</v>
      </c>
      <c r="Q617">
        <f t="shared" si="182"/>
        <v>2.7499999999998312</v>
      </c>
      <c r="R617">
        <f t="shared" si="183"/>
        <v>2.2500000000001688</v>
      </c>
      <c r="T617">
        <f t="shared" si="197"/>
        <v>0.49999999999966249</v>
      </c>
      <c r="U617">
        <f t="shared" si="198"/>
        <v>-0.49999999999966249</v>
      </c>
      <c r="W617">
        <f t="shared" si="184"/>
        <v>2.5</v>
      </c>
      <c r="Y617">
        <f t="shared" si="185"/>
        <v>18</v>
      </c>
      <c r="Z617">
        <f t="shared" si="186"/>
        <v>-18</v>
      </c>
    </row>
    <row r="618" spans="1:26" x14ac:dyDescent="0.3">
      <c r="A618">
        <f t="shared" si="187"/>
        <v>0</v>
      </c>
      <c r="B618">
        <f t="shared" si="192"/>
        <v>-15.300000000000169</v>
      </c>
      <c r="C618">
        <f t="shared" si="180"/>
        <v>62.600000000000335</v>
      </c>
      <c r="D618">
        <f t="shared" si="181"/>
        <v>-1.3999999999996611</v>
      </c>
      <c r="E618">
        <f t="shared" si="193"/>
        <v>1.3999999999996611</v>
      </c>
      <c r="F618">
        <f t="shared" si="194"/>
        <v>61.600000000000335</v>
      </c>
      <c r="G618">
        <f t="shared" si="195"/>
        <v>-0.39999999999966107</v>
      </c>
      <c r="H618">
        <f t="shared" si="196"/>
        <v>0.39999999999966107</v>
      </c>
      <c r="I618">
        <f t="shared" si="188"/>
        <v>0.39999999999966107</v>
      </c>
      <c r="J618">
        <f t="shared" si="189"/>
        <v>-0.39999999999966107</v>
      </c>
      <c r="K618">
        <f>+FDA_BE_Calculations!$F$41/FE_GAIN_plot</f>
        <v>5.1999999999999993</v>
      </c>
      <c r="L618">
        <f>+FDA_BE_Calculations!$G$41/FE_GAIN_plot</f>
        <v>-5.1999999999999993</v>
      </c>
      <c r="N618">
        <f t="shared" si="190"/>
        <v>0.39999999999966107</v>
      </c>
      <c r="O618">
        <f t="shared" si="191"/>
        <v>-0.39999999999966107</v>
      </c>
      <c r="Q618">
        <f t="shared" si="182"/>
        <v>2.6999999999998305</v>
      </c>
      <c r="R618">
        <f t="shared" si="183"/>
        <v>2.3000000000001695</v>
      </c>
      <c r="T618">
        <f t="shared" si="197"/>
        <v>0.39999999999966107</v>
      </c>
      <c r="U618">
        <f t="shared" si="198"/>
        <v>-0.39999999999966107</v>
      </c>
      <c r="W618">
        <f t="shared" si="184"/>
        <v>2.5</v>
      </c>
      <c r="Y618">
        <f t="shared" si="185"/>
        <v>18</v>
      </c>
      <c r="Z618">
        <f t="shared" si="186"/>
        <v>-18</v>
      </c>
    </row>
    <row r="619" spans="1:26" x14ac:dyDescent="0.3">
      <c r="A619">
        <f t="shared" si="187"/>
        <v>0</v>
      </c>
      <c r="B619">
        <f t="shared" si="192"/>
        <v>-15.35000000000017</v>
      </c>
      <c r="C619">
        <f t="shared" si="180"/>
        <v>62.700000000000344</v>
      </c>
      <c r="D619">
        <f t="shared" si="181"/>
        <v>-1.2999999999996597</v>
      </c>
      <c r="E619">
        <f t="shared" si="193"/>
        <v>1.2999999999996597</v>
      </c>
      <c r="F619">
        <f t="shared" si="194"/>
        <v>61.700000000000344</v>
      </c>
      <c r="G619">
        <f t="shared" si="195"/>
        <v>-0.29999999999965965</v>
      </c>
      <c r="H619">
        <f t="shared" si="196"/>
        <v>0.29999999999965965</v>
      </c>
      <c r="I619">
        <f t="shared" si="188"/>
        <v>0.29999999999965965</v>
      </c>
      <c r="J619">
        <f t="shared" si="189"/>
        <v>-0.29999999999965965</v>
      </c>
      <c r="K619">
        <f>+FDA_BE_Calculations!$F$41/FE_GAIN_plot</f>
        <v>5.1999999999999993</v>
      </c>
      <c r="L619">
        <f>+FDA_BE_Calculations!$G$41/FE_GAIN_plot</f>
        <v>-5.1999999999999993</v>
      </c>
      <c r="N619">
        <f t="shared" si="190"/>
        <v>0.29999999999965965</v>
      </c>
      <c r="O619">
        <f t="shared" si="191"/>
        <v>-0.29999999999965965</v>
      </c>
      <c r="Q619">
        <f t="shared" si="182"/>
        <v>2.6499999999998298</v>
      </c>
      <c r="R619">
        <f t="shared" si="183"/>
        <v>2.3500000000001702</v>
      </c>
      <c r="T619">
        <f t="shared" si="197"/>
        <v>0.29999999999965965</v>
      </c>
      <c r="U619">
        <f t="shared" si="198"/>
        <v>-0.29999999999965965</v>
      </c>
      <c r="W619">
        <f t="shared" si="184"/>
        <v>2.5</v>
      </c>
      <c r="Y619">
        <f t="shared" si="185"/>
        <v>18</v>
      </c>
      <c r="Z619">
        <f t="shared" si="186"/>
        <v>-18</v>
      </c>
    </row>
    <row r="620" spans="1:26" x14ac:dyDescent="0.3">
      <c r="A620">
        <f t="shared" si="187"/>
        <v>0</v>
      </c>
      <c r="B620">
        <f t="shared" si="192"/>
        <v>-15.400000000000171</v>
      </c>
      <c r="C620">
        <f t="shared" si="180"/>
        <v>62.800000000000338</v>
      </c>
      <c r="D620">
        <f t="shared" si="181"/>
        <v>-1.1999999999996582</v>
      </c>
      <c r="E620">
        <f t="shared" si="193"/>
        <v>1.1999999999996582</v>
      </c>
      <c r="F620">
        <f t="shared" si="194"/>
        <v>61.800000000000338</v>
      </c>
      <c r="G620">
        <f t="shared" si="195"/>
        <v>-0.19999999999965823</v>
      </c>
      <c r="H620">
        <f t="shared" si="196"/>
        <v>0.19999999999965823</v>
      </c>
      <c r="I620">
        <f t="shared" si="188"/>
        <v>0.19999999999965823</v>
      </c>
      <c r="J620">
        <f t="shared" si="189"/>
        <v>-0.19999999999965823</v>
      </c>
      <c r="K620">
        <f>+FDA_BE_Calculations!$F$41/FE_GAIN_plot</f>
        <v>5.1999999999999993</v>
      </c>
      <c r="L620">
        <f>+FDA_BE_Calculations!$G$41/FE_GAIN_plot</f>
        <v>-5.1999999999999993</v>
      </c>
      <c r="N620">
        <f t="shared" si="190"/>
        <v>0.19999999999965823</v>
      </c>
      <c r="O620">
        <f t="shared" si="191"/>
        <v>-0.19999999999965823</v>
      </c>
      <c r="Q620">
        <f t="shared" si="182"/>
        <v>2.5999999999998291</v>
      </c>
      <c r="R620">
        <f t="shared" si="183"/>
        <v>2.4000000000001709</v>
      </c>
      <c r="T620">
        <f t="shared" si="197"/>
        <v>0.19999999999965823</v>
      </c>
      <c r="U620">
        <f t="shared" si="198"/>
        <v>-0.19999999999965823</v>
      </c>
      <c r="W620">
        <f t="shared" si="184"/>
        <v>2.5</v>
      </c>
      <c r="Y620">
        <f t="shared" si="185"/>
        <v>18</v>
      </c>
      <c r="Z620">
        <f t="shared" si="186"/>
        <v>-18</v>
      </c>
    </row>
    <row r="621" spans="1:26" x14ac:dyDescent="0.3">
      <c r="A621">
        <f t="shared" si="187"/>
        <v>0</v>
      </c>
      <c r="B621">
        <f t="shared" si="192"/>
        <v>-15.450000000000172</v>
      </c>
      <c r="C621">
        <f t="shared" si="180"/>
        <v>62.900000000000347</v>
      </c>
      <c r="D621">
        <f t="shared" si="181"/>
        <v>-1.0999999999996568</v>
      </c>
      <c r="E621">
        <f t="shared" si="193"/>
        <v>1.0999999999996568</v>
      </c>
      <c r="F621">
        <f t="shared" si="194"/>
        <v>61.900000000000347</v>
      </c>
      <c r="G621">
        <f t="shared" si="195"/>
        <v>-9.9999999999656808E-2</v>
      </c>
      <c r="H621">
        <f t="shared" si="196"/>
        <v>9.9999999999656808E-2</v>
      </c>
      <c r="I621">
        <f t="shared" si="188"/>
        <v>9.9999999999656808E-2</v>
      </c>
      <c r="J621">
        <f t="shared" si="189"/>
        <v>-9.9999999999656808E-2</v>
      </c>
      <c r="K621">
        <f>+FDA_BE_Calculations!$F$41/FE_GAIN_plot</f>
        <v>5.1999999999999993</v>
      </c>
      <c r="L621">
        <f>+FDA_BE_Calculations!$G$41/FE_GAIN_plot</f>
        <v>-5.1999999999999993</v>
      </c>
      <c r="N621">
        <f t="shared" si="190"/>
        <v>9.9999999999656808E-2</v>
      </c>
      <c r="O621">
        <f t="shared" si="191"/>
        <v>-9.9999999999656808E-2</v>
      </c>
      <c r="Q621">
        <f t="shared" si="182"/>
        <v>2.5499999999998284</v>
      </c>
      <c r="R621">
        <f t="shared" si="183"/>
        <v>2.4500000000001716</v>
      </c>
      <c r="T621">
        <f t="shared" si="197"/>
        <v>9.9999999999656808E-2</v>
      </c>
      <c r="U621">
        <f t="shared" si="198"/>
        <v>-9.9999999999656808E-2</v>
      </c>
      <c r="W621">
        <f t="shared" si="184"/>
        <v>2.5</v>
      </c>
      <c r="Y621">
        <f t="shared" si="185"/>
        <v>18</v>
      </c>
      <c r="Z621">
        <f t="shared" si="186"/>
        <v>-18</v>
      </c>
    </row>
    <row r="622" spans="1:26" x14ac:dyDescent="0.3">
      <c r="A622">
        <f t="shared" si="187"/>
        <v>1</v>
      </c>
      <c r="B622">
        <f t="shared" si="192"/>
        <v>-15.5</v>
      </c>
      <c r="C622">
        <f t="shared" si="180"/>
        <v>63</v>
      </c>
      <c r="D622">
        <f t="shared" si="181"/>
        <v>-1</v>
      </c>
      <c r="E622">
        <f t="shared" si="193"/>
        <v>1</v>
      </c>
      <c r="F622">
        <f t="shared" si="194"/>
        <v>62</v>
      </c>
      <c r="G622">
        <f t="shared" si="195"/>
        <v>0</v>
      </c>
      <c r="H622">
        <f t="shared" si="196"/>
        <v>0</v>
      </c>
      <c r="I622">
        <f t="shared" si="188"/>
        <v>0</v>
      </c>
      <c r="J622">
        <f t="shared" si="189"/>
        <v>0</v>
      </c>
      <c r="K622">
        <f>+FDA_BE_Calculations!$F$41/FE_GAIN_plot</f>
        <v>5.1999999999999993</v>
      </c>
      <c r="L622">
        <f>+FDA_BE_Calculations!$G$41/FE_GAIN_plot</f>
        <v>-5.1999999999999993</v>
      </c>
      <c r="N622">
        <f t="shared" si="190"/>
        <v>0</v>
      </c>
      <c r="O622">
        <f t="shared" si="191"/>
        <v>0</v>
      </c>
      <c r="Q622">
        <f t="shared" si="182"/>
        <v>2.5</v>
      </c>
      <c r="R622">
        <f t="shared" si="183"/>
        <v>2.5</v>
      </c>
      <c r="T622">
        <f t="shared" si="197"/>
        <v>0</v>
      </c>
      <c r="U622">
        <f t="shared" si="198"/>
        <v>0</v>
      </c>
      <c r="W622">
        <f t="shared" si="184"/>
        <v>2.5</v>
      </c>
      <c r="Y622">
        <f t="shared" si="185"/>
        <v>18</v>
      </c>
      <c r="Z622">
        <f t="shared" si="186"/>
        <v>-18</v>
      </c>
    </row>
    <row r="623" spans="1:26" x14ac:dyDescent="0.3">
      <c r="A623">
        <f t="shared" si="187"/>
        <v>1</v>
      </c>
      <c r="B623">
        <f t="shared" si="192"/>
        <v>-15.5</v>
      </c>
      <c r="C623">
        <f t="shared" si="180"/>
        <v>63</v>
      </c>
      <c r="D623">
        <f t="shared" si="181"/>
        <v>-1</v>
      </c>
      <c r="E623">
        <f t="shared" si="193"/>
        <v>1</v>
      </c>
      <c r="F623">
        <f t="shared" si="194"/>
        <v>62</v>
      </c>
      <c r="G623">
        <f t="shared" si="195"/>
        <v>0</v>
      </c>
      <c r="H623">
        <f t="shared" si="196"/>
        <v>0</v>
      </c>
      <c r="I623">
        <f t="shared" si="188"/>
        <v>0</v>
      </c>
      <c r="J623">
        <f t="shared" si="189"/>
        <v>0</v>
      </c>
      <c r="K623">
        <f>+FDA_BE_Calculations!$F$41/FE_GAIN_plot</f>
        <v>5.1999999999999993</v>
      </c>
      <c r="L623">
        <f>+FDA_BE_Calculations!$G$41/FE_GAIN_plot</f>
        <v>-5.1999999999999993</v>
      </c>
      <c r="N623">
        <f t="shared" si="190"/>
        <v>0</v>
      </c>
      <c r="O623">
        <f t="shared" si="191"/>
        <v>0</v>
      </c>
      <c r="Q623">
        <f t="shared" si="182"/>
        <v>2.5</v>
      </c>
      <c r="R623">
        <f t="shared" si="183"/>
        <v>2.5</v>
      </c>
      <c r="T623">
        <f t="shared" si="197"/>
        <v>0</v>
      </c>
      <c r="U623">
        <f t="shared" si="198"/>
        <v>0</v>
      </c>
      <c r="W623">
        <f t="shared" si="184"/>
        <v>2.5</v>
      </c>
      <c r="Y623">
        <f t="shared" si="185"/>
        <v>18</v>
      </c>
      <c r="Z623">
        <f t="shared" si="186"/>
        <v>-18</v>
      </c>
    </row>
    <row r="624" spans="1:26" x14ac:dyDescent="0.3">
      <c r="A624">
        <f t="shared" si="187"/>
        <v>1</v>
      </c>
      <c r="B624">
        <f t="shared" si="192"/>
        <v>-15.5</v>
      </c>
      <c r="C624">
        <f t="shared" si="180"/>
        <v>63</v>
      </c>
      <c r="D624">
        <f t="shared" si="181"/>
        <v>-1</v>
      </c>
      <c r="E624">
        <f t="shared" si="193"/>
        <v>1</v>
      </c>
      <c r="F624">
        <f t="shared" si="194"/>
        <v>62</v>
      </c>
      <c r="G624">
        <f t="shared" si="195"/>
        <v>0</v>
      </c>
      <c r="H624">
        <f t="shared" si="196"/>
        <v>0</v>
      </c>
      <c r="I624">
        <f t="shared" si="188"/>
        <v>0</v>
      </c>
      <c r="J624">
        <f t="shared" si="189"/>
        <v>0</v>
      </c>
      <c r="K624">
        <f>+FDA_BE_Calculations!$F$41/FE_GAIN_plot</f>
        <v>5.1999999999999993</v>
      </c>
      <c r="L624">
        <f>+FDA_BE_Calculations!$G$41/FE_GAIN_plot</f>
        <v>-5.1999999999999993</v>
      </c>
      <c r="N624">
        <f t="shared" si="190"/>
        <v>0</v>
      </c>
      <c r="O624">
        <f t="shared" si="191"/>
        <v>0</v>
      </c>
      <c r="Q624">
        <f t="shared" si="182"/>
        <v>2.5</v>
      </c>
      <c r="R624">
        <f t="shared" si="183"/>
        <v>2.5</v>
      </c>
      <c r="T624">
        <f t="shared" si="197"/>
        <v>0</v>
      </c>
      <c r="U624">
        <f t="shared" si="198"/>
        <v>0</v>
      </c>
      <c r="W624">
        <f t="shared" si="184"/>
        <v>2.5</v>
      </c>
      <c r="Y624">
        <f t="shared" si="185"/>
        <v>18</v>
      </c>
      <c r="Z624">
        <f t="shared" si="186"/>
        <v>-18</v>
      </c>
    </row>
    <row r="625" spans="1:26" x14ac:dyDescent="0.3">
      <c r="A625">
        <f t="shared" si="187"/>
        <v>1</v>
      </c>
      <c r="B625">
        <f t="shared" si="192"/>
        <v>-15.5</v>
      </c>
      <c r="C625">
        <f t="shared" si="180"/>
        <v>63</v>
      </c>
      <c r="D625">
        <f t="shared" si="181"/>
        <v>-1</v>
      </c>
      <c r="E625">
        <f t="shared" si="193"/>
        <v>1</v>
      </c>
      <c r="F625">
        <f t="shared" si="194"/>
        <v>62</v>
      </c>
      <c r="G625">
        <f t="shared" si="195"/>
        <v>0</v>
      </c>
      <c r="H625">
        <f t="shared" si="196"/>
        <v>0</v>
      </c>
      <c r="I625">
        <f t="shared" si="188"/>
        <v>0</v>
      </c>
      <c r="J625">
        <f t="shared" si="189"/>
        <v>0</v>
      </c>
      <c r="K625">
        <f>+FDA_BE_Calculations!$F$41/FE_GAIN_plot</f>
        <v>5.1999999999999993</v>
      </c>
      <c r="L625">
        <f>+FDA_BE_Calculations!$G$41/FE_GAIN_plot</f>
        <v>-5.1999999999999993</v>
      </c>
      <c r="N625">
        <f t="shared" si="190"/>
        <v>0</v>
      </c>
      <c r="O625">
        <f t="shared" si="191"/>
        <v>0</v>
      </c>
      <c r="Q625">
        <f t="shared" si="182"/>
        <v>2.5</v>
      </c>
      <c r="R625">
        <f t="shared" si="183"/>
        <v>2.5</v>
      </c>
      <c r="T625">
        <f t="shared" si="197"/>
        <v>0</v>
      </c>
      <c r="U625">
        <f t="shared" si="198"/>
        <v>0</v>
      </c>
      <c r="W625">
        <f t="shared" si="184"/>
        <v>2.5</v>
      </c>
      <c r="Y625">
        <f t="shared" si="185"/>
        <v>18</v>
      </c>
      <c r="Z625">
        <f t="shared" si="186"/>
        <v>-18</v>
      </c>
    </row>
    <row r="626" spans="1:26" x14ac:dyDescent="0.3">
      <c r="A626">
        <f t="shared" si="187"/>
        <v>1</v>
      </c>
      <c r="B626">
        <f t="shared" si="192"/>
        <v>-15.5</v>
      </c>
      <c r="C626">
        <f t="shared" si="180"/>
        <v>63</v>
      </c>
      <c r="D626">
        <f t="shared" si="181"/>
        <v>-1</v>
      </c>
      <c r="E626">
        <f t="shared" si="193"/>
        <v>1</v>
      </c>
      <c r="F626">
        <f t="shared" si="194"/>
        <v>62</v>
      </c>
      <c r="G626">
        <f t="shared" si="195"/>
        <v>0</v>
      </c>
      <c r="H626">
        <f t="shared" si="196"/>
        <v>0</v>
      </c>
      <c r="I626">
        <f t="shared" si="188"/>
        <v>0</v>
      </c>
      <c r="J626">
        <f t="shared" si="189"/>
        <v>0</v>
      </c>
      <c r="K626">
        <f>+FDA_BE_Calculations!$F$41/FE_GAIN_plot</f>
        <v>5.1999999999999993</v>
      </c>
      <c r="L626">
        <f>+FDA_BE_Calculations!$G$41/FE_GAIN_plot</f>
        <v>-5.1999999999999993</v>
      </c>
      <c r="N626">
        <f t="shared" si="190"/>
        <v>0</v>
      </c>
      <c r="O626">
        <f t="shared" si="191"/>
        <v>0</v>
      </c>
      <c r="Q626">
        <f t="shared" si="182"/>
        <v>2.5</v>
      </c>
      <c r="R626">
        <f t="shared" si="183"/>
        <v>2.5</v>
      </c>
      <c r="T626">
        <f t="shared" si="197"/>
        <v>0</v>
      </c>
      <c r="U626">
        <f t="shared" si="198"/>
        <v>0</v>
      </c>
      <c r="W626">
        <f t="shared" si="184"/>
        <v>2.5</v>
      </c>
      <c r="Y626">
        <f t="shared" si="185"/>
        <v>18</v>
      </c>
      <c r="Z626">
        <f t="shared" si="186"/>
        <v>-18</v>
      </c>
    </row>
    <row r="627" spans="1:26" x14ac:dyDescent="0.3">
      <c r="A627">
        <f t="shared" si="187"/>
        <v>1</v>
      </c>
      <c r="B627">
        <f t="shared" si="192"/>
        <v>-15.5</v>
      </c>
      <c r="C627">
        <f t="shared" si="180"/>
        <v>63</v>
      </c>
      <c r="D627">
        <f t="shared" si="181"/>
        <v>-1</v>
      </c>
      <c r="E627">
        <f t="shared" si="193"/>
        <v>1</v>
      </c>
      <c r="F627">
        <f t="shared" si="194"/>
        <v>62</v>
      </c>
      <c r="G627">
        <f t="shared" si="195"/>
        <v>0</v>
      </c>
      <c r="H627">
        <f t="shared" si="196"/>
        <v>0</v>
      </c>
      <c r="I627">
        <f t="shared" si="188"/>
        <v>0</v>
      </c>
      <c r="J627">
        <f t="shared" si="189"/>
        <v>0</v>
      </c>
      <c r="K627">
        <f>+FDA_BE_Calculations!$F$41/FE_GAIN_plot</f>
        <v>5.1999999999999993</v>
      </c>
      <c r="L627">
        <f>+FDA_BE_Calculations!$G$41/FE_GAIN_plot</f>
        <v>-5.1999999999999993</v>
      </c>
      <c r="N627">
        <f t="shared" si="190"/>
        <v>0</v>
      </c>
      <c r="O627">
        <f t="shared" si="191"/>
        <v>0</v>
      </c>
      <c r="Q627">
        <f t="shared" si="182"/>
        <v>2.5</v>
      </c>
      <c r="R627">
        <f t="shared" si="183"/>
        <v>2.5</v>
      </c>
      <c r="T627">
        <f t="shared" si="197"/>
        <v>0</v>
      </c>
      <c r="U627">
        <f t="shared" si="198"/>
        <v>0</v>
      </c>
      <c r="W627">
        <f t="shared" si="184"/>
        <v>2.5</v>
      </c>
      <c r="Y627">
        <f t="shared" si="185"/>
        <v>18</v>
      </c>
      <c r="Z627">
        <f t="shared" si="186"/>
        <v>-18</v>
      </c>
    </row>
    <row r="628" spans="1:26" x14ac:dyDescent="0.3">
      <c r="A628">
        <f t="shared" si="187"/>
        <v>1</v>
      </c>
      <c r="B628">
        <f t="shared" si="192"/>
        <v>-15.5</v>
      </c>
      <c r="C628">
        <f t="shared" si="180"/>
        <v>63</v>
      </c>
      <c r="D628">
        <f t="shared" si="181"/>
        <v>-1</v>
      </c>
      <c r="E628">
        <f t="shared" si="193"/>
        <v>1</v>
      </c>
      <c r="F628">
        <f t="shared" si="194"/>
        <v>62</v>
      </c>
      <c r="G628">
        <f t="shared" si="195"/>
        <v>0</v>
      </c>
      <c r="H628">
        <f t="shared" si="196"/>
        <v>0</v>
      </c>
      <c r="I628">
        <f t="shared" si="188"/>
        <v>0</v>
      </c>
      <c r="J628">
        <f t="shared" si="189"/>
        <v>0</v>
      </c>
      <c r="K628">
        <f>+FDA_BE_Calculations!$F$41/FE_GAIN_plot</f>
        <v>5.1999999999999993</v>
      </c>
      <c r="L628">
        <f>+FDA_BE_Calculations!$G$41/FE_GAIN_plot</f>
        <v>-5.1999999999999993</v>
      </c>
      <c r="N628">
        <f t="shared" si="190"/>
        <v>0</v>
      </c>
      <c r="O628">
        <f t="shared" si="191"/>
        <v>0</v>
      </c>
      <c r="Q628">
        <f t="shared" si="182"/>
        <v>2.5</v>
      </c>
      <c r="R628">
        <f t="shared" si="183"/>
        <v>2.5</v>
      </c>
      <c r="T628">
        <f t="shared" si="197"/>
        <v>0</v>
      </c>
      <c r="U628">
        <f t="shared" si="198"/>
        <v>0</v>
      </c>
      <c r="W628">
        <f t="shared" si="184"/>
        <v>2.5</v>
      </c>
      <c r="Y628">
        <f t="shared" si="185"/>
        <v>18</v>
      </c>
      <c r="Z628">
        <f t="shared" si="186"/>
        <v>-18</v>
      </c>
    </row>
    <row r="629" spans="1:26" x14ac:dyDescent="0.3">
      <c r="A629">
        <f t="shared" si="187"/>
        <v>1</v>
      </c>
      <c r="B629">
        <f t="shared" si="192"/>
        <v>-15.5</v>
      </c>
      <c r="C629">
        <f t="shared" si="180"/>
        <v>63</v>
      </c>
      <c r="D629">
        <f t="shared" si="181"/>
        <v>-1</v>
      </c>
      <c r="E629">
        <f t="shared" si="193"/>
        <v>1</v>
      </c>
      <c r="F629">
        <f t="shared" si="194"/>
        <v>62</v>
      </c>
      <c r="G629">
        <f t="shared" si="195"/>
        <v>0</v>
      </c>
      <c r="H629">
        <f t="shared" si="196"/>
        <v>0</v>
      </c>
      <c r="I629">
        <f t="shared" si="188"/>
        <v>0</v>
      </c>
      <c r="J629">
        <f t="shared" si="189"/>
        <v>0</v>
      </c>
      <c r="K629">
        <f>+FDA_BE_Calculations!$F$41/FE_GAIN_plot</f>
        <v>5.1999999999999993</v>
      </c>
      <c r="L629">
        <f>+FDA_BE_Calculations!$G$41/FE_GAIN_plot</f>
        <v>-5.1999999999999993</v>
      </c>
      <c r="N629">
        <f t="shared" si="190"/>
        <v>0</v>
      </c>
      <c r="O629">
        <f t="shared" si="191"/>
        <v>0</v>
      </c>
      <c r="Q629">
        <f t="shared" si="182"/>
        <v>2.5</v>
      </c>
      <c r="R629">
        <f t="shared" si="183"/>
        <v>2.5</v>
      </c>
      <c r="T629">
        <f t="shared" si="197"/>
        <v>0</v>
      </c>
      <c r="U629">
        <f t="shared" si="198"/>
        <v>0</v>
      </c>
      <c r="W629">
        <f t="shared" si="184"/>
        <v>2.5</v>
      </c>
      <c r="Y629">
        <f t="shared" si="185"/>
        <v>18</v>
      </c>
      <c r="Z629">
        <f t="shared" si="186"/>
        <v>-18</v>
      </c>
    </row>
    <row r="630" spans="1:26" x14ac:dyDescent="0.3">
      <c r="A630">
        <f t="shared" si="187"/>
        <v>1</v>
      </c>
      <c r="B630">
        <f t="shared" si="192"/>
        <v>-15.5</v>
      </c>
      <c r="C630">
        <f t="shared" si="180"/>
        <v>63</v>
      </c>
      <c r="D630">
        <f t="shared" si="181"/>
        <v>-1</v>
      </c>
      <c r="E630">
        <f t="shared" si="193"/>
        <v>1</v>
      </c>
      <c r="F630">
        <f t="shared" si="194"/>
        <v>62</v>
      </c>
      <c r="G630">
        <f t="shared" si="195"/>
        <v>0</v>
      </c>
      <c r="H630">
        <f t="shared" si="196"/>
        <v>0</v>
      </c>
      <c r="I630">
        <f t="shared" si="188"/>
        <v>0</v>
      </c>
      <c r="J630">
        <f t="shared" si="189"/>
        <v>0</v>
      </c>
      <c r="K630">
        <f>+FDA_BE_Calculations!$F$41/FE_GAIN_plot</f>
        <v>5.1999999999999993</v>
      </c>
      <c r="L630">
        <f>+FDA_BE_Calculations!$G$41/FE_GAIN_plot</f>
        <v>-5.1999999999999993</v>
      </c>
      <c r="N630">
        <f t="shared" si="190"/>
        <v>0</v>
      </c>
      <c r="O630">
        <f t="shared" si="191"/>
        <v>0</v>
      </c>
      <c r="Q630">
        <f t="shared" si="182"/>
        <v>2.5</v>
      </c>
      <c r="R630">
        <f t="shared" si="183"/>
        <v>2.5</v>
      </c>
      <c r="T630">
        <f t="shared" si="197"/>
        <v>0</v>
      </c>
      <c r="U630">
        <f t="shared" si="198"/>
        <v>0</v>
      </c>
      <c r="W630">
        <f t="shared" si="184"/>
        <v>2.5</v>
      </c>
      <c r="Y630">
        <f t="shared" si="185"/>
        <v>18</v>
      </c>
      <c r="Z630">
        <f t="shared" si="186"/>
        <v>-18</v>
      </c>
    </row>
    <row r="631" spans="1:26" x14ac:dyDescent="0.3">
      <c r="A631">
        <f t="shared" si="187"/>
        <v>1</v>
      </c>
      <c r="B631">
        <f t="shared" si="192"/>
        <v>-15.5</v>
      </c>
      <c r="C631">
        <f t="shared" si="180"/>
        <v>63</v>
      </c>
      <c r="D631">
        <f t="shared" si="181"/>
        <v>-1</v>
      </c>
      <c r="E631">
        <f t="shared" si="193"/>
        <v>1</v>
      </c>
      <c r="F631">
        <f t="shared" si="194"/>
        <v>62</v>
      </c>
      <c r="G631">
        <f t="shared" si="195"/>
        <v>0</v>
      </c>
      <c r="H631">
        <f t="shared" si="196"/>
        <v>0</v>
      </c>
      <c r="I631">
        <f t="shared" si="188"/>
        <v>0</v>
      </c>
      <c r="J631">
        <f t="shared" si="189"/>
        <v>0</v>
      </c>
      <c r="K631">
        <f>+FDA_BE_Calculations!$F$41/FE_GAIN_plot</f>
        <v>5.1999999999999993</v>
      </c>
      <c r="L631">
        <f>+FDA_BE_Calculations!$G$41/FE_GAIN_plot</f>
        <v>-5.1999999999999993</v>
      </c>
      <c r="N631">
        <f t="shared" si="190"/>
        <v>0</v>
      </c>
      <c r="O631">
        <f t="shared" si="191"/>
        <v>0</v>
      </c>
      <c r="Q631">
        <f t="shared" si="182"/>
        <v>2.5</v>
      </c>
      <c r="R631">
        <f t="shared" si="183"/>
        <v>2.5</v>
      </c>
      <c r="T631">
        <f t="shared" si="197"/>
        <v>0</v>
      </c>
      <c r="U631">
        <f t="shared" si="198"/>
        <v>0</v>
      </c>
      <c r="W631">
        <f t="shared" si="184"/>
        <v>2.5</v>
      </c>
      <c r="Y631">
        <f t="shared" si="185"/>
        <v>18</v>
      </c>
      <c r="Z631">
        <f t="shared" si="186"/>
        <v>-18</v>
      </c>
    </row>
    <row r="632" spans="1:26" x14ac:dyDescent="0.3">
      <c r="A632">
        <f t="shared" si="187"/>
        <v>1</v>
      </c>
      <c r="B632">
        <f t="shared" si="192"/>
        <v>-15.5</v>
      </c>
      <c r="C632">
        <f t="shared" si="180"/>
        <v>63</v>
      </c>
      <c r="D632">
        <f t="shared" si="181"/>
        <v>-1</v>
      </c>
      <c r="E632">
        <f t="shared" si="193"/>
        <v>1</v>
      </c>
      <c r="F632">
        <f t="shared" si="194"/>
        <v>62</v>
      </c>
      <c r="G632">
        <f t="shared" si="195"/>
        <v>0</v>
      </c>
      <c r="H632">
        <f t="shared" si="196"/>
        <v>0</v>
      </c>
      <c r="I632">
        <f t="shared" si="188"/>
        <v>0</v>
      </c>
      <c r="J632">
        <f t="shared" si="189"/>
        <v>0</v>
      </c>
      <c r="K632">
        <f>+FDA_BE_Calculations!$F$41/FE_GAIN_plot</f>
        <v>5.1999999999999993</v>
      </c>
      <c r="L632">
        <f>+FDA_BE_Calculations!$G$41/FE_GAIN_plot</f>
        <v>-5.1999999999999993</v>
      </c>
      <c r="N632">
        <f t="shared" si="190"/>
        <v>0</v>
      </c>
      <c r="O632">
        <f t="shared" si="191"/>
        <v>0</v>
      </c>
      <c r="Q632">
        <f t="shared" si="182"/>
        <v>2.5</v>
      </c>
      <c r="R632">
        <f t="shared" si="183"/>
        <v>2.5</v>
      </c>
      <c r="T632">
        <f t="shared" si="197"/>
        <v>0</v>
      </c>
      <c r="U632">
        <f t="shared" si="198"/>
        <v>0</v>
      </c>
      <c r="W632">
        <f t="shared" si="184"/>
        <v>2.5</v>
      </c>
      <c r="Y632">
        <f t="shared" si="185"/>
        <v>18</v>
      </c>
      <c r="Z632">
        <f t="shared" si="186"/>
        <v>-18</v>
      </c>
    </row>
    <row r="633" spans="1:26" x14ac:dyDescent="0.3">
      <c r="A633">
        <f t="shared" si="187"/>
        <v>1</v>
      </c>
      <c r="B633">
        <f t="shared" si="192"/>
        <v>-15.5</v>
      </c>
      <c r="C633">
        <f t="shared" si="180"/>
        <v>63</v>
      </c>
      <c r="D633">
        <f t="shared" si="181"/>
        <v>-1</v>
      </c>
      <c r="E633">
        <f t="shared" si="193"/>
        <v>1</v>
      </c>
      <c r="F633">
        <f t="shared" si="194"/>
        <v>62</v>
      </c>
      <c r="G633">
        <f t="shared" si="195"/>
        <v>0</v>
      </c>
      <c r="H633">
        <f t="shared" si="196"/>
        <v>0</v>
      </c>
      <c r="I633">
        <f t="shared" si="188"/>
        <v>0</v>
      </c>
      <c r="J633">
        <f t="shared" si="189"/>
        <v>0</v>
      </c>
      <c r="K633">
        <f>+FDA_BE_Calculations!$F$41/FE_GAIN_plot</f>
        <v>5.1999999999999993</v>
      </c>
      <c r="L633">
        <f>+FDA_BE_Calculations!$G$41/FE_GAIN_plot</f>
        <v>-5.1999999999999993</v>
      </c>
      <c r="N633">
        <f t="shared" si="190"/>
        <v>0</v>
      </c>
      <c r="O633">
        <f t="shared" si="191"/>
        <v>0</v>
      </c>
      <c r="Q633">
        <f t="shared" si="182"/>
        <v>2.5</v>
      </c>
      <c r="R633">
        <f t="shared" si="183"/>
        <v>2.5</v>
      </c>
      <c r="T633">
        <f t="shared" si="197"/>
        <v>0</v>
      </c>
      <c r="U633">
        <f t="shared" si="198"/>
        <v>0</v>
      </c>
      <c r="W633">
        <f t="shared" si="184"/>
        <v>2.5</v>
      </c>
      <c r="Y633">
        <f t="shared" si="185"/>
        <v>18</v>
      </c>
      <c r="Z633">
        <f t="shared" si="186"/>
        <v>-18</v>
      </c>
    </row>
    <row r="634" spans="1:26" x14ac:dyDescent="0.3">
      <c r="A634">
        <f t="shared" si="187"/>
        <v>1</v>
      </c>
      <c r="B634">
        <f t="shared" si="192"/>
        <v>-15.5</v>
      </c>
      <c r="C634">
        <f t="shared" si="180"/>
        <v>63</v>
      </c>
      <c r="D634">
        <f t="shared" si="181"/>
        <v>-1</v>
      </c>
      <c r="E634">
        <f t="shared" si="193"/>
        <v>1</v>
      </c>
      <c r="F634">
        <f t="shared" si="194"/>
        <v>62</v>
      </c>
      <c r="G634">
        <f t="shared" si="195"/>
        <v>0</v>
      </c>
      <c r="H634">
        <f t="shared" si="196"/>
        <v>0</v>
      </c>
      <c r="I634">
        <f t="shared" si="188"/>
        <v>0</v>
      </c>
      <c r="J634">
        <f t="shared" si="189"/>
        <v>0</v>
      </c>
      <c r="K634">
        <f>+FDA_BE_Calculations!$F$41/FE_GAIN_plot</f>
        <v>5.1999999999999993</v>
      </c>
      <c r="L634">
        <f>+FDA_BE_Calculations!$G$41/FE_GAIN_plot</f>
        <v>-5.1999999999999993</v>
      </c>
      <c r="N634">
        <f t="shared" si="190"/>
        <v>0</v>
      </c>
      <c r="O634">
        <f t="shared" si="191"/>
        <v>0</v>
      </c>
      <c r="Q634">
        <f t="shared" si="182"/>
        <v>2.5</v>
      </c>
      <c r="R634">
        <f t="shared" si="183"/>
        <v>2.5</v>
      </c>
      <c r="T634">
        <f t="shared" si="197"/>
        <v>0</v>
      </c>
      <c r="U634">
        <f t="shared" si="198"/>
        <v>0</v>
      </c>
      <c r="W634">
        <f t="shared" si="184"/>
        <v>2.5</v>
      </c>
      <c r="Y634">
        <f t="shared" si="185"/>
        <v>18</v>
      </c>
      <c r="Z634">
        <f t="shared" si="186"/>
        <v>-18</v>
      </c>
    </row>
    <row r="635" spans="1:26" x14ac:dyDescent="0.3">
      <c r="A635">
        <f t="shared" si="187"/>
        <v>1</v>
      </c>
      <c r="B635">
        <f t="shared" si="192"/>
        <v>-15.5</v>
      </c>
      <c r="C635">
        <f t="shared" si="180"/>
        <v>63</v>
      </c>
      <c r="D635">
        <f t="shared" si="181"/>
        <v>-1</v>
      </c>
      <c r="E635">
        <f t="shared" si="193"/>
        <v>1</v>
      </c>
      <c r="F635">
        <f t="shared" si="194"/>
        <v>62</v>
      </c>
      <c r="G635">
        <f t="shared" si="195"/>
        <v>0</v>
      </c>
      <c r="H635">
        <f t="shared" si="196"/>
        <v>0</v>
      </c>
      <c r="I635">
        <f t="shared" si="188"/>
        <v>0</v>
      </c>
      <c r="J635">
        <f t="shared" si="189"/>
        <v>0</v>
      </c>
      <c r="K635">
        <f>+FDA_BE_Calculations!$F$41/FE_GAIN_plot</f>
        <v>5.1999999999999993</v>
      </c>
      <c r="L635">
        <f>+FDA_BE_Calculations!$G$41/FE_GAIN_plot</f>
        <v>-5.1999999999999993</v>
      </c>
      <c r="N635">
        <f t="shared" si="190"/>
        <v>0</v>
      </c>
      <c r="O635">
        <f t="shared" si="191"/>
        <v>0</v>
      </c>
      <c r="Q635">
        <f t="shared" si="182"/>
        <v>2.5</v>
      </c>
      <c r="R635">
        <f t="shared" si="183"/>
        <v>2.5</v>
      </c>
      <c r="T635">
        <f t="shared" si="197"/>
        <v>0</v>
      </c>
      <c r="U635">
        <f t="shared" si="198"/>
        <v>0</v>
      </c>
      <c r="W635">
        <f t="shared" si="184"/>
        <v>2.5</v>
      </c>
      <c r="Y635">
        <f t="shared" si="185"/>
        <v>18</v>
      </c>
      <c r="Z635">
        <f t="shared" si="186"/>
        <v>-18</v>
      </c>
    </row>
    <row r="636" spans="1:26" x14ac:dyDescent="0.3">
      <c r="A636">
        <f t="shared" si="187"/>
        <v>1</v>
      </c>
      <c r="B636">
        <f t="shared" si="192"/>
        <v>-15.5</v>
      </c>
      <c r="C636">
        <f t="shared" si="180"/>
        <v>63</v>
      </c>
      <c r="D636">
        <f t="shared" si="181"/>
        <v>-1</v>
      </c>
      <c r="E636">
        <f t="shared" si="193"/>
        <v>1</v>
      </c>
      <c r="F636">
        <f t="shared" si="194"/>
        <v>62</v>
      </c>
      <c r="G636">
        <f t="shared" si="195"/>
        <v>0</v>
      </c>
      <c r="H636">
        <f t="shared" si="196"/>
        <v>0</v>
      </c>
      <c r="I636">
        <f t="shared" si="188"/>
        <v>0</v>
      </c>
      <c r="J636">
        <f t="shared" si="189"/>
        <v>0</v>
      </c>
      <c r="K636">
        <f>+FDA_BE_Calculations!$F$41/FE_GAIN_plot</f>
        <v>5.1999999999999993</v>
      </c>
      <c r="L636">
        <f>+FDA_BE_Calculations!$G$41/FE_GAIN_plot</f>
        <v>-5.1999999999999993</v>
      </c>
      <c r="N636">
        <f t="shared" si="190"/>
        <v>0</v>
      </c>
      <c r="O636">
        <f t="shared" si="191"/>
        <v>0</v>
      </c>
      <c r="Q636">
        <f t="shared" si="182"/>
        <v>2.5</v>
      </c>
      <c r="R636">
        <f t="shared" si="183"/>
        <v>2.5</v>
      </c>
      <c r="T636">
        <f t="shared" si="197"/>
        <v>0</v>
      </c>
      <c r="U636">
        <f t="shared" si="198"/>
        <v>0</v>
      </c>
      <c r="W636">
        <f t="shared" si="184"/>
        <v>2.5</v>
      </c>
      <c r="Y636">
        <f t="shared" si="185"/>
        <v>18</v>
      </c>
      <c r="Z636">
        <f t="shared" si="186"/>
        <v>-18</v>
      </c>
    </row>
    <row r="637" spans="1:26" x14ac:dyDescent="0.3">
      <c r="A637">
        <f t="shared" si="187"/>
        <v>1</v>
      </c>
      <c r="B637">
        <f t="shared" si="192"/>
        <v>-15.5</v>
      </c>
      <c r="C637">
        <f t="shared" si="180"/>
        <v>63</v>
      </c>
      <c r="D637">
        <f t="shared" si="181"/>
        <v>-1</v>
      </c>
      <c r="E637">
        <f t="shared" si="193"/>
        <v>1</v>
      </c>
      <c r="F637">
        <f t="shared" si="194"/>
        <v>62</v>
      </c>
      <c r="G637">
        <f t="shared" si="195"/>
        <v>0</v>
      </c>
      <c r="H637">
        <f t="shared" si="196"/>
        <v>0</v>
      </c>
      <c r="I637">
        <f t="shared" si="188"/>
        <v>0</v>
      </c>
      <c r="J637">
        <f t="shared" si="189"/>
        <v>0</v>
      </c>
      <c r="K637">
        <f>+FDA_BE_Calculations!$F$41/FE_GAIN_plot</f>
        <v>5.1999999999999993</v>
      </c>
      <c r="L637">
        <f>+FDA_BE_Calculations!$G$41/FE_GAIN_plot</f>
        <v>-5.1999999999999993</v>
      </c>
      <c r="N637">
        <f t="shared" si="190"/>
        <v>0</v>
      </c>
      <c r="O637">
        <f t="shared" si="191"/>
        <v>0</v>
      </c>
      <c r="Q637">
        <f t="shared" si="182"/>
        <v>2.5</v>
      </c>
      <c r="R637">
        <f t="shared" si="183"/>
        <v>2.5</v>
      </c>
      <c r="T637">
        <f t="shared" si="197"/>
        <v>0</v>
      </c>
      <c r="U637">
        <f t="shared" si="198"/>
        <v>0</v>
      </c>
      <c r="W637">
        <f t="shared" si="184"/>
        <v>2.5</v>
      </c>
      <c r="Y637">
        <f t="shared" si="185"/>
        <v>18</v>
      </c>
      <c r="Z637">
        <f t="shared" si="186"/>
        <v>-18</v>
      </c>
    </row>
    <row r="638" spans="1:26" x14ac:dyDescent="0.3">
      <c r="A638">
        <f t="shared" si="187"/>
        <v>1</v>
      </c>
      <c r="B638">
        <f t="shared" si="192"/>
        <v>-15.5</v>
      </c>
      <c r="C638">
        <f t="shared" si="180"/>
        <v>63</v>
      </c>
      <c r="D638">
        <f t="shared" si="181"/>
        <v>-1</v>
      </c>
      <c r="E638">
        <f t="shared" si="193"/>
        <v>1</v>
      </c>
      <c r="F638">
        <f t="shared" si="194"/>
        <v>62</v>
      </c>
      <c r="G638">
        <f t="shared" si="195"/>
        <v>0</v>
      </c>
      <c r="H638">
        <f t="shared" si="196"/>
        <v>0</v>
      </c>
      <c r="I638">
        <f t="shared" si="188"/>
        <v>0</v>
      </c>
      <c r="J638">
        <f t="shared" si="189"/>
        <v>0</v>
      </c>
      <c r="K638">
        <f>+FDA_BE_Calculations!$F$41/FE_GAIN_plot</f>
        <v>5.1999999999999993</v>
      </c>
      <c r="L638">
        <f>+FDA_BE_Calculations!$G$41/FE_GAIN_plot</f>
        <v>-5.1999999999999993</v>
      </c>
      <c r="N638">
        <f t="shared" si="190"/>
        <v>0</v>
      </c>
      <c r="O638">
        <f t="shared" si="191"/>
        <v>0</v>
      </c>
      <c r="Q638">
        <f t="shared" si="182"/>
        <v>2.5</v>
      </c>
      <c r="R638">
        <f t="shared" si="183"/>
        <v>2.5</v>
      </c>
      <c r="T638">
        <f t="shared" si="197"/>
        <v>0</v>
      </c>
      <c r="U638">
        <f t="shared" si="198"/>
        <v>0</v>
      </c>
      <c r="W638">
        <f t="shared" si="184"/>
        <v>2.5</v>
      </c>
      <c r="Y638">
        <f t="shared" si="185"/>
        <v>18</v>
      </c>
      <c r="Z638">
        <f t="shared" si="186"/>
        <v>-18</v>
      </c>
    </row>
    <row r="639" spans="1:26" x14ac:dyDescent="0.3">
      <c r="A639">
        <f t="shared" si="187"/>
        <v>1</v>
      </c>
      <c r="B639">
        <f t="shared" si="192"/>
        <v>-15.5</v>
      </c>
      <c r="C639">
        <f t="shared" si="180"/>
        <v>63</v>
      </c>
      <c r="D639">
        <f t="shared" si="181"/>
        <v>-1</v>
      </c>
      <c r="E639">
        <f t="shared" si="193"/>
        <v>1</v>
      </c>
      <c r="F639">
        <f t="shared" si="194"/>
        <v>62</v>
      </c>
      <c r="G639">
        <f t="shared" si="195"/>
        <v>0</v>
      </c>
      <c r="H639">
        <f t="shared" si="196"/>
        <v>0</v>
      </c>
      <c r="I639">
        <f t="shared" si="188"/>
        <v>0</v>
      </c>
      <c r="J639">
        <f t="shared" si="189"/>
        <v>0</v>
      </c>
      <c r="K639">
        <f>+FDA_BE_Calculations!$F$41/FE_GAIN_plot</f>
        <v>5.1999999999999993</v>
      </c>
      <c r="L639">
        <f>+FDA_BE_Calculations!$G$41/FE_GAIN_plot</f>
        <v>-5.1999999999999993</v>
      </c>
      <c r="N639">
        <f t="shared" si="190"/>
        <v>0</v>
      </c>
      <c r="O639">
        <f t="shared" si="191"/>
        <v>0</v>
      </c>
      <c r="Q639">
        <f t="shared" si="182"/>
        <v>2.5</v>
      </c>
      <c r="R639">
        <f t="shared" si="183"/>
        <v>2.5</v>
      </c>
      <c r="T639">
        <f t="shared" si="197"/>
        <v>0</v>
      </c>
      <c r="U639">
        <f t="shared" si="198"/>
        <v>0</v>
      </c>
      <c r="W639">
        <f t="shared" si="184"/>
        <v>2.5</v>
      </c>
      <c r="Y639">
        <f t="shared" si="185"/>
        <v>18</v>
      </c>
      <c r="Z639">
        <f t="shared" si="186"/>
        <v>-18</v>
      </c>
    </row>
    <row r="640" spans="1:26" x14ac:dyDescent="0.3">
      <c r="A640">
        <f t="shared" si="187"/>
        <v>1</v>
      </c>
      <c r="B640">
        <f t="shared" si="192"/>
        <v>-15.5</v>
      </c>
      <c r="C640">
        <f t="shared" si="180"/>
        <v>63</v>
      </c>
      <c r="D640">
        <f t="shared" si="181"/>
        <v>-1</v>
      </c>
      <c r="E640">
        <f t="shared" si="193"/>
        <v>1</v>
      </c>
      <c r="F640">
        <f t="shared" si="194"/>
        <v>62</v>
      </c>
      <c r="G640">
        <f t="shared" si="195"/>
        <v>0</v>
      </c>
      <c r="H640">
        <f t="shared" si="196"/>
        <v>0</v>
      </c>
      <c r="I640">
        <f t="shared" si="188"/>
        <v>0</v>
      </c>
      <c r="J640">
        <f t="shared" si="189"/>
        <v>0</v>
      </c>
      <c r="K640">
        <f>+FDA_BE_Calculations!$F$41/FE_GAIN_plot</f>
        <v>5.1999999999999993</v>
      </c>
      <c r="L640">
        <f>+FDA_BE_Calculations!$G$41/FE_GAIN_plot</f>
        <v>-5.1999999999999993</v>
      </c>
      <c r="N640">
        <f t="shared" si="190"/>
        <v>0</v>
      </c>
      <c r="O640">
        <f t="shared" si="191"/>
        <v>0</v>
      </c>
      <c r="Q640">
        <f t="shared" si="182"/>
        <v>2.5</v>
      </c>
      <c r="R640">
        <f t="shared" si="183"/>
        <v>2.5</v>
      </c>
      <c r="T640">
        <f t="shared" si="197"/>
        <v>0</v>
      </c>
      <c r="U640">
        <f t="shared" si="198"/>
        <v>0</v>
      </c>
      <c r="W640">
        <f t="shared" si="184"/>
        <v>2.5</v>
      </c>
      <c r="Y640">
        <f t="shared" si="185"/>
        <v>18</v>
      </c>
      <c r="Z640">
        <f t="shared" si="186"/>
        <v>-18</v>
      </c>
    </row>
    <row r="641" spans="1:26" x14ac:dyDescent="0.3">
      <c r="A641">
        <f t="shared" si="187"/>
        <v>1</v>
      </c>
      <c r="B641">
        <f t="shared" si="192"/>
        <v>-15.5</v>
      </c>
      <c r="C641">
        <f t="shared" si="180"/>
        <v>63</v>
      </c>
      <c r="D641">
        <f t="shared" si="181"/>
        <v>-1</v>
      </c>
      <c r="E641">
        <f t="shared" si="193"/>
        <v>1</v>
      </c>
      <c r="F641">
        <f t="shared" si="194"/>
        <v>62</v>
      </c>
      <c r="G641">
        <f t="shared" si="195"/>
        <v>0</v>
      </c>
      <c r="H641">
        <f t="shared" si="196"/>
        <v>0</v>
      </c>
      <c r="I641">
        <f t="shared" si="188"/>
        <v>0</v>
      </c>
      <c r="J641">
        <f t="shared" si="189"/>
        <v>0</v>
      </c>
      <c r="K641">
        <f>+FDA_BE_Calculations!$F$41/FE_GAIN_plot</f>
        <v>5.1999999999999993</v>
      </c>
      <c r="L641">
        <f>+FDA_BE_Calculations!$G$41/FE_GAIN_plot</f>
        <v>-5.1999999999999993</v>
      </c>
      <c r="N641">
        <f t="shared" si="190"/>
        <v>0</v>
      </c>
      <c r="O641">
        <f t="shared" si="191"/>
        <v>0</v>
      </c>
      <c r="Q641">
        <f t="shared" si="182"/>
        <v>2.5</v>
      </c>
      <c r="R641">
        <f t="shared" si="183"/>
        <v>2.5</v>
      </c>
      <c r="T641">
        <f t="shared" si="197"/>
        <v>0</v>
      </c>
      <c r="U641">
        <f t="shared" si="198"/>
        <v>0</v>
      </c>
      <c r="W641">
        <f t="shared" si="184"/>
        <v>2.5</v>
      </c>
      <c r="Y641">
        <f t="shared" si="185"/>
        <v>18</v>
      </c>
      <c r="Z641">
        <f t="shared" si="186"/>
        <v>-18</v>
      </c>
    </row>
    <row r="642" spans="1:26" x14ac:dyDescent="0.3">
      <c r="A642">
        <f t="shared" si="187"/>
        <v>1</v>
      </c>
      <c r="B642">
        <f t="shared" si="192"/>
        <v>-15.5</v>
      </c>
      <c r="C642">
        <f t="shared" ref="C642:C705" si="199">IF((B642-0.75)&lt;$AD$6,(AD$6-B642)/FE_GAIN_plot*2,0)</f>
        <v>63</v>
      </c>
      <c r="D642">
        <f t="shared" ref="D642:D705" si="200" xml:space="preserve"> IF((B642)&gt;$AD$7, (AD$7-B642)/FE_GAIN_plot*2,0)</f>
        <v>-1</v>
      </c>
      <c r="E642">
        <f t="shared" si="193"/>
        <v>1</v>
      </c>
      <c r="F642">
        <f t="shared" si="194"/>
        <v>62</v>
      </c>
      <c r="G642">
        <f t="shared" si="195"/>
        <v>0</v>
      </c>
      <c r="H642">
        <f t="shared" si="196"/>
        <v>0</v>
      </c>
      <c r="I642">
        <f t="shared" si="188"/>
        <v>0</v>
      </c>
      <c r="J642">
        <f t="shared" si="189"/>
        <v>0</v>
      </c>
      <c r="K642">
        <f>+FDA_BE_Calculations!$F$41/FE_GAIN_plot</f>
        <v>5.1999999999999993</v>
      </c>
      <c r="L642">
        <f>+FDA_BE_Calculations!$G$41/FE_GAIN_plot</f>
        <v>-5.1999999999999993</v>
      </c>
      <c r="N642">
        <f t="shared" si="190"/>
        <v>0</v>
      </c>
      <c r="O642">
        <f t="shared" si="191"/>
        <v>0</v>
      </c>
      <c r="Q642">
        <f t="shared" ref="Q642:Q705" si="201">+vocm_calc_plot+BE_GAIN_plot*FE_GAIN_plot*0.5*N642</f>
        <v>2.5</v>
      </c>
      <c r="R642">
        <f t="shared" ref="R642:R705" si="202">+vocm_calc_plot+BE_GAIN_plot*FE_GAIN_plot*0.5*O642</f>
        <v>2.5</v>
      </c>
      <c r="T642">
        <f t="shared" si="197"/>
        <v>0</v>
      </c>
      <c r="U642">
        <f t="shared" si="198"/>
        <v>0</v>
      </c>
      <c r="W642">
        <f t="shared" ref="W642:W705" si="203">+vocm_calc_plot</f>
        <v>2.5</v>
      </c>
      <c r="Y642">
        <f t="shared" ref="Y642:Y705" si="204">VCC_plot</f>
        <v>18</v>
      </c>
      <c r="Z642">
        <f t="shared" ref="Z642:Z705" si="205">VEE_plot</f>
        <v>-18</v>
      </c>
    </row>
    <row r="643" spans="1:26" x14ac:dyDescent="0.3">
      <c r="A643">
        <f t="shared" ref="A643:A706" si="206">IF(($B643-$B644)&lt;0.000001,1,0)</f>
        <v>1</v>
      </c>
      <c r="B643">
        <f t="shared" si="192"/>
        <v>-15.5</v>
      </c>
      <c r="C643">
        <f t="shared" si="199"/>
        <v>63</v>
      </c>
      <c r="D643">
        <f t="shared" si="200"/>
        <v>-1</v>
      </c>
      <c r="E643">
        <f t="shared" si="193"/>
        <v>1</v>
      </c>
      <c r="F643">
        <f t="shared" si="194"/>
        <v>62</v>
      </c>
      <c r="G643">
        <f t="shared" si="195"/>
        <v>0</v>
      </c>
      <c r="H643">
        <f t="shared" si="196"/>
        <v>0</v>
      </c>
      <c r="I643">
        <f t="shared" ref="I643:I706" si="207">IF(ABS($E643)&lt;ABS($H643), $E643, $H643)</f>
        <v>0</v>
      </c>
      <c r="J643">
        <f t="shared" ref="J643:J706" si="208">-I643</f>
        <v>0</v>
      </c>
      <c r="K643">
        <f>+FDA_BE_Calculations!$F$41/FE_GAIN_plot</f>
        <v>5.1999999999999993</v>
      </c>
      <c r="L643">
        <f>+FDA_BE_Calculations!$G$41/FE_GAIN_plot</f>
        <v>-5.1999999999999993</v>
      </c>
      <c r="N643">
        <f t="shared" ref="N643:N706" si="209">IF(ABS($I643)&lt;ABS($K643), $I643, $K643)</f>
        <v>0</v>
      </c>
      <c r="O643">
        <f t="shared" ref="O643:O706" si="210">IF(ABS($J643)&lt;ABS($L643), $J643, $L643)</f>
        <v>0</v>
      </c>
      <c r="Q643">
        <f t="shared" si="201"/>
        <v>2.5</v>
      </c>
      <c r="R643">
        <f t="shared" si="202"/>
        <v>2.5</v>
      </c>
      <c r="T643">
        <f t="shared" si="197"/>
        <v>0</v>
      </c>
      <c r="U643">
        <f t="shared" si="198"/>
        <v>0</v>
      </c>
      <c r="W643">
        <f t="shared" si="203"/>
        <v>2.5</v>
      </c>
      <c r="Y643">
        <f t="shared" si="204"/>
        <v>18</v>
      </c>
      <c r="Z643">
        <f t="shared" si="205"/>
        <v>-18</v>
      </c>
    </row>
    <row r="644" spans="1:26" x14ac:dyDescent="0.3">
      <c r="A644">
        <f t="shared" si="206"/>
        <v>1</v>
      </c>
      <c r="B644">
        <f t="shared" ref="B644:B707" si="211">IF(($B643-0.05)&gt;=$AD$11,$B643-0.05,$AD$11)</f>
        <v>-15.5</v>
      </c>
      <c r="C644">
        <f t="shared" si="199"/>
        <v>63</v>
      </c>
      <c r="D644">
        <f t="shared" si="200"/>
        <v>-1</v>
      </c>
      <c r="E644">
        <f t="shared" ref="E644:E707" si="212">IF(ABS(D644)&lt;ABS(C644), ABS(D644), ABS(C644))</f>
        <v>1</v>
      </c>
      <c r="F644">
        <f t="shared" ref="F644:F707" si="213">IF(B644&lt;$AD$10,($AD$10-B644)*2,0)</f>
        <v>62</v>
      </c>
      <c r="G644">
        <f t="shared" ref="G644:G707" si="214">IF(B644&gt;$AD$11, ($AD$11-B644)*2,0)</f>
        <v>0</v>
      </c>
      <c r="H644">
        <f t="shared" ref="H644:H707" si="215">IF(ABS(G644)&lt;ABS(F644), ABS(G644),ABS(F644))</f>
        <v>0</v>
      </c>
      <c r="I644">
        <f t="shared" si="207"/>
        <v>0</v>
      </c>
      <c r="J644">
        <f t="shared" si="208"/>
        <v>0</v>
      </c>
      <c r="K644">
        <f>+FDA_BE_Calculations!$F$41/FE_GAIN_plot</f>
        <v>5.1999999999999993</v>
      </c>
      <c r="L644">
        <f>+FDA_BE_Calculations!$G$41/FE_GAIN_plot</f>
        <v>-5.1999999999999993</v>
      </c>
      <c r="N644">
        <f t="shared" si="209"/>
        <v>0</v>
      </c>
      <c r="O644">
        <f t="shared" si="210"/>
        <v>0</v>
      </c>
      <c r="Q644">
        <f t="shared" si="201"/>
        <v>2.5</v>
      </c>
      <c r="R644">
        <f t="shared" si="202"/>
        <v>2.5</v>
      </c>
      <c r="T644">
        <f t="shared" ref="T644:T707" si="216">+Q644-R644</f>
        <v>0</v>
      </c>
      <c r="U644">
        <f t="shared" ref="U644:U707" si="217">+R644-Q644</f>
        <v>0</v>
      </c>
      <c r="W644">
        <f t="shared" si="203"/>
        <v>2.5</v>
      </c>
      <c r="Y644">
        <f t="shared" si="204"/>
        <v>18</v>
      </c>
      <c r="Z644">
        <f t="shared" si="205"/>
        <v>-18</v>
      </c>
    </row>
    <row r="645" spans="1:26" x14ac:dyDescent="0.3">
      <c r="A645">
        <f t="shared" si="206"/>
        <v>1</v>
      </c>
      <c r="B645">
        <f t="shared" si="211"/>
        <v>-15.5</v>
      </c>
      <c r="C645">
        <f t="shared" si="199"/>
        <v>63</v>
      </c>
      <c r="D645">
        <f t="shared" si="200"/>
        <v>-1</v>
      </c>
      <c r="E645">
        <f t="shared" si="212"/>
        <v>1</v>
      </c>
      <c r="F645">
        <f t="shared" si="213"/>
        <v>62</v>
      </c>
      <c r="G645">
        <f t="shared" si="214"/>
        <v>0</v>
      </c>
      <c r="H645">
        <f t="shared" si="215"/>
        <v>0</v>
      </c>
      <c r="I645">
        <f t="shared" si="207"/>
        <v>0</v>
      </c>
      <c r="J645">
        <f t="shared" si="208"/>
        <v>0</v>
      </c>
      <c r="K645">
        <f>+FDA_BE_Calculations!$F$41/FE_GAIN_plot</f>
        <v>5.1999999999999993</v>
      </c>
      <c r="L645">
        <f>+FDA_BE_Calculations!$G$41/FE_GAIN_plot</f>
        <v>-5.1999999999999993</v>
      </c>
      <c r="N645">
        <f t="shared" si="209"/>
        <v>0</v>
      </c>
      <c r="O645">
        <f t="shared" si="210"/>
        <v>0</v>
      </c>
      <c r="Q645">
        <f t="shared" si="201"/>
        <v>2.5</v>
      </c>
      <c r="R645">
        <f t="shared" si="202"/>
        <v>2.5</v>
      </c>
      <c r="T645">
        <f t="shared" si="216"/>
        <v>0</v>
      </c>
      <c r="U645">
        <f t="shared" si="217"/>
        <v>0</v>
      </c>
      <c r="W645">
        <f t="shared" si="203"/>
        <v>2.5</v>
      </c>
      <c r="Y645">
        <f t="shared" si="204"/>
        <v>18</v>
      </c>
      <c r="Z645">
        <f t="shared" si="205"/>
        <v>-18</v>
      </c>
    </row>
    <row r="646" spans="1:26" x14ac:dyDescent="0.3">
      <c r="A646">
        <f t="shared" si="206"/>
        <v>1</v>
      </c>
      <c r="B646">
        <f t="shared" si="211"/>
        <v>-15.5</v>
      </c>
      <c r="C646">
        <f t="shared" si="199"/>
        <v>63</v>
      </c>
      <c r="D646">
        <f t="shared" si="200"/>
        <v>-1</v>
      </c>
      <c r="E646">
        <f t="shared" si="212"/>
        <v>1</v>
      </c>
      <c r="F646">
        <f t="shared" si="213"/>
        <v>62</v>
      </c>
      <c r="G646">
        <f t="shared" si="214"/>
        <v>0</v>
      </c>
      <c r="H646">
        <f t="shared" si="215"/>
        <v>0</v>
      </c>
      <c r="I646">
        <f t="shared" si="207"/>
        <v>0</v>
      </c>
      <c r="J646">
        <f t="shared" si="208"/>
        <v>0</v>
      </c>
      <c r="K646">
        <f>+FDA_BE_Calculations!$F$41/FE_GAIN_plot</f>
        <v>5.1999999999999993</v>
      </c>
      <c r="L646">
        <f>+FDA_BE_Calculations!$G$41/FE_GAIN_plot</f>
        <v>-5.1999999999999993</v>
      </c>
      <c r="N646">
        <f t="shared" si="209"/>
        <v>0</v>
      </c>
      <c r="O646">
        <f t="shared" si="210"/>
        <v>0</v>
      </c>
      <c r="Q646">
        <f t="shared" si="201"/>
        <v>2.5</v>
      </c>
      <c r="R646">
        <f t="shared" si="202"/>
        <v>2.5</v>
      </c>
      <c r="T646">
        <f t="shared" si="216"/>
        <v>0</v>
      </c>
      <c r="U646">
        <f t="shared" si="217"/>
        <v>0</v>
      </c>
      <c r="W646">
        <f t="shared" si="203"/>
        <v>2.5</v>
      </c>
      <c r="Y646">
        <f t="shared" si="204"/>
        <v>18</v>
      </c>
      <c r="Z646">
        <f t="shared" si="205"/>
        <v>-18</v>
      </c>
    </row>
    <row r="647" spans="1:26" x14ac:dyDescent="0.3">
      <c r="A647">
        <f t="shared" si="206"/>
        <v>1</v>
      </c>
      <c r="B647">
        <f t="shared" si="211"/>
        <v>-15.5</v>
      </c>
      <c r="C647">
        <f t="shared" si="199"/>
        <v>63</v>
      </c>
      <c r="D647">
        <f t="shared" si="200"/>
        <v>-1</v>
      </c>
      <c r="E647">
        <f t="shared" si="212"/>
        <v>1</v>
      </c>
      <c r="F647">
        <f t="shared" si="213"/>
        <v>62</v>
      </c>
      <c r="G647">
        <f t="shared" si="214"/>
        <v>0</v>
      </c>
      <c r="H647">
        <f t="shared" si="215"/>
        <v>0</v>
      </c>
      <c r="I647">
        <f t="shared" si="207"/>
        <v>0</v>
      </c>
      <c r="J647">
        <f t="shared" si="208"/>
        <v>0</v>
      </c>
      <c r="K647">
        <f>+FDA_BE_Calculations!$F$41/FE_GAIN_plot</f>
        <v>5.1999999999999993</v>
      </c>
      <c r="L647">
        <f>+FDA_BE_Calculations!$G$41/FE_GAIN_plot</f>
        <v>-5.1999999999999993</v>
      </c>
      <c r="N647">
        <f t="shared" si="209"/>
        <v>0</v>
      </c>
      <c r="O647">
        <f t="shared" si="210"/>
        <v>0</v>
      </c>
      <c r="Q647">
        <f t="shared" si="201"/>
        <v>2.5</v>
      </c>
      <c r="R647">
        <f t="shared" si="202"/>
        <v>2.5</v>
      </c>
      <c r="T647">
        <f t="shared" si="216"/>
        <v>0</v>
      </c>
      <c r="U647">
        <f t="shared" si="217"/>
        <v>0</v>
      </c>
      <c r="W647">
        <f t="shared" si="203"/>
        <v>2.5</v>
      </c>
      <c r="Y647">
        <f t="shared" si="204"/>
        <v>18</v>
      </c>
      <c r="Z647">
        <f t="shared" si="205"/>
        <v>-18</v>
      </c>
    </row>
    <row r="648" spans="1:26" x14ac:dyDescent="0.3">
      <c r="A648">
        <f t="shared" si="206"/>
        <v>1</v>
      </c>
      <c r="B648">
        <f t="shared" si="211"/>
        <v>-15.5</v>
      </c>
      <c r="C648">
        <f t="shared" si="199"/>
        <v>63</v>
      </c>
      <c r="D648">
        <f t="shared" si="200"/>
        <v>-1</v>
      </c>
      <c r="E648">
        <f t="shared" si="212"/>
        <v>1</v>
      </c>
      <c r="F648">
        <f t="shared" si="213"/>
        <v>62</v>
      </c>
      <c r="G648">
        <f t="shared" si="214"/>
        <v>0</v>
      </c>
      <c r="H648">
        <f t="shared" si="215"/>
        <v>0</v>
      </c>
      <c r="I648">
        <f t="shared" si="207"/>
        <v>0</v>
      </c>
      <c r="J648">
        <f t="shared" si="208"/>
        <v>0</v>
      </c>
      <c r="K648">
        <f>+FDA_BE_Calculations!$F$41/FE_GAIN_plot</f>
        <v>5.1999999999999993</v>
      </c>
      <c r="L648">
        <f>+FDA_BE_Calculations!$G$41/FE_GAIN_plot</f>
        <v>-5.1999999999999993</v>
      </c>
      <c r="N648">
        <f t="shared" si="209"/>
        <v>0</v>
      </c>
      <c r="O648">
        <f t="shared" si="210"/>
        <v>0</v>
      </c>
      <c r="Q648">
        <f t="shared" si="201"/>
        <v>2.5</v>
      </c>
      <c r="R648">
        <f t="shared" si="202"/>
        <v>2.5</v>
      </c>
      <c r="T648">
        <f t="shared" si="216"/>
        <v>0</v>
      </c>
      <c r="U648">
        <f t="shared" si="217"/>
        <v>0</v>
      </c>
      <c r="W648">
        <f t="shared" si="203"/>
        <v>2.5</v>
      </c>
      <c r="Y648">
        <f t="shared" si="204"/>
        <v>18</v>
      </c>
      <c r="Z648">
        <f t="shared" si="205"/>
        <v>-18</v>
      </c>
    </row>
    <row r="649" spans="1:26" x14ac:dyDescent="0.3">
      <c r="A649">
        <f t="shared" si="206"/>
        <v>1</v>
      </c>
      <c r="B649">
        <f t="shared" si="211"/>
        <v>-15.5</v>
      </c>
      <c r="C649">
        <f t="shared" si="199"/>
        <v>63</v>
      </c>
      <c r="D649">
        <f t="shared" si="200"/>
        <v>-1</v>
      </c>
      <c r="E649">
        <f t="shared" si="212"/>
        <v>1</v>
      </c>
      <c r="F649">
        <f t="shared" si="213"/>
        <v>62</v>
      </c>
      <c r="G649">
        <f t="shared" si="214"/>
        <v>0</v>
      </c>
      <c r="H649">
        <f t="shared" si="215"/>
        <v>0</v>
      </c>
      <c r="I649">
        <f t="shared" si="207"/>
        <v>0</v>
      </c>
      <c r="J649">
        <f t="shared" si="208"/>
        <v>0</v>
      </c>
      <c r="K649">
        <f>+FDA_BE_Calculations!$F$41/FE_GAIN_plot</f>
        <v>5.1999999999999993</v>
      </c>
      <c r="L649">
        <f>+FDA_BE_Calculations!$G$41/FE_GAIN_plot</f>
        <v>-5.1999999999999993</v>
      </c>
      <c r="N649">
        <f t="shared" si="209"/>
        <v>0</v>
      </c>
      <c r="O649">
        <f t="shared" si="210"/>
        <v>0</v>
      </c>
      <c r="Q649">
        <f t="shared" si="201"/>
        <v>2.5</v>
      </c>
      <c r="R649">
        <f t="shared" si="202"/>
        <v>2.5</v>
      </c>
      <c r="T649">
        <f t="shared" si="216"/>
        <v>0</v>
      </c>
      <c r="U649">
        <f t="shared" si="217"/>
        <v>0</v>
      </c>
      <c r="W649">
        <f t="shared" si="203"/>
        <v>2.5</v>
      </c>
      <c r="Y649">
        <f t="shared" si="204"/>
        <v>18</v>
      </c>
      <c r="Z649">
        <f t="shared" si="205"/>
        <v>-18</v>
      </c>
    </row>
    <row r="650" spans="1:26" x14ac:dyDescent="0.3">
      <c r="A650">
        <f t="shared" si="206"/>
        <v>1</v>
      </c>
      <c r="B650">
        <f t="shared" si="211"/>
        <v>-15.5</v>
      </c>
      <c r="C650">
        <f t="shared" si="199"/>
        <v>63</v>
      </c>
      <c r="D650">
        <f t="shared" si="200"/>
        <v>-1</v>
      </c>
      <c r="E650">
        <f t="shared" si="212"/>
        <v>1</v>
      </c>
      <c r="F650">
        <f t="shared" si="213"/>
        <v>62</v>
      </c>
      <c r="G650">
        <f t="shared" si="214"/>
        <v>0</v>
      </c>
      <c r="H650">
        <f t="shared" si="215"/>
        <v>0</v>
      </c>
      <c r="I650">
        <f t="shared" si="207"/>
        <v>0</v>
      </c>
      <c r="J650">
        <f t="shared" si="208"/>
        <v>0</v>
      </c>
      <c r="K650">
        <f>+FDA_BE_Calculations!$F$41/FE_GAIN_plot</f>
        <v>5.1999999999999993</v>
      </c>
      <c r="L650">
        <f>+FDA_BE_Calculations!$G$41/FE_GAIN_plot</f>
        <v>-5.1999999999999993</v>
      </c>
      <c r="N650">
        <f t="shared" si="209"/>
        <v>0</v>
      </c>
      <c r="O650">
        <f t="shared" si="210"/>
        <v>0</v>
      </c>
      <c r="Q650">
        <f t="shared" si="201"/>
        <v>2.5</v>
      </c>
      <c r="R650">
        <f t="shared" si="202"/>
        <v>2.5</v>
      </c>
      <c r="T650">
        <f t="shared" si="216"/>
        <v>0</v>
      </c>
      <c r="U650">
        <f t="shared" si="217"/>
        <v>0</v>
      </c>
      <c r="W650">
        <f t="shared" si="203"/>
        <v>2.5</v>
      </c>
      <c r="Y650">
        <f t="shared" si="204"/>
        <v>18</v>
      </c>
      <c r="Z650">
        <f t="shared" si="205"/>
        <v>-18</v>
      </c>
    </row>
    <row r="651" spans="1:26" x14ac:dyDescent="0.3">
      <c r="A651">
        <f t="shared" si="206"/>
        <v>1</v>
      </c>
      <c r="B651">
        <f t="shared" si="211"/>
        <v>-15.5</v>
      </c>
      <c r="C651">
        <f t="shared" si="199"/>
        <v>63</v>
      </c>
      <c r="D651">
        <f t="shared" si="200"/>
        <v>-1</v>
      </c>
      <c r="E651">
        <f t="shared" si="212"/>
        <v>1</v>
      </c>
      <c r="F651">
        <f t="shared" si="213"/>
        <v>62</v>
      </c>
      <c r="G651">
        <f t="shared" si="214"/>
        <v>0</v>
      </c>
      <c r="H651">
        <f t="shared" si="215"/>
        <v>0</v>
      </c>
      <c r="I651">
        <f t="shared" si="207"/>
        <v>0</v>
      </c>
      <c r="J651">
        <f t="shared" si="208"/>
        <v>0</v>
      </c>
      <c r="K651">
        <f>+FDA_BE_Calculations!$F$41/FE_GAIN_plot</f>
        <v>5.1999999999999993</v>
      </c>
      <c r="L651">
        <f>+FDA_BE_Calculations!$G$41/FE_GAIN_plot</f>
        <v>-5.1999999999999993</v>
      </c>
      <c r="N651">
        <f t="shared" si="209"/>
        <v>0</v>
      </c>
      <c r="O651">
        <f t="shared" si="210"/>
        <v>0</v>
      </c>
      <c r="Q651">
        <f t="shared" si="201"/>
        <v>2.5</v>
      </c>
      <c r="R651">
        <f t="shared" si="202"/>
        <v>2.5</v>
      </c>
      <c r="T651">
        <f t="shared" si="216"/>
        <v>0</v>
      </c>
      <c r="U651">
        <f t="shared" si="217"/>
        <v>0</v>
      </c>
      <c r="W651">
        <f t="shared" si="203"/>
        <v>2.5</v>
      </c>
      <c r="Y651">
        <f t="shared" si="204"/>
        <v>18</v>
      </c>
      <c r="Z651">
        <f t="shared" si="205"/>
        <v>-18</v>
      </c>
    </row>
    <row r="652" spans="1:26" x14ac:dyDescent="0.3">
      <c r="A652">
        <f t="shared" si="206"/>
        <v>1</v>
      </c>
      <c r="B652">
        <f t="shared" si="211"/>
        <v>-15.5</v>
      </c>
      <c r="C652">
        <f t="shared" si="199"/>
        <v>63</v>
      </c>
      <c r="D652">
        <f t="shared" si="200"/>
        <v>-1</v>
      </c>
      <c r="E652">
        <f t="shared" si="212"/>
        <v>1</v>
      </c>
      <c r="F652">
        <f t="shared" si="213"/>
        <v>62</v>
      </c>
      <c r="G652">
        <f t="shared" si="214"/>
        <v>0</v>
      </c>
      <c r="H652">
        <f t="shared" si="215"/>
        <v>0</v>
      </c>
      <c r="I652">
        <f t="shared" si="207"/>
        <v>0</v>
      </c>
      <c r="J652">
        <f t="shared" si="208"/>
        <v>0</v>
      </c>
      <c r="K652">
        <f>+FDA_BE_Calculations!$F$41/FE_GAIN_plot</f>
        <v>5.1999999999999993</v>
      </c>
      <c r="L652">
        <f>+FDA_BE_Calculations!$G$41/FE_GAIN_plot</f>
        <v>-5.1999999999999993</v>
      </c>
      <c r="N652">
        <f t="shared" si="209"/>
        <v>0</v>
      </c>
      <c r="O652">
        <f t="shared" si="210"/>
        <v>0</v>
      </c>
      <c r="Q652">
        <f t="shared" si="201"/>
        <v>2.5</v>
      </c>
      <c r="R652">
        <f t="shared" si="202"/>
        <v>2.5</v>
      </c>
      <c r="T652">
        <f t="shared" si="216"/>
        <v>0</v>
      </c>
      <c r="U652">
        <f t="shared" si="217"/>
        <v>0</v>
      </c>
      <c r="W652">
        <f t="shared" si="203"/>
        <v>2.5</v>
      </c>
      <c r="Y652">
        <f t="shared" si="204"/>
        <v>18</v>
      </c>
      <c r="Z652">
        <f t="shared" si="205"/>
        <v>-18</v>
      </c>
    </row>
    <row r="653" spans="1:26" x14ac:dyDescent="0.3">
      <c r="A653">
        <f t="shared" si="206"/>
        <v>1</v>
      </c>
      <c r="B653">
        <f t="shared" si="211"/>
        <v>-15.5</v>
      </c>
      <c r="C653">
        <f t="shared" si="199"/>
        <v>63</v>
      </c>
      <c r="D653">
        <f t="shared" si="200"/>
        <v>-1</v>
      </c>
      <c r="E653">
        <f t="shared" si="212"/>
        <v>1</v>
      </c>
      <c r="F653">
        <f t="shared" si="213"/>
        <v>62</v>
      </c>
      <c r="G653">
        <f t="shared" si="214"/>
        <v>0</v>
      </c>
      <c r="H653">
        <f t="shared" si="215"/>
        <v>0</v>
      </c>
      <c r="I653">
        <f t="shared" si="207"/>
        <v>0</v>
      </c>
      <c r="J653">
        <f t="shared" si="208"/>
        <v>0</v>
      </c>
      <c r="K653">
        <f>+FDA_BE_Calculations!$F$41/FE_GAIN_plot</f>
        <v>5.1999999999999993</v>
      </c>
      <c r="L653">
        <f>+FDA_BE_Calculations!$G$41/FE_GAIN_plot</f>
        <v>-5.1999999999999993</v>
      </c>
      <c r="N653">
        <f t="shared" si="209"/>
        <v>0</v>
      </c>
      <c r="O653">
        <f t="shared" si="210"/>
        <v>0</v>
      </c>
      <c r="Q653">
        <f t="shared" si="201"/>
        <v>2.5</v>
      </c>
      <c r="R653">
        <f t="shared" si="202"/>
        <v>2.5</v>
      </c>
      <c r="T653">
        <f t="shared" si="216"/>
        <v>0</v>
      </c>
      <c r="U653">
        <f t="shared" si="217"/>
        <v>0</v>
      </c>
      <c r="W653">
        <f t="shared" si="203"/>
        <v>2.5</v>
      </c>
      <c r="Y653">
        <f t="shared" si="204"/>
        <v>18</v>
      </c>
      <c r="Z653">
        <f t="shared" si="205"/>
        <v>-18</v>
      </c>
    </row>
    <row r="654" spans="1:26" x14ac:dyDescent="0.3">
      <c r="A654">
        <f t="shared" si="206"/>
        <v>1</v>
      </c>
      <c r="B654">
        <f t="shared" si="211"/>
        <v>-15.5</v>
      </c>
      <c r="C654">
        <f t="shared" si="199"/>
        <v>63</v>
      </c>
      <c r="D654">
        <f t="shared" si="200"/>
        <v>-1</v>
      </c>
      <c r="E654">
        <f t="shared" si="212"/>
        <v>1</v>
      </c>
      <c r="F654">
        <f t="shared" si="213"/>
        <v>62</v>
      </c>
      <c r="G654">
        <f t="shared" si="214"/>
        <v>0</v>
      </c>
      <c r="H654">
        <f t="shared" si="215"/>
        <v>0</v>
      </c>
      <c r="I654">
        <f t="shared" si="207"/>
        <v>0</v>
      </c>
      <c r="J654">
        <f t="shared" si="208"/>
        <v>0</v>
      </c>
      <c r="K654">
        <f>+FDA_BE_Calculations!$F$41/FE_GAIN_plot</f>
        <v>5.1999999999999993</v>
      </c>
      <c r="L654">
        <f>+FDA_BE_Calculations!$G$41/FE_GAIN_plot</f>
        <v>-5.1999999999999993</v>
      </c>
      <c r="N654">
        <f t="shared" si="209"/>
        <v>0</v>
      </c>
      <c r="O654">
        <f t="shared" si="210"/>
        <v>0</v>
      </c>
      <c r="Q654">
        <f t="shared" si="201"/>
        <v>2.5</v>
      </c>
      <c r="R654">
        <f t="shared" si="202"/>
        <v>2.5</v>
      </c>
      <c r="T654">
        <f t="shared" si="216"/>
        <v>0</v>
      </c>
      <c r="U654">
        <f t="shared" si="217"/>
        <v>0</v>
      </c>
      <c r="W654">
        <f t="shared" si="203"/>
        <v>2.5</v>
      </c>
      <c r="Y654">
        <f t="shared" si="204"/>
        <v>18</v>
      </c>
      <c r="Z654">
        <f t="shared" si="205"/>
        <v>-18</v>
      </c>
    </row>
    <row r="655" spans="1:26" x14ac:dyDescent="0.3">
      <c r="A655">
        <f t="shared" si="206"/>
        <v>1</v>
      </c>
      <c r="B655">
        <f t="shared" si="211"/>
        <v>-15.5</v>
      </c>
      <c r="C655">
        <f t="shared" si="199"/>
        <v>63</v>
      </c>
      <c r="D655">
        <f t="shared" si="200"/>
        <v>-1</v>
      </c>
      <c r="E655">
        <f t="shared" si="212"/>
        <v>1</v>
      </c>
      <c r="F655">
        <f t="shared" si="213"/>
        <v>62</v>
      </c>
      <c r="G655">
        <f t="shared" si="214"/>
        <v>0</v>
      </c>
      <c r="H655">
        <f t="shared" si="215"/>
        <v>0</v>
      </c>
      <c r="I655">
        <f t="shared" si="207"/>
        <v>0</v>
      </c>
      <c r="J655">
        <f t="shared" si="208"/>
        <v>0</v>
      </c>
      <c r="K655">
        <f>+FDA_BE_Calculations!$F$41/FE_GAIN_plot</f>
        <v>5.1999999999999993</v>
      </c>
      <c r="L655">
        <f>+FDA_BE_Calculations!$G$41/FE_GAIN_plot</f>
        <v>-5.1999999999999993</v>
      </c>
      <c r="N655">
        <f t="shared" si="209"/>
        <v>0</v>
      </c>
      <c r="O655">
        <f t="shared" si="210"/>
        <v>0</v>
      </c>
      <c r="Q655">
        <f t="shared" si="201"/>
        <v>2.5</v>
      </c>
      <c r="R655">
        <f t="shared" si="202"/>
        <v>2.5</v>
      </c>
      <c r="T655">
        <f t="shared" si="216"/>
        <v>0</v>
      </c>
      <c r="U655">
        <f t="shared" si="217"/>
        <v>0</v>
      </c>
      <c r="W655">
        <f t="shared" si="203"/>
        <v>2.5</v>
      </c>
      <c r="Y655">
        <f t="shared" si="204"/>
        <v>18</v>
      </c>
      <c r="Z655">
        <f t="shared" si="205"/>
        <v>-18</v>
      </c>
    </row>
    <row r="656" spans="1:26" x14ac:dyDescent="0.3">
      <c r="A656">
        <f t="shared" si="206"/>
        <v>1</v>
      </c>
      <c r="B656">
        <f t="shared" si="211"/>
        <v>-15.5</v>
      </c>
      <c r="C656">
        <f t="shared" si="199"/>
        <v>63</v>
      </c>
      <c r="D656">
        <f t="shared" si="200"/>
        <v>-1</v>
      </c>
      <c r="E656">
        <f t="shared" si="212"/>
        <v>1</v>
      </c>
      <c r="F656">
        <f t="shared" si="213"/>
        <v>62</v>
      </c>
      <c r="G656">
        <f t="shared" si="214"/>
        <v>0</v>
      </c>
      <c r="H656">
        <f t="shared" si="215"/>
        <v>0</v>
      </c>
      <c r="I656">
        <f t="shared" si="207"/>
        <v>0</v>
      </c>
      <c r="J656">
        <f t="shared" si="208"/>
        <v>0</v>
      </c>
      <c r="K656">
        <f>+FDA_BE_Calculations!$F$41/FE_GAIN_plot</f>
        <v>5.1999999999999993</v>
      </c>
      <c r="L656">
        <f>+FDA_BE_Calculations!$G$41/FE_GAIN_plot</f>
        <v>-5.1999999999999993</v>
      </c>
      <c r="N656">
        <f t="shared" si="209"/>
        <v>0</v>
      </c>
      <c r="O656">
        <f t="shared" si="210"/>
        <v>0</v>
      </c>
      <c r="Q656">
        <f t="shared" si="201"/>
        <v>2.5</v>
      </c>
      <c r="R656">
        <f t="shared" si="202"/>
        <v>2.5</v>
      </c>
      <c r="T656">
        <f t="shared" si="216"/>
        <v>0</v>
      </c>
      <c r="U656">
        <f t="shared" si="217"/>
        <v>0</v>
      </c>
      <c r="W656">
        <f t="shared" si="203"/>
        <v>2.5</v>
      </c>
      <c r="Y656">
        <f t="shared" si="204"/>
        <v>18</v>
      </c>
      <c r="Z656">
        <f t="shared" si="205"/>
        <v>-18</v>
      </c>
    </row>
    <row r="657" spans="1:26" x14ac:dyDescent="0.3">
      <c r="A657">
        <f t="shared" si="206"/>
        <v>1</v>
      </c>
      <c r="B657">
        <f t="shared" si="211"/>
        <v>-15.5</v>
      </c>
      <c r="C657">
        <f t="shared" si="199"/>
        <v>63</v>
      </c>
      <c r="D657">
        <f t="shared" si="200"/>
        <v>-1</v>
      </c>
      <c r="E657">
        <f t="shared" si="212"/>
        <v>1</v>
      </c>
      <c r="F657">
        <f t="shared" si="213"/>
        <v>62</v>
      </c>
      <c r="G657">
        <f t="shared" si="214"/>
        <v>0</v>
      </c>
      <c r="H657">
        <f t="shared" si="215"/>
        <v>0</v>
      </c>
      <c r="I657">
        <f t="shared" si="207"/>
        <v>0</v>
      </c>
      <c r="J657">
        <f t="shared" si="208"/>
        <v>0</v>
      </c>
      <c r="K657">
        <f>+FDA_BE_Calculations!$F$41/FE_GAIN_plot</f>
        <v>5.1999999999999993</v>
      </c>
      <c r="L657">
        <f>+FDA_BE_Calculations!$G$41/FE_GAIN_plot</f>
        <v>-5.1999999999999993</v>
      </c>
      <c r="N657">
        <f t="shared" si="209"/>
        <v>0</v>
      </c>
      <c r="O657">
        <f t="shared" si="210"/>
        <v>0</v>
      </c>
      <c r="Q657">
        <f t="shared" si="201"/>
        <v>2.5</v>
      </c>
      <c r="R657">
        <f t="shared" si="202"/>
        <v>2.5</v>
      </c>
      <c r="T657">
        <f t="shared" si="216"/>
        <v>0</v>
      </c>
      <c r="U657">
        <f t="shared" si="217"/>
        <v>0</v>
      </c>
      <c r="W657">
        <f t="shared" si="203"/>
        <v>2.5</v>
      </c>
      <c r="Y657">
        <f t="shared" si="204"/>
        <v>18</v>
      </c>
      <c r="Z657">
        <f t="shared" si="205"/>
        <v>-18</v>
      </c>
    </row>
    <row r="658" spans="1:26" x14ac:dyDescent="0.3">
      <c r="A658">
        <f t="shared" si="206"/>
        <v>1</v>
      </c>
      <c r="B658">
        <f t="shared" si="211"/>
        <v>-15.5</v>
      </c>
      <c r="C658">
        <f t="shared" si="199"/>
        <v>63</v>
      </c>
      <c r="D658">
        <f t="shared" si="200"/>
        <v>-1</v>
      </c>
      <c r="E658">
        <f t="shared" si="212"/>
        <v>1</v>
      </c>
      <c r="F658">
        <f t="shared" si="213"/>
        <v>62</v>
      </c>
      <c r="G658">
        <f t="shared" si="214"/>
        <v>0</v>
      </c>
      <c r="H658">
        <f t="shared" si="215"/>
        <v>0</v>
      </c>
      <c r="I658">
        <f t="shared" si="207"/>
        <v>0</v>
      </c>
      <c r="J658">
        <f t="shared" si="208"/>
        <v>0</v>
      </c>
      <c r="K658">
        <f>+FDA_BE_Calculations!$F$41/FE_GAIN_plot</f>
        <v>5.1999999999999993</v>
      </c>
      <c r="L658">
        <f>+FDA_BE_Calculations!$G$41/FE_GAIN_plot</f>
        <v>-5.1999999999999993</v>
      </c>
      <c r="N658">
        <f t="shared" si="209"/>
        <v>0</v>
      </c>
      <c r="O658">
        <f t="shared" si="210"/>
        <v>0</v>
      </c>
      <c r="Q658">
        <f t="shared" si="201"/>
        <v>2.5</v>
      </c>
      <c r="R658">
        <f t="shared" si="202"/>
        <v>2.5</v>
      </c>
      <c r="T658">
        <f t="shared" si="216"/>
        <v>0</v>
      </c>
      <c r="U658">
        <f t="shared" si="217"/>
        <v>0</v>
      </c>
      <c r="W658">
        <f t="shared" si="203"/>
        <v>2.5</v>
      </c>
      <c r="Y658">
        <f t="shared" si="204"/>
        <v>18</v>
      </c>
      <c r="Z658">
        <f t="shared" si="205"/>
        <v>-18</v>
      </c>
    </row>
    <row r="659" spans="1:26" x14ac:dyDescent="0.3">
      <c r="A659">
        <f t="shared" si="206"/>
        <v>1</v>
      </c>
      <c r="B659">
        <f t="shared" si="211"/>
        <v>-15.5</v>
      </c>
      <c r="C659">
        <f t="shared" si="199"/>
        <v>63</v>
      </c>
      <c r="D659">
        <f t="shared" si="200"/>
        <v>-1</v>
      </c>
      <c r="E659">
        <f t="shared" si="212"/>
        <v>1</v>
      </c>
      <c r="F659">
        <f t="shared" si="213"/>
        <v>62</v>
      </c>
      <c r="G659">
        <f t="shared" si="214"/>
        <v>0</v>
      </c>
      <c r="H659">
        <f t="shared" si="215"/>
        <v>0</v>
      </c>
      <c r="I659">
        <f t="shared" si="207"/>
        <v>0</v>
      </c>
      <c r="J659">
        <f t="shared" si="208"/>
        <v>0</v>
      </c>
      <c r="K659">
        <f>+FDA_BE_Calculations!$F$41/FE_GAIN_plot</f>
        <v>5.1999999999999993</v>
      </c>
      <c r="L659">
        <f>+FDA_BE_Calculations!$G$41/FE_GAIN_plot</f>
        <v>-5.1999999999999993</v>
      </c>
      <c r="N659">
        <f t="shared" si="209"/>
        <v>0</v>
      </c>
      <c r="O659">
        <f t="shared" si="210"/>
        <v>0</v>
      </c>
      <c r="Q659">
        <f t="shared" si="201"/>
        <v>2.5</v>
      </c>
      <c r="R659">
        <f t="shared" si="202"/>
        <v>2.5</v>
      </c>
      <c r="T659">
        <f t="shared" si="216"/>
        <v>0</v>
      </c>
      <c r="U659">
        <f t="shared" si="217"/>
        <v>0</v>
      </c>
      <c r="W659">
        <f t="shared" si="203"/>
        <v>2.5</v>
      </c>
      <c r="Y659">
        <f t="shared" si="204"/>
        <v>18</v>
      </c>
      <c r="Z659">
        <f t="shared" si="205"/>
        <v>-18</v>
      </c>
    </row>
    <row r="660" spans="1:26" x14ac:dyDescent="0.3">
      <c r="A660">
        <f t="shared" si="206"/>
        <v>1</v>
      </c>
      <c r="B660">
        <f t="shared" si="211"/>
        <v>-15.5</v>
      </c>
      <c r="C660">
        <f t="shared" si="199"/>
        <v>63</v>
      </c>
      <c r="D660">
        <f t="shared" si="200"/>
        <v>-1</v>
      </c>
      <c r="E660">
        <f t="shared" si="212"/>
        <v>1</v>
      </c>
      <c r="F660">
        <f t="shared" si="213"/>
        <v>62</v>
      </c>
      <c r="G660">
        <f t="shared" si="214"/>
        <v>0</v>
      </c>
      <c r="H660">
        <f t="shared" si="215"/>
        <v>0</v>
      </c>
      <c r="I660">
        <f t="shared" si="207"/>
        <v>0</v>
      </c>
      <c r="J660">
        <f t="shared" si="208"/>
        <v>0</v>
      </c>
      <c r="K660">
        <f>+FDA_BE_Calculations!$F$41/FE_GAIN_plot</f>
        <v>5.1999999999999993</v>
      </c>
      <c r="L660">
        <f>+FDA_BE_Calculations!$G$41/FE_GAIN_plot</f>
        <v>-5.1999999999999993</v>
      </c>
      <c r="N660">
        <f t="shared" si="209"/>
        <v>0</v>
      </c>
      <c r="O660">
        <f t="shared" si="210"/>
        <v>0</v>
      </c>
      <c r="Q660">
        <f t="shared" si="201"/>
        <v>2.5</v>
      </c>
      <c r="R660">
        <f t="shared" si="202"/>
        <v>2.5</v>
      </c>
      <c r="T660">
        <f t="shared" si="216"/>
        <v>0</v>
      </c>
      <c r="U660">
        <f t="shared" si="217"/>
        <v>0</v>
      </c>
      <c r="W660">
        <f t="shared" si="203"/>
        <v>2.5</v>
      </c>
      <c r="Y660">
        <f t="shared" si="204"/>
        <v>18</v>
      </c>
      <c r="Z660">
        <f t="shared" si="205"/>
        <v>-18</v>
      </c>
    </row>
    <row r="661" spans="1:26" x14ac:dyDescent="0.3">
      <c r="A661">
        <f t="shared" si="206"/>
        <v>1</v>
      </c>
      <c r="B661">
        <f t="shared" si="211"/>
        <v>-15.5</v>
      </c>
      <c r="C661">
        <f t="shared" si="199"/>
        <v>63</v>
      </c>
      <c r="D661">
        <f t="shared" si="200"/>
        <v>-1</v>
      </c>
      <c r="E661">
        <f t="shared" si="212"/>
        <v>1</v>
      </c>
      <c r="F661">
        <f t="shared" si="213"/>
        <v>62</v>
      </c>
      <c r="G661">
        <f t="shared" si="214"/>
        <v>0</v>
      </c>
      <c r="H661">
        <f t="shared" si="215"/>
        <v>0</v>
      </c>
      <c r="I661">
        <f t="shared" si="207"/>
        <v>0</v>
      </c>
      <c r="J661">
        <f t="shared" si="208"/>
        <v>0</v>
      </c>
      <c r="K661">
        <f>+FDA_BE_Calculations!$F$41/FE_GAIN_plot</f>
        <v>5.1999999999999993</v>
      </c>
      <c r="L661">
        <f>+FDA_BE_Calculations!$G$41/FE_GAIN_plot</f>
        <v>-5.1999999999999993</v>
      </c>
      <c r="N661">
        <f t="shared" si="209"/>
        <v>0</v>
      </c>
      <c r="O661">
        <f t="shared" si="210"/>
        <v>0</v>
      </c>
      <c r="Q661">
        <f t="shared" si="201"/>
        <v>2.5</v>
      </c>
      <c r="R661">
        <f t="shared" si="202"/>
        <v>2.5</v>
      </c>
      <c r="T661">
        <f t="shared" si="216"/>
        <v>0</v>
      </c>
      <c r="U661">
        <f t="shared" si="217"/>
        <v>0</v>
      </c>
      <c r="W661">
        <f t="shared" si="203"/>
        <v>2.5</v>
      </c>
      <c r="Y661">
        <f t="shared" si="204"/>
        <v>18</v>
      </c>
      <c r="Z661">
        <f t="shared" si="205"/>
        <v>-18</v>
      </c>
    </row>
    <row r="662" spans="1:26" x14ac:dyDescent="0.3">
      <c r="A662">
        <f t="shared" si="206"/>
        <v>1</v>
      </c>
      <c r="B662">
        <f t="shared" si="211"/>
        <v>-15.5</v>
      </c>
      <c r="C662">
        <f t="shared" si="199"/>
        <v>63</v>
      </c>
      <c r="D662">
        <f t="shared" si="200"/>
        <v>-1</v>
      </c>
      <c r="E662">
        <f t="shared" si="212"/>
        <v>1</v>
      </c>
      <c r="F662">
        <f t="shared" si="213"/>
        <v>62</v>
      </c>
      <c r="G662">
        <f t="shared" si="214"/>
        <v>0</v>
      </c>
      <c r="H662">
        <f t="shared" si="215"/>
        <v>0</v>
      </c>
      <c r="I662">
        <f t="shared" si="207"/>
        <v>0</v>
      </c>
      <c r="J662">
        <f t="shared" si="208"/>
        <v>0</v>
      </c>
      <c r="K662">
        <f>+FDA_BE_Calculations!$F$41/FE_GAIN_plot</f>
        <v>5.1999999999999993</v>
      </c>
      <c r="L662">
        <f>+FDA_BE_Calculations!$G$41/FE_GAIN_plot</f>
        <v>-5.1999999999999993</v>
      </c>
      <c r="N662">
        <f t="shared" si="209"/>
        <v>0</v>
      </c>
      <c r="O662">
        <f t="shared" si="210"/>
        <v>0</v>
      </c>
      <c r="Q662">
        <f t="shared" si="201"/>
        <v>2.5</v>
      </c>
      <c r="R662">
        <f t="shared" si="202"/>
        <v>2.5</v>
      </c>
      <c r="T662">
        <f t="shared" si="216"/>
        <v>0</v>
      </c>
      <c r="U662">
        <f t="shared" si="217"/>
        <v>0</v>
      </c>
      <c r="W662">
        <f t="shared" si="203"/>
        <v>2.5</v>
      </c>
      <c r="Y662">
        <f t="shared" si="204"/>
        <v>18</v>
      </c>
      <c r="Z662">
        <f t="shared" si="205"/>
        <v>-18</v>
      </c>
    </row>
    <row r="663" spans="1:26" x14ac:dyDescent="0.3">
      <c r="A663">
        <f t="shared" si="206"/>
        <v>1</v>
      </c>
      <c r="B663">
        <f t="shared" si="211"/>
        <v>-15.5</v>
      </c>
      <c r="C663">
        <f t="shared" si="199"/>
        <v>63</v>
      </c>
      <c r="D663">
        <f t="shared" si="200"/>
        <v>-1</v>
      </c>
      <c r="E663">
        <f t="shared" si="212"/>
        <v>1</v>
      </c>
      <c r="F663">
        <f t="shared" si="213"/>
        <v>62</v>
      </c>
      <c r="G663">
        <f t="shared" si="214"/>
        <v>0</v>
      </c>
      <c r="H663">
        <f t="shared" si="215"/>
        <v>0</v>
      </c>
      <c r="I663">
        <f t="shared" si="207"/>
        <v>0</v>
      </c>
      <c r="J663">
        <f t="shared" si="208"/>
        <v>0</v>
      </c>
      <c r="K663">
        <f>+FDA_BE_Calculations!$F$41/FE_GAIN_plot</f>
        <v>5.1999999999999993</v>
      </c>
      <c r="L663">
        <f>+FDA_BE_Calculations!$G$41/FE_GAIN_plot</f>
        <v>-5.1999999999999993</v>
      </c>
      <c r="N663">
        <f t="shared" si="209"/>
        <v>0</v>
      </c>
      <c r="O663">
        <f t="shared" si="210"/>
        <v>0</v>
      </c>
      <c r="Q663">
        <f t="shared" si="201"/>
        <v>2.5</v>
      </c>
      <c r="R663">
        <f t="shared" si="202"/>
        <v>2.5</v>
      </c>
      <c r="T663">
        <f t="shared" si="216"/>
        <v>0</v>
      </c>
      <c r="U663">
        <f t="shared" si="217"/>
        <v>0</v>
      </c>
      <c r="W663">
        <f t="shared" si="203"/>
        <v>2.5</v>
      </c>
      <c r="Y663">
        <f t="shared" si="204"/>
        <v>18</v>
      </c>
      <c r="Z663">
        <f t="shared" si="205"/>
        <v>-18</v>
      </c>
    </row>
    <row r="664" spans="1:26" x14ac:dyDescent="0.3">
      <c r="A664">
        <f t="shared" si="206"/>
        <v>1</v>
      </c>
      <c r="B664">
        <f t="shared" si="211"/>
        <v>-15.5</v>
      </c>
      <c r="C664">
        <f t="shared" si="199"/>
        <v>63</v>
      </c>
      <c r="D664">
        <f t="shared" si="200"/>
        <v>-1</v>
      </c>
      <c r="E664">
        <f t="shared" si="212"/>
        <v>1</v>
      </c>
      <c r="F664">
        <f t="shared" si="213"/>
        <v>62</v>
      </c>
      <c r="G664">
        <f t="shared" si="214"/>
        <v>0</v>
      </c>
      <c r="H664">
        <f t="shared" si="215"/>
        <v>0</v>
      </c>
      <c r="I664">
        <f t="shared" si="207"/>
        <v>0</v>
      </c>
      <c r="J664">
        <f t="shared" si="208"/>
        <v>0</v>
      </c>
      <c r="K664">
        <f>+FDA_BE_Calculations!$F$41/FE_GAIN_plot</f>
        <v>5.1999999999999993</v>
      </c>
      <c r="L664">
        <f>+FDA_BE_Calculations!$G$41/FE_GAIN_plot</f>
        <v>-5.1999999999999993</v>
      </c>
      <c r="N664">
        <f t="shared" si="209"/>
        <v>0</v>
      </c>
      <c r="O664">
        <f t="shared" si="210"/>
        <v>0</v>
      </c>
      <c r="Q664">
        <f t="shared" si="201"/>
        <v>2.5</v>
      </c>
      <c r="R664">
        <f t="shared" si="202"/>
        <v>2.5</v>
      </c>
      <c r="T664">
        <f t="shared" si="216"/>
        <v>0</v>
      </c>
      <c r="U664">
        <f t="shared" si="217"/>
        <v>0</v>
      </c>
      <c r="W664">
        <f t="shared" si="203"/>
        <v>2.5</v>
      </c>
      <c r="Y664">
        <f t="shared" si="204"/>
        <v>18</v>
      </c>
      <c r="Z664">
        <f t="shared" si="205"/>
        <v>-18</v>
      </c>
    </row>
    <row r="665" spans="1:26" x14ac:dyDescent="0.3">
      <c r="A665">
        <f t="shared" si="206"/>
        <v>1</v>
      </c>
      <c r="B665">
        <f t="shared" si="211"/>
        <v>-15.5</v>
      </c>
      <c r="C665">
        <f t="shared" si="199"/>
        <v>63</v>
      </c>
      <c r="D665">
        <f t="shared" si="200"/>
        <v>-1</v>
      </c>
      <c r="E665">
        <f t="shared" si="212"/>
        <v>1</v>
      </c>
      <c r="F665">
        <f t="shared" si="213"/>
        <v>62</v>
      </c>
      <c r="G665">
        <f t="shared" si="214"/>
        <v>0</v>
      </c>
      <c r="H665">
        <f t="shared" si="215"/>
        <v>0</v>
      </c>
      <c r="I665">
        <f t="shared" si="207"/>
        <v>0</v>
      </c>
      <c r="J665">
        <f t="shared" si="208"/>
        <v>0</v>
      </c>
      <c r="K665">
        <f>+FDA_BE_Calculations!$F$41/FE_GAIN_plot</f>
        <v>5.1999999999999993</v>
      </c>
      <c r="L665">
        <f>+FDA_BE_Calculations!$G$41/FE_GAIN_plot</f>
        <v>-5.1999999999999993</v>
      </c>
      <c r="N665">
        <f t="shared" si="209"/>
        <v>0</v>
      </c>
      <c r="O665">
        <f t="shared" si="210"/>
        <v>0</v>
      </c>
      <c r="Q665">
        <f t="shared" si="201"/>
        <v>2.5</v>
      </c>
      <c r="R665">
        <f t="shared" si="202"/>
        <v>2.5</v>
      </c>
      <c r="T665">
        <f t="shared" si="216"/>
        <v>0</v>
      </c>
      <c r="U665">
        <f t="shared" si="217"/>
        <v>0</v>
      </c>
      <c r="W665">
        <f t="shared" si="203"/>
        <v>2.5</v>
      </c>
      <c r="Y665">
        <f t="shared" si="204"/>
        <v>18</v>
      </c>
      <c r="Z665">
        <f t="shared" si="205"/>
        <v>-18</v>
      </c>
    </row>
    <row r="666" spans="1:26" x14ac:dyDescent="0.3">
      <c r="A666">
        <f t="shared" si="206"/>
        <v>1</v>
      </c>
      <c r="B666">
        <f t="shared" si="211"/>
        <v>-15.5</v>
      </c>
      <c r="C666">
        <f t="shared" si="199"/>
        <v>63</v>
      </c>
      <c r="D666">
        <f t="shared" si="200"/>
        <v>-1</v>
      </c>
      <c r="E666">
        <f t="shared" si="212"/>
        <v>1</v>
      </c>
      <c r="F666">
        <f t="shared" si="213"/>
        <v>62</v>
      </c>
      <c r="G666">
        <f t="shared" si="214"/>
        <v>0</v>
      </c>
      <c r="H666">
        <f t="shared" si="215"/>
        <v>0</v>
      </c>
      <c r="I666">
        <f t="shared" si="207"/>
        <v>0</v>
      </c>
      <c r="J666">
        <f t="shared" si="208"/>
        <v>0</v>
      </c>
      <c r="K666">
        <f>+FDA_BE_Calculations!$F$41/FE_GAIN_plot</f>
        <v>5.1999999999999993</v>
      </c>
      <c r="L666">
        <f>+FDA_BE_Calculations!$G$41/FE_GAIN_plot</f>
        <v>-5.1999999999999993</v>
      </c>
      <c r="N666">
        <f t="shared" si="209"/>
        <v>0</v>
      </c>
      <c r="O666">
        <f t="shared" si="210"/>
        <v>0</v>
      </c>
      <c r="Q666">
        <f t="shared" si="201"/>
        <v>2.5</v>
      </c>
      <c r="R666">
        <f t="shared" si="202"/>
        <v>2.5</v>
      </c>
      <c r="T666">
        <f t="shared" si="216"/>
        <v>0</v>
      </c>
      <c r="U666">
        <f t="shared" si="217"/>
        <v>0</v>
      </c>
      <c r="W666">
        <f t="shared" si="203"/>
        <v>2.5</v>
      </c>
      <c r="Y666">
        <f t="shared" si="204"/>
        <v>18</v>
      </c>
      <c r="Z666">
        <f t="shared" si="205"/>
        <v>-18</v>
      </c>
    </row>
    <row r="667" spans="1:26" x14ac:dyDescent="0.3">
      <c r="A667">
        <f t="shared" si="206"/>
        <v>1</v>
      </c>
      <c r="B667">
        <f t="shared" si="211"/>
        <v>-15.5</v>
      </c>
      <c r="C667">
        <f t="shared" si="199"/>
        <v>63</v>
      </c>
      <c r="D667">
        <f t="shared" si="200"/>
        <v>-1</v>
      </c>
      <c r="E667">
        <f t="shared" si="212"/>
        <v>1</v>
      </c>
      <c r="F667">
        <f t="shared" si="213"/>
        <v>62</v>
      </c>
      <c r="G667">
        <f t="shared" si="214"/>
        <v>0</v>
      </c>
      <c r="H667">
        <f t="shared" si="215"/>
        <v>0</v>
      </c>
      <c r="I667">
        <f t="shared" si="207"/>
        <v>0</v>
      </c>
      <c r="J667">
        <f t="shared" si="208"/>
        <v>0</v>
      </c>
      <c r="K667">
        <f>+FDA_BE_Calculations!$F$41/FE_GAIN_plot</f>
        <v>5.1999999999999993</v>
      </c>
      <c r="L667">
        <f>+FDA_BE_Calculations!$G$41/FE_GAIN_plot</f>
        <v>-5.1999999999999993</v>
      </c>
      <c r="N667">
        <f t="shared" si="209"/>
        <v>0</v>
      </c>
      <c r="O667">
        <f t="shared" si="210"/>
        <v>0</v>
      </c>
      <c r="Q667">
        <f t="shared" si="201"/>
        <v>2.5</v>
      </c>
      <c r="R667">
        <f t="shared" si="202"/>
        <v>2.5</v>
      </c>
      <c r="T667">
        <f t="shared" si="216"/>
        <v>0</v>
      </c>
      <c r="U667">
        <f t="shared" si="217"/>
        <v>0</v>
      </c>
      <c r="W667">
        <f t="shared" si="203"/>
        <v>2.5</v>
      </c>
      <c r="Y667">
        <f t="shared" si="204"/>
        <v>18</v>
      </c>
      <c r="Z667">
        <f t="shared" si="205"/>
        <v>-18</v>
      </c>
    </row>
    <row r="668" spans="1:26" x14ac:dyDescent="0.3">
      <c r="A668">
        <f t="shared" si="206"/>
        <v>1</v>
      </c>
      <c r="B668">
        <f t="shared" si="211"/>
        <v>-15.5</v>
      </c>
      <c r="C668">
        <f t="shared" si="199"/>
        <v>63</v>
      </c>
      <c r="D668">
        <f t="shared" si="200"/>
        <v>-1</v>
      </c>
      <c r="E668">
        <f t="shared" si="212"/>
        <v>1</v>
      </c>
      <c r="F668">
        <f t="shared" si="213"/>
        <v>62</v>
      </c>
      <c r="G668">
        <f t="shared" si="214"/>
        <v>0</v>
      </c>
      <c r="H668">
        <f t="shared" si="215"/>
        <v>0</v>
      </c>
      <c r="I668">
        <f t="shared" si="207"/>
        <v>0</v>
      </c>
      <c r="J668">
        <f t="shared" si="208"/>
        <v>0</v>
      </c>
      <c r="K668">
        <f>+FDA_BE_Calculations!$F$41/FE_GAIN_plot</f>
        <v>5.1999999999999993</v>
      </c>
      <c r="L668">
        <f>+FDA_BE_Calculations!$G$41/FE_GAIN_plot</f>
        <v>-5.1999999999999993</v>
      </c>
      <c r="N668">
        <f t="shared" si="209"/>
        <v>0</v>
      </c>
      <c r="O668">
        <f t="shared" si="210"/>
        <v>0</v>
      </c>
      <c r="Q668">
        <f t="shared" si="201"/>
        <v>2.5</v>
      </c>
      <c r="R668">
        <f t="shared" si="202"/>
        <v>2.5</v>
      </c>
      <c r="T668">
        <f t="shared" si="216"/>
        <v>0</v>
      </c>
      <c r="U668">
        <f t="shared" si="217"/>
        <v>0</v>
      </c>
      <c r="W668">
        <f t="shared" si="203"/>
        <v>2.5</v>
      </c>
      <c r="Y668">
        <f t="shared" si="204"/>
        <v>18</v>
      </c>
      <c r="Z668">
        <f t="shared" si="205"/>
        <v>-18</v>
      </c>
    </row>
    <row r="669" spans="1:26" x14ac:dyDescent="0.3">
      <c r="A669">
        <f t="shared" si="206"/>
        <v>1</v>
      </c>
      <c r="B669">
        <f t="shared" si="211"/>
        <v>-15.5</v>
      </c>
      <c r="C669">
        <f t="shared" si="199"/>
        <v>63</v>
      </c>
      <c r="D669">
        <f t="shared" si="200"/>
        <v>-1</v>
      </c>
      <c r="E669">
        <f t="shared" si="212"/>
        <v>1</v>
      </c>
      <c r="F669">
        <f t="shared" si="213"/>
        <v>62</v>
      </c>
      <c r="G669">
        <f t="shared" si="214"/>
        <v>0</v>
      </c>
      <c r="H669">
        <f t="shared" si="215"/>
        <v>0</v>
      </c>
      <c r="I669">
        <f t="shared" si="207"/>
        <v>0</v>
      </c>
      <c r="J669">
        <f t="shared" si="208"/>
        <v>0</v>
      </c>
      <c r="K669">
        <f>+FDA_BE_Calculations!$F$41/FE_GAIN_plot</f>
        <v>5.1999999999999993</v>
      </c>
      <c r="L669">
        <f>+FDA_BE_Calculations!$G$41/FE_GAIN_plot</f>
        <v>-5.1999999999999993</v>
      </c>
      <c r="N669">
        <f t="shared" si="209"/>
        <v>0</v>
      </c>
      <c r="O669">
        <f t="shared" si="210"/>
        <v>0</v>
      </c>
      <c r="Q669">
        <f t="shared" si="201"/>
        <v>2.5</v>
      </c>
      <c r="R669">
        <f t="shared" si="202"/>
        <v>2.5</v>
      </c>
      <c r="T669">
        <f t="shared" si="216"/>
        <v>0</v>
      </c>
      <c r="U669">
        <f t="shared" si="217"/>
        <v>0</v>
      </c>
      <c r="W669">
        <f t="shared" si="203"/>
        <v>2.5</v>
      </c>
      <c r="Y669">
        <f t="shared" si="204"/>
        <v>18</v>
      </c>
      <c r="Z669">
        <f t="shared" si="205"/>
        <v>-18</v>
      </c>
    </row>
    <row r="670" spans="1:26" x14ac:dyDescent="0.3">
      <c r="A670">
        <f t="shared" si="206"/>
        <v>1</v>
      </c>
      <c r="B670">
        <f t="shared" si="211"/>
        <v>-15.5</v>
      </c>
      <c r="C670">
        <f t="shared" si="199"/>
        <v>63</v>
      </c>
      <c r="D670">
        <f t="shared" si="200"/>
        <v>-1</v>
      </c>
      <c r="E670">
        <f t="shared" si="212"/>
        <v>1</v>
      </c>
      <c r="F670">
        <f t="shared" si="213"/>
        <v>62</v>
      </c>
      <c r="G670">
        <f t="shared" si="214"/>
        <v>0</v>
      </c>
      <c r="H670">
        <f t="shared" si="215"/>
        <v>0</v>
      </c>
      <c r="I670">
        <f t="shared" si="207"/>
        <v>0</v>
      </c>
      <c r="J670">
        <f t="shared" si="208"/>
        <v>0</v>
      </c>
      <c r="K670">
        <f>+FDA_BE_Calculations!$F$41/FE_GAIN_plot</f>
        <v>5.1999999999999993</v>
      </c>
      <c r="L670">
        <f>+FDA_BE_Calculations!$G$41/FE_GAIN_plot</f>
        <v>-5.1999999999999993</v>
      </c>
      <c r="N670">
        <f t="shared" si="209"/>
        <v>0</v>
      </c>
      <c r="O670">
        <f t="shared" si="210"/>
        <v>0</v>
      </c>
      <c r="Q670">
        <f t="shared" si="201"/>
        <v>2.5</v>
      </c>
      <c r="R670">
        <f t="shared" si="202"/>
        <v>2.5</v>
      </c>
      <c r="T670">
        <f t="shared" si="216"/>
        <v>0</v>
      </c>
      <c r="U670">
        <f t="shared" si="217"/>
        <v>0</v>
      </c>
      <c r="W670">
        <f t="shared" si="203"/>
        <v>2.5</v>
      </c>
      <c r="Y670">
        <f t="shared" si="204"/>
        <v>18</v>
      </c>
      <c r="Z670">
        <f t="shared" si="205"/>
        <v>-18</v>
      </c>
    </row>
    <row r="671" spans="1:26" x14ac:dyDescent="0.3">
      <c r="A671">
        <f t="shared" si="206"/>
        <v>1</v>
      </c>
      <c r="B671">
        <f t="shared" si="211"/>
        <v>-15.5</v>
      </c>
      <c r="C671">
        <f t="shared" si="199"/>
        <v>63</v>
      </c>
      <c r="D671">
        <f t="shared" si="200"/>
        <v>-1</v>
      </c>
      <c r="E671">
        <f t="shared" si="212"/>
        <v>1</v>
      </c>
      <c r="F671">
        <f t="shared" si="213"/>
        <v>62</v>
      </c>
      <c r="G671">
        <f t="shared" si="214"/>
        <v>0</v>
      </c>
      <c r="H671">
        <f t="shared" si="215"/>
        <v>0</v>
      </c>
      <c r="I671">
        <f t="shared" si="207"/>
        <v>0</v>
      </c>
      <c r="J671">
        <f t="shared" si="208"/>
        <v>0</v>
      </c>
      <c r="K671">
        <f>+FDA_BE_Calculations!$F$41/FE_GAIN_plot</f>
        <v>5.1999999999999993</v>
      </c>
      <c r="L671">
        <f>+FDA_BE_Calculations!$G$41/FE_GAIN_plot</f>
        <v>-5.1999999999999993</v>
      </c>
      <c r="N671">
        <f t="shared" si="209"/>
        <v>0</v>
      </c>
      <c r="O671">
        <f t="shared" si="210"/>
        <v>0</v>
      </c>
      <c r="Q671">
        <f t="shared" si="201"/>
        <v>2.5</v>
      </c>
      <c r="R671">
        <f t="shared" si="202"/>
        <v>2.5</v>
      </c>
      <c r="T671">
        <f t="shared" si="216"/>
        <v>0</v>
      </c>
      <c r="U671">
        <f t="shared" si="217"/>
        <v>0</v>
      </c>
      <c r="W671">
        <f t="shared" si="203"/>
        <v>2.5</v>
      </c>
      <c r="Y671">
        <f t="shared" si="204"/>
        <v>18</v>
      </c>
      <c r="Z671">
        <f t="shared" si="205"/>
        <v>-18</v>
      </c>
    </row>
    <row r="672" spans="1:26" x14ac:dyDescent="0.3">
      <c r="A672">
        <f t="shared" si="206"/>
        <v>1</v>
      </c>
      <c r="B672">
        <f t="shared" si="211"/>
        <v>-15.5</v>
      </c>
      <c r="C672">
        <f t="shared" si="199"/>
        <v>63</v>
      </c>
      <c r="D672">
        <f t="shared" si="200"/>
        <v>-1</v>
      </c>
      <c r="E672">
        <f t="shared" si="212"/>
        <v>1</v>
      </c>
      <c r="F672">
        <f t="shared" si="213"/>
        <v>62</v>
      </c>
      <c r="G672">
        <f t="shared" si="214"/>
        <v>0</v>
      </c>
      <c r="H672">
        <f t="shared" si="215"/>
        <v>0</v>
      </c>
      <c r="I672">
        <f t="shared" si="207"/>
        <v>0</v>
      </c>
      <c r="J672">
        <f t="shared" si="208"/>
        <v>0</v>
      </c>
      <c r="K672">
        <f>+FDA_BE_Calculations!$F$41/FE_GAIN_plot</f>
        <v>5.1999999999999993</v>
      </c>
      <c r="L672">
        <f>+FDA_BE_Calculations!$G$41/FE_GAIN_plot</f>
        <v>-5.1999999999999993</v>
      </c>
      <c r="N672">
        <f t="shared" si="209"/>
        <v>0</v>
      </c>
      <c r="O672">
        <f t="shared" si="210"/>
        <v>0</v>
      </c>
      <c r="Q672">
        <f t="shared" si="201"/>
        <v>2.5</v>
      </c>
      <c r="R672">
        <f t="shared" si="202"/>
        <v>2.5</v>
      </c>
      <c r="T672">
        <f t="shared" si="216"/>
        <v>0</v>
      </c>
      <c r="U672">
        <f t="shared" si="217"/>
        <v>0</v>
      </c>
      <c r="W672">
        <f t="shared" si="203"/>
        <v>2.5</v>
      </c>
      <c r="Y672">
        <f t="shared" si="204"/>
        <v>18</v>
      </c>
      <c r="Z672">
        <f t="shared" si="205"/>
        <v>-18</v>
      </c>
    </row>
    <row r="673" spans="1:26" x14ac:dyDescent="0.3">
      <c r="A673">
        <f t="shared" si="206"/>
        <v>1</v>
      </c>
      <c r="B673">
        <f t="shared" si="211"/>
        <v>-15.5</v>
      </c>
      <c r="C673">
        <f t="shared" si="199"/>
        <v>63</v>
      </c>
      <c r="D673">
        <f t="shared" si="200"/>
        <v>-1</v>
      </c>
      <c r="E673">
        <f t="shared" si="212"/>
        <v>1</v>
      </c>
      <c r="F673">
        <f t="shared" si="213"/>
        <v>62</v>
      </c>
      <c r="G673">
        <f t="shared" si="214"/>
        <v>0</v>
      </c>
      <c r="H673">
        <f t="shared" si="215"/>
        <v>0</v>
      </c>
      <c r="I673">
        <f t="shared" si="207"/>
        <v>0</v>
      </c>
      <c r="J673">
        <f t="shared" si="208"/>
        <v>0</v>
      </c>
      <c r="K673">
        <f>+FDA_BE_Calculations!$F$41/FE_GAIN_plot</f>
        <v>5.1999999999999993</v>
      </c>
      <c r="L673">
        <f>+FDA_BE_Calculations!$G$41/FE_GAIN_plot</f>
        <v>-5.1999999999999993</v>
      </c>
      <c r="N673">
        <f t="shared" si="209"/>
        <v>0</v>
      </c>
      <c r="O673">
        <f t="shared" si="210"/>
        <v>0</v>
      </c>
      <c r="Q673">
        <f t="shared" si="201"/>
        <v>2.5</v>
      </c>
      <c r="R673">
        <f t="shared" si="202"/>
        <v>2.5</v>
      </c>
      <c r="T673">
        <f t="shared" si="216"/>
        <v>0</v>
      </c>
      <c r="U673">
        <f t="shared" si="217"/>
        <v>0</v>
      </c>
      <c r="W673">
        <f t="shared" si="203"/>
        <v>2.5</v>
      </c>
      <c r="Y673">
        <f t="shared" si="204"/>
        <v>18</v>
      </c>
      <c r="Z673">
        <f t="shared" si="205"/>
        <v>-18</v>
      </c>
    </row>
    <row r="674" spans="1:26" x14ac:dyDescent="0.3">
      <c r="A674">
        <f t="shared" si="206"/>
        <v>1</v>
      </c>
      <c r="B674">
        <f t="shared" si="211"/>
        <v>-15.5</v>
      </c>
      <c r="C674">
        <f t="shared" si="199"/>
        <v>63</v>
      </c>
      <c r="D674">
        <f t="shared" si="200"/>
        <v>-1</v>
      </c>
      <c r="E674">
        <f t="shared" si="212"/>
        <v>1</v>
      </c>
      <c r="F674">
        <f t="shared" si="213"/>
        <v>62</v>
      </c>
      <c r="G674">
        <f t="shared" si="214"/>
        <v>0</v>
      </c>
      <c r="H674">
        <f t="shared" si="215"/>
        <v>0</v>
      </c>
      <c r="I674">
        <f t="shared" si="207"/>
        <v>0</v>
      </c>
      <c r="J674">
        <f t="shared" si="208"/>
        <v>0</v>
      </c>
      <c r="K674">
        <f>+FDA_BE_Calculations!$F$41/FE_GAIN_plot</f>
        <v>5.1999999999999993</v>
      </c>
      <c r="L674">
        <f>+FDA_BE_Calculations!$G$41/FE_GAIN_plot</f>
        <v>-5.1999999999999993</v>
      </c>
      <c r="N674">
        <f t="shared" si="209"/>
        <v>0</v>
      </c>
      <c r="O674">
        <f t="shared" si="210"/>
        <v>0</v>
      </c>
      <c r="Q674">
        <f t="shared" si="201"/>
        <v>2.5</v>
      </c>
      <c r="R674">
        <f t="shared" si="202"/>
        <v>2.5</v>
      </c>
      <c r="T674">
        <f t="shared" si="216"/>
        <v>0</v>
      </c>
      <c r="U674">
        <f t="shared" si="217"/>
        <v>0</v>
      </c>
      <c r="W674">
        <f t="shared" si="203"/>
        <v>2.5</v>
      </c>
      <c r="Y674">
        <f t="shared" si="204"/>
        <v>18</v>
      </c>
      <c r="Z674">
        <f t="shared" si="205"/>
        <v>-18</v>
      </c>
    </row>
    <row r="675" spans="1:26" x14ac:dyDescent="0.3">
      <c r="A675">
        <f t="shared" si="206"/>
        <v>1</v>
      </c>
      <c r="B675">
        <f t="shared" si="211"/>
        <v>-15.5</v>
      </c>
      <c r="C675">
        <f t="shared" si="199"/>
        <v>63</v>
      </c>
      <c r="D675">
        <f t="shared" si="200"/>
        <v>-1</v>
      </c>
      <c r="E675">
        <f t="shared" si="212"/>
        <v>1</v>
      </c>
      <c r="F675">
        <f t="shared" si="213"/>
        <v>62</v>
      </c>
      <c r="G675">
        <f t="shared" si="214"/>
        <v>0</v>
      </c>
      <c r="H675">
        <f t="shared" si="215"/>
        <v>0</v>
      </c>
      <c r="I675">
        <f t="shared" si="207"/>
        <v>0</v>
      </c>
      <c r="J675">
        <f t="shared" si="208"/>
        <v>0</v>
      </c>
      <c r="K675">
        <f>+FDA_BE_Calculations!$F$41/FE_GAIN_plot</f>
        <v>5.1999999999999993</v>
      </c>
      <c r="L675">
        <f>+FDA_BE_Calculations!$G$41/FE_GAIN_plot</f>
        <v>-5.1999999999999993</v>
      </c>
      <c r="N675">
        <f t="shared" si="209"/>
        <v>0</v>
      </c>
      <c r="O675">
        <f t="shared" si="210"/>
        <v>0</v>
      </c>
      <c r="Q675">
        <f t="shared" si="201"/>
        <v>2.5</v>
      </c>
      <c r="R675">
        <f t="shared" si="202"/>
        <v>2.5</v>
      </c>
      <c r="T675">
        <f t="shared" si="216"/>
        <v>0</v>
      </c>
      <c r="U675">
        <f t="shared" si="217"/>
        <v>0</v>
      </c>
      <c r="W675">
        <f t="shared" si="203"/>
        <v>2.5</v>
      </c>
      <c r="Y675">
        <f t="shared" si="204"/>
        <v>18</v>
      </c>
      <c r="Z675">
        <f t="shared" si="205"/>
        <v>-18</v>
      </c>
    </row>
    <row r="676" spans="1:26" x14ac:dyDescent="0.3">
      <c r="A676">
        <f t="shared" si="206"/>
        <v>1</v>
      </c>
      <c r="B676">
        <f t="shared" si="211"/>
        <v>-15.5</v>
      </c>
      <c r="C676">
        <f t="shared" si="199"/>
        <v>63</v>
      </c>
      <c r="D676">
        <f t="shared" si="200"/>
        <v>-1</v>
      </c>
      <c r="E676">
        <f t="shared" si="212"/>
        <v>1</v>
      </c>
      <c r="F676">
        <f t="shared" si="213"/>
        <v>62</v>
      </c>
      <c r="G676">
        <f t="shared" si="214"/>
        <v>0</v>
      </c>
      <c r="H676">
        <f t="shared" si="215"/>
        <v>0</v>
      </c>
      <c r="I676">
        <f t="shared" si="207"/>
        <v>0</v>
      </c>
      <c r="J676">
        <f t="shared" si="208"/>
        <v>0</v>
      </c>
      <c r="K676">
        <f>+FDA_BE_Calculations!$F$41/FE_GAIN_plot</f>
        <v>5.1999999999999993</v>
      </c>
      <c r="L676">
        <f>+FDA_BE_Calculations!$G$41/FE_GAIN_plot</f>
        <v>-5.1999999999999993</v>
      </c>
      <c r="N676">
        <f t="shared" si="209"/>
        <v>0</v>
      </c>
      <c r="O676">
        <f t="shared" si="210"/>
        <v>0</v>
      </c>
      <c r="Q676">
        <f t="shared" si="201"/>
        <v>2.5</v>
      </c>
      <c r="R676">
        <f t="shared" si="202"/>
        <v>2.5</v>
      </c>
      <c r="T676">
        <f t="shared" si="216"/>
        <v>0</v>
      </c>
      <c r="U676">
        <f t="shared" si="217"/>
        <v>0</v>
      </c>
      <c r="W676">
        <f t="shared" si="203"/>
        <v>2.5</v>
      </c>
      <c r="Y676">
        <f t="shared" si="204"/>
        <v>18</v>
      </c>
      <c r="Z676">
        <f t="shared" si="205"/>
        <v>-18</v>
      </c>
    </row>
    <row r="677" spans="1:26" x14ac:dyDescent="0.3">
      <c r="A677">
        <f t="shared" si="206"/>
        <v>1</v>
      </c>
      <c r="B677">
        <f t="shared" si="211"/>
        <v>-15.5</v>
      </c>
      <c r="C677">
        <f t="shared" si="199"/>
        <v>63</v>
      </c>
      <c r="D677">
        <f t="shared" si="200"/>
        <v>-1</v>
      </c>
      <c r="E677">
        <f t="shared" si="212"/>
        <v>1</v>
      </c>
      <c r="F677">
        <f t="shared" si="213"/>
        <v>62</v>
      </c>
      <c r="G677">
        <f t="shared" si="214"/>
        <v>0</v>
      </c>
      <c r="H677">
        <f t="shared" si="215"/>
        <v>0</v>
      </c>
      <c r="I677">
        <f t="shared" si="207"/>
        <v>0</v>
      </c>
      <c r="J677">
        <f t="shared" si="208"/>
        <v>0</v>
      </c>
      <c r="K677">
        <f>+FDA_BE_Calculations!$F$41/FE_GAIN_plot</f>
        <v>5.1999999999999993</v>
      </c>
      <c r="L677">
        <f>+FDA_BE_Calculations!$G$41/FE_GAIN_plot</f>
        <v>-5.1999999999999993</v>
      </c>
      <c r="N677">
        <f t="shared" si="209"/>
        <v>0</v>
      </c>
      <c r="O677">
        <f t="shared" si="210"/>
        <v>0</v>
      </c>
      <c r="Q677">
        <f t="shared" si="201"/>
        <v>2.5</v>
      </c>
      <c r="R677">
        <f t="shared" si="202"/>
        <v>2.5</v>
      </c>
      <c r="T677">
        <f t="shared" si="216"/>
        <v>0</v>
      </c>
      <c r="U677">
        <f t="shared" si="217"/>
        <v>0</v>
      </c>
      <c r="W677">
        <f t="shared" si="203"/>
        <v>2.5</v>
      </c>
      <c r="Y677">
        <f t="shared" si="204"/>
        <v>18</v>
      </c>
      <c r="Z677">
        <f t="shared" si="205"/>
        <v>-18</v>
      </c>
    </row>
    <row r="678" spans="1:26" x14ac:dyDescent="0.3">
      <c r="A678">
        <f t="shared" si="206"/>
        <v>1</v>
      </c>
      <c r="B678">
        <f t="shared" si="211"/>
        <v>-15.5</v>
      </c>
      <c r="C678">
        <f t="shared" si="199"/>
        <v>63</v>
      </c>
      <c r="D678">
        <f t="shared" si="200"/>
        <v>-1</v>
      </c>
      <c r="E678">
        <f t="shared" si="212"/>
        <v>1</v>
      </c>
      <c r="F678">
        <f t="shared" si="213"/>
        <v>62</v>
      </c>
      <c r="G678">
        <f t="shared" si="214"/>
        <v>0</v>
      </c>
      <c r="H678">
        <f t="shared" si="215"/>
        <v>0</v>
      </c>
      <c r="I678">
        <f t="shared" si="207"/>
        <v>0</v>
      </c>
      <c r="J678">
        <f t="shared" si="208"/>
        <v>0</v>
      </c>
      <c r="K678">
        <f>+FDA_BE_Calculations!$F$41/FE_GAIN_plot</f>
        <v>5.1999999999999993</v>
      </c>
      <c r="L678">
        <f>+FDA_BE_Calculations!$G$41/FE_GAIN_plot</f>
        <v>-5.1999999999999993</v>
      </c>
      <c r="N678">
        <f t="shared" si="209"/>
        <v>0</v>
      </c>
      <c r="O678">
        <f t="shared" si="210"/>
        <v>0</v>
      </c>
      <c r="Q678">
        <f t="shared" si="201"/>
        <v>2.5</v>
      </c>
      <c r="R678">
        <f t="shared" si="202"/>
        <v>2.5</v>
      </c>
      <c r="T678">
        <f t="shared" si="216"/>
        <v>0</v>
      </c>
      <c r="U678">
        <f t="shared" si="217"/>
        <v>0</v>
      </c>
      <c r="W678">
        <f t="shared" si="203"/>
        <v>2.5</v>
      </c>
      <c r="Y678">
        <f t="shared" si="204"/>
        <v>18</v>
      </c>
      <c r="Z678">
        <f t="shared" si="205"/>
        <v>-18</v>
      </c>
    </row>
    <row r="679" spans="1:26" x14ac:dyDescent="0.3">
      <c r="A679">
        <f t="shared" si="206"/>
        <v>1</v>
      </c>
      <c r="B679">
        <f t="shared" si="211"/>
        <v>-15.5</v>
      </c>
      <c r="C679">
        <f t="shared" si="199"/>
        <v>63</v>
      </c>
      <c r="D679">
        <f t="shared" si="200"/>
        <v>-1</v>
      </c>
      <c r="E679">
        <f t="shared" si="212"/>
        <v>1</v>
      </c>
      <c r="F679">
        <f t="shared" si="213"/>
        <v>62</v>
      </c>
      <c r="G679">
        <f t="shared" si="214"/>
        <v>0</v>
      </c>
      <c r="H679">
        <f t="shared" si="215"/>
        <v>0</v>
      </c>
      <c r="I679">
        <f t="shared" si="207"/>
        <v>0</v>
      </c>
      <c r="J679">
        <f t="shared" si="208"/>
        <v>0</v>
      </c>
      <c r="K679">
        <f>+FDA_BE_Calculations!$F$41/FE_GAIN_plot</f>
        <v>5.1999999999999993</v>
      </c>
      <c r="L679">
        <f>+FDA_BE_Calculations!$G$41/FE_GAIN_plot</f>
        <v>-5.1999999999999993</v>
      </c>
      <c r="N679">
        <f t="shared" si="209"/>
        <v>0</v>
      </c>
      <c r="O679">
        <f t="shared" si="210"/>
        <v>0</v>
      </c>
      <c r="Q679">
        <f t="shared" si="201"/>
        <v>2.5</v>
      </c>
      <c r="R679">
        <f t="shared" si="202"/>
        <v>2.5</v>
      </c>
      <c r="T679">
        <f t="shared" si="216"/>
        <v>0</v>
      </c>
      <c r="U679">
        <f t="shared" si="217"/>
        <v>0</v>
      </c>
      <c r="W679">
        <f t="shared" si="203"/>
        <v>2.5</v>
      </c>
      <c r="Y679">
        <f t="shared" si="204"/>
        <v>18</v>
      </c>
      <c r="Z679">
        <f t="shared" si="205"/>
        <v>-18</v>
      </c>
    </row>
    <row r="680" spans="1:26" x14ac:dyDescent="0.3">
      <c r="A680">
        <f t="shared" si="206"/>
        <v>1</v>
      </c>
      <c r="B680">
        <f t="shared" si="211"/>
        <v>-15.5</v>
      </c>
      <c r="C680">
        <f t="shared" si="199"/>
        <v>63</v>
      </c>
      <c r="D680">
        <f t="shared" si="200"/>
        <v>-1</v>
      </c>
      <c r="E680">
        <f t="shared" si="212"/>
        <v>1</v>
      </c>
      <c r="F680">
        <f t="shared" si="213"/>
        <v>62</v>
      </c>
      <c r="G680">
        <f t="shared" si="214"/>
        <v>0</v>
      </c>
      <c r="H680">
        <f t="shared" si="215"/>
        <v>0</v>
      </c>
      <c r="I680">
        <f t="shared" si="207"/>
        <v>0</v>
      </c>
      <c r="J680">
        <f t="shared" si="208"/>
        <v>0</v>
      </c>
      <c r="K680">
        <f>+FDA_BE_Calculations!$F$41/FE_GAIN_plot</f>
        <v>5.1999999999999993</v>
      </c>
      <c r="L680">
        <f>+FDA_BE_Calculations!$G$41/FE_GAIN_plot</f>
        <v>-5.1999999999999993</v>
      </c>
      <c r="N680">
        <f t="shared" si="209"/>
        <v>0</v>
      </c>
      <c r="O680">
        <f t="shared" si="210"/>
        <v>0</v>
      </c>
      <c r="Q680">
        <f t="shared" si="201"/>
        <v>2.5</v>
      </c>
      <c r="R680">
        <f t="shared" si="202"/>
        <v>2.5</v>
      </c>
      <c r="T680">
        <f t="shared" si="216"/>
        <v>0</v>
      </c>
      <c r="U680">
        <f t="shared" si="217"/>
        <v>0</v>
      </c>
      <c r="W680">
        <f t="shared" si="203"/>
        <v>2.5</v>
      </c>
      <c r="Y680">
        <f t="shared" si="204"/>
        <v>18</v>
      </c>
      <c r="Z680">
        <f t="shared" si="205"/>
        <v>-18</v>
      </c>
    </row>
    <row r="681" spans="1:26" x14ac:dyDescent="0.3">
      <c r="A681">
        <f t="shared" si="206"/>
        <v>1</v>
      </c>
      <c r="B681">
        <f t="shared" si="211"/>
        <v>-15.5</v>
      </c>
      <c r="C681">
        <f t="shared" si="199"/>
        <v>63</v>
      </c>
      <c r="D681">
        <f t="shared" si="200"/>
        <v>-1</v>
      </c>
      <c r="E681">
        <f t="shared" si="212"/>
        <v>1</v>
      </c>
      <c r="F681">
        <f t="shared" si="213"/>
        <v>62</v>
      </c>
      <c r="G681">
        <f t="shared" si="214"/>
        <v>0</v>
      </c>
      <c r="H681">
        <f t="shared" si="215"/>
        <v>0</v>
      </c>
      <c r="I681">
        <f t="shared" si="207"/>
        <v>0</v>
      </c>
      <c r="J681">
        <f t="shared" si="208"/>
        <v>0</v>
      </c>
      <c r="K681">
        <f>+FDA_BE_Calculations!$F$41/FE_GAIN_plot</f>
        <v>5.1999999999999993</v>
      </c>
      <c r="L681">
        <f>+FDA_BE_Calculations!$G$41/FE_GAIN_plot</f>
        <v>-5.1999999999999993</v>
      </c>
      <c r="N681">
        <f t="shared" si="209"/>
        <v>0</v>
      </c>
      <c r="O681">
        <f t="shared" si="210"/>
        <v>0</v>
      </c>
      <c r="Q681">
        <f t="shared" si="201"/>
        <v>2.5</v>
      </c>
      <c r="R681">
        <f t="shared" si="202"/>
        <v>2.5</v>
      </c>
      <c r="T681">
        <f t="shared" si="216"/>
        <v>0</v>
      </c>
      <c r="U681">
        <f t="shared" si="217"/>
        <v>0</v>
      </c>
      <c r="W681">
        <f t="shared" si="203"/>
        <v>2.5</v>
      </c>
      <c r="Y681">
        <f t="shared" si="204"/>
        <v>18</v>
      </c>
      <c r="Z681">
        <f t="shared" si="205"/>
        <v>-18</v>
      </c>
    </row>
    <row r="682" spans="1:26" x14ac:dyDescent="0.3">
      <c r="A682">
        <f t="shared" si="206"/>
        <v>1</v>
      </c>
      <c r="B682">
        <f t="shared" si="211"/>
        <v>-15.5</v>
      </c>
      <c r="C682">
        <f t="shared" si="199"/>
        <v>63</v>
      </c>
      <c r="D682">
        <f t="shared" si="200"/>
        <v>-1</v>
      </c>
      <c r="E682">
        <f t="shared" si="212"/>
        <v>1</v>
      </c>
      <c r="F682">
        <f t="shared" si="213"/>
        <v>62</v>
      </c>
      <c r="G682">
        <f t="shared" si="214"/>
        <v>0</v>
      </c>
      <c r="H682">
        <f t="shared" si="215"/>
        <v>0</v>
      </c>
      <c r="I682">
        <f t="shared" si="207"/>
        <v>0</v>
      </c>
      <c r="J682">
        <f t="shared" si="208"/>
        <v>0</v>
      </c>
      <c r="K682">
        <f>+FDA_BE_Calculations!$F$41/FE_GAIN_plot</f>
        <v>5.1999999999999993</v>
      </c>
      <c r="L682">
        <f>+FDA_BE_Calculations!$G$41/FE_GAIN_plot</f>
        <v>-5.1999999999999993</v>
      </c>
      <c r="N682">
        <f t="shared" si="209"/>
        <v>0</v>
      </c>
      <c r="O682">
        <f t="shared" si="210"/>
        <v>0</v>
      </c>
      <c r="Q682">
        <f t="shared" si="201"/>
        <v>2.5</v>
      </c>
      <c r="R682">
        <f t="shared" si="202"/>
        <v>2.5</v>
      </c>
      <c r="T682">
        <f t="shared" si="216"/>
        <v>0</v>
      </c>
      <c r="U682">
        <f t="shared" si="217"/>
        <v>0</v>
      </c>
      <c r="W682">
        <f t="shared" si="203"/>
        <v>2.5</v>
      </c>
      <c r="Y682">
        <f t="shared" si="204"/>
        <v>18</v>
      </c>
      <c r="Z682">
        <f t="shared" si="205"/>
        <v>-18</v>
      </c>
    </row>
    <row r="683" spans="1:26" x14ac:dyDescent="0.3">
      <c r="A683">
        <f t="shared" si="206"/>
        <v>1</v>
      </c>
      <c r="B683">
        <f t="shared" si="211"/>
        <v>-15.5</v>
      </c>
      <c r="C683">
        <f t="shared" si="199"/>
        <v>63</v>
      </c>
      <c r="D683">
        <f t="shared" si="200"/>
        <v>-1</v>
      </c>
      <c r="E683">
        <f t="shared" si="212"/>
        <v>1</v>
      </c>
      <c r="F683">
        <f t="shared" si="213"/>
        <v>62</v>
      </c>
      <c r="G683">
        <f t="shared" si="214"/>
        <v>0</v>
      </c>
      <c r="H683">
        <f t="shared" si="215"/>
        <v>0</v>
      </c>
      <c r="I683">
        <f t="shared" si="207"/>
        <v>0</v>
      </c>
      <c r="J683">
        <f t="shared" si="208"/>
        <v>0</v>
      </c>
      <c r="K683">
        <f>+FDA_BE_Calculations!$F$41/FE_GAIN_plot</f>
        <v>5.1999999999999993</v>
      </c>
      <c r="L683">
        <f>+FDA_BE_Calculations!$G$41/FE_GAIN_plot</f>
        <v>-5.1999999999999993</v>
      </c>
      <c r="N683">
        <f t="shared" si="209"/>
        <v>0</v>
      </c>
      <c r="O683">
        <f t="shared" si="210"/>
        <v>0</v>
      </c>
      <c r="Q683">
        <f t="shared" si="201"/>
        <v>2.5</v>
      </c>
      <c r="R683">
        <f t="shared" si="202"/>
        <v>2.5</v>
      </c>
      <c r="T683">
        <f t="shared" si="216"/>
        <v>0</v>
      </c>
      <c r="U683">
        <f t="shared" si="217"/>
        <v>0</v>
      </c>
      <c r="W683">
        <f t="shared" si="203"/>
        <v>2.5</v>
      </c>
      <c r="Y683">
        <f t="shared" si="204"/>
        <v>18</v>
      </c>
      <c r="Z683">
        <f t="shared" si="205"/>
        <v>-18</v>
      </c>
    </row>
    <row r="684" spans="1:26" x14ac:dyDescent="0.3">
      <c r="A684">
        <f t="shared" si="206"/>
        <v>1</v>
      </c>
      <c r="B684">
        <f t="shared" si="211"/>
        <v>-15.5</v>
      </c>
      <c r="C684">
        <f t="shared" si="199"/>
        <v>63</v>
      </c>
      <c r="D684">
        <f t="shared" si="200"/>
        <v>-1</v>
      </c>
      <c r="E684">
        <f t="shared" si="212"/>
        <v>1</v>
      </c>
      <c r="F684">
        <f t="shared" si="213"/>
        <v>62</v>
      </c>
      <c r="G684">
        <f t="shared" si="214"/>
        <v>0</v>
      </c>
      <c r="H684">
        <f t="shared" si="215"/>
        <v>0</v>
      </c>
      <c r="I684">
        <f t="shared" si="207"/>
        <v>0</v>
      </c>
      <c r="J684">
        <f t="shared" si="208"/>
        <v>0</v>
      </c>
      <c r="K684">
        <f>+FDA_BE_Calculations!$F$41/FE_GAIN_plot</f>
        <v>5.1999999999999993</v>
      </c>
      <c r="L684">
        <f>+FDA_BE_Calculations!$G$41/FE_GAIN_plot</f>
        <v>-5.1999999999999993</v>
      </c>
      <c r="N684">
        <f t="shared" si="209"/>
        <v>0</v>
      </c>
      <c r="O684">
        <f t="shared" si="210"/>
        <v>0</v>
      </c>
      <c r="Q684">
        <f t="shared" si="201"/>
        <v>2.5</v>
      </c>
      <c r="R684">
        <f t="shared" si="202"/>
        <v>2.5</v>
      </c>
      <c r="T684">
        <f t="shared" si="216"/>
        <v>0</v>
      </c>
      <c r="U684">
        <f t="shared" si="217"/>
        <v>0</v>
      </c>
      <c r="W684">
        <f t="shared" si="203"/>
        <v>2.5</v>
      </c>
      <c r="Y684">
        <f t="shared" si="204"/>
        <v>18</v>
      </c>
      <c r="Z684">
        <f t="shared" si="205"/>
        <v>-18</v>
      </c>
    </row>
    <row r="685" spans="1:26" x14ac:dyDescent="0.3">
      <c r="A685">
        <f t="shared" si="206"/>
        <v>1</v>
      </c>
      <c r="B685">
        <f t="shared" si="211"/>
        <v>-15.5</v>
      </c>
      <c r="C685">
        <f t="shared" si="199"/>
        <v>63</v>
      </c>
      <c r="D685">
        <f t="shared" si="200"/>
        <v>-1</v>
      </c>
      <c r="E685">
        <f t="shared" si="212"/>
        <v>1</v>
      </c>
      <c r="F685">
        <f t="shared" si="213"/>
        <v>62</v>
      </c>
      <c r="G685">
        <f t="shared" si="214"/>
        <v>0</v>
      </c>
      <c r="H685">
        <f t="shared" si="215"/>
        <v>0</v>
      </c>
      <c r="I685">
        <f t="shared" si="207"/>
        <v>0</v>
      </c>
      <c r="J685">
        <f t="shared" si="208"/>
        <v>0</v>
      </c>
      <c r="K685">
        <f>+FDA_BE_Calculations!$F$41/FE_GAIN_plot</f>
        <v>5.1999999999999993</v>
      </c>
      <c r="L685">
        <f>+FDA_BE_Calculations!$G$41/FE_GAIN_plot</f>
        <v>-5.1999999999999993</v>
      </c>
      <c r="N685">
        <f t="shared" si="209"/>
        <v>0</v>
      </c>
      <c r="O685">
        <f t="shared" si="210"/>
        <v>0</v>
      </c>
      <c r="Q685">
        <f t="shared" si="201"/>
        <v>2.5</v>
      </c>
      <c r="R685">
        <f t="shared" si="202"/>
        <v>2.5</v>
      </c>
      <c r="T685">
        <f t="shared" si="216"/>
        <v>0</v>
      </c>
      <c r="U685">
        <f t="shared" si="217"/>
        <v>0</v>
      </c>
      <c r="W685">
        <f t="shared" si="203"/>
        <v>2.5</v>
      </c>
      <c r="Y685">
        <f t="shared" si="204"/>
        <v>18</v>
      </c>
      <c r="Z685">
        <f t="shared" si="205"/>
        <v>-18</v>
      </c>
    </row>
    <row r="686" spans="1:26" x14ac:dyDescent="0.3">
      <c r="A686">
        <f t="shared" si="206"/>
        <v>1</v>
      </c>
      <c r="B686">
        <f t="shared" si="211"/>
        <v>-15.5</v>
      </c>
      <c r="C686">
        <f t="shared" si="199"/>
        <v>63</v>
      </c>
      <c r="D686">
        <f t="shared" si="200"/>
        <v>-1</v>
      </c>
      <c r="E686">
        <f t="shared" si="212"/>
        <v>1</v>
      </c>
      <c r="F686">
        <f t="shared" si="213"/>
        <v>62</v>
      </c>
      <c r="G686">
        <f t="shared" si="214"/>
        <v>0</v>
      </c>
      <c r="H686">
        <f t="shared" si="215"/>
        <v>0</v>
      </c>
      <c r="I686">
        <f t="shared" si="207"/>
        <v>0</v>
      </c>
      <c r="J686">
        <f t="shared" si="208"/>
        <v>0</v>
      </c>
      <c r="K686">
        <f>+FDA_BE_Calculations!$F$41/FE_GAIN_plot</f>
        <v>5.1999999999999993</v>
      </c>
      <c r="L686">
        <f>+FDA_BE_Calculations!$G$41/FE_GAIN_plot</f>
        <v>-5.1999999999999993</v>
      </c>
      <c r="N686">
        <f t="shared" si="209"/>
        <v>0</v>
      </c>
      <c r="O686">
        <f t="shared" si="210"/>
        <v>0</v>
      </c>
      <c r="Q686">
        <f t="shared" si="201"/>
        <v>2.5</v>
      </c>
      <c r="R686">
        <f t="shared" si="202"/>
        <v>2.5</v>
      </c>
      <c r="T686">
        <f t="shared" si="216"/>
        <v>0</v>
      </c>
      <c r="U686">
        <f t="shared" si="217"/>
        <v>0</v>
      </c>
      <c r="W686">
        <f t="shared" si="203"/>
        <v>2.5</v>
      </c>
      <c r="Y686">
        <f t="shared" si="204"/>
        <v>18</v>
      </c>
      <c r="Z686">
        <f t="shared" si="205"/>
        <v>-18</v>
      </c>
    </row>
    <row r="687" spans="1:26" x14ac:dyDescent="0.3">
      <c r="A687">
        <f t="shared" si="206"/>
        <v>1</v>
      </c>
      <c r="B687">
        <f t="shared" si="211"/>
        <v>-15.5</v>
      </c>
      <c r="C687">
        <f t="shared" si="199"/>
        <v>63</v>
      </c>
      <c r="D687">
        <f t="shared" si="200"/>
        <v>-1</v>
      </c>
      <c r="E687">
        <f t="shared" si="212"/>
        <v>1</v>
      </c>
      <c r="F687">
        <f t="shared" si="213"/>
        <v>62</v>
      </c>
      <c r="G687">
        <f t="shared" si="214"/>
        <v>0</v>
      </c>
      <c r="H687">
        <f t="shared" si="215"/>
        <v>0</v>
      </c>
      <c r="I687">
        <f t="shared" si="207"/>
        <v>0</v>
      </c>
      <c r="J687">
        <f t="shared" si="208"/>
        <v>0</v>
      </c>
      <c r="K687">
        <f>+FDA_BE_Calculations!$F$41/FE_GAIN_plot</f>
        <v>5.1999999999999993</v>
      </c>
      <c r="L687">
        <f>+FDA_BE_Calculations!$G$41/FE_GAIN_plot</f>
        <v>-5.1999999999999993</v>
      </c>
      <c r="N687">
        <f t="shared" si="209"/>
        <v>0</v>
      </c>
      <c r="O687">
        <f t="shared" si="210"/>
        <v>0</v>
      </c>
      <c r="Q687">
        <f t="shared" si="201"/>
        <v>2.5</v>
      </c>
      <c r="R687">
        <f t="shared" si="202"/>
        <v>2.5</v>
      </c>
      <c r="T687">
        <f t="shared" si="216"/>
        <v>0</v>
      </c>
      <c r="U687">
        <f t="shared" si="217"/>
        <v>0</v>
      </c>
      <c r="W687">
        <f t="shared" si="203"/>
        <v>2.5</v>
      </c>
      <c r="Y687">
        <f t="shared" si="204"/>
        <v>18</v>
      </c>
      <c r="Z687">
        <f t="shared" si="205"/>
        <v>-18</v>
      </c>
    </row>
    <row r="688" spans="1:26" x14ac:dyDescent="0.3">
      <c r="A688">
        <f t="shared" si="206"/>
        <v>1</v>
      </c>
      <c r="B688">
        <f t="shared" si="211"/>
        <v>-15.5</v>
      </c>
      <c r="C688">
        <f t="shared" si="199"/>
        <v>63</v>
      </c>
      <c r="D688">
        <f t="shared" si="200"/>
        <v>-1</v>
      </c>
      <c r="E688">
        <f t="shared" si="212"/>
        <v>1</v>
      </c>
      <c r="F688">
        <f t="shared" si="213"/>
        <v>62</v>
      </c>
      <c r="G688">
        <f t="shared" si="214"/>
        <v>0</v>
      </c>
      <c r="H688">
        <f t="shared" si="215"/>
        <v>0</v>
      </c>
      <c r="I688">
        <f t="shared" si="207"/>
        <v>0</v>
      </c>
      <c r="J688">
        <f t="shared" si="208"/>
        <v>0</v>
      </c>
      <c r="K688">
        <f>+FDA_BE_Calculations!$F$41/FE_GAIN_plot</f>
        <v>5.1999999999999993</v>
      </c>
      <c r="L688">
        <f>+FDA_BE_Calculations!$G$41/FE_GAIN_plot</f>
        <v>-5.1999999999999993</v>
      </c>
      <c r="N688">
        <f t="shared" si="209"/>
        <v>0</v>
      </c>
      <c r="O688">
        <f t="shared" si="210"/>
        <v>0</v>
      </c>
      <c r="Q688">
        <f t="shared" si="201"/>
        <v>2.5</v>
      </c>
      <c r="R688">
        <f t="shared" si="202"/>
        <v>2.5</v>
      </c>
      <c r="T688">
        <f t="shared" si="216"/>
        <v>0</v>
      </c>
      <c r="U688">
        <f t="shared" si="217"/>
        <v>0</v>
      </c>
      <c r="W688">
        <f t="shared" si="203"/>
        <v>2.5</v>
      </c>
      <c r="Y688">
        <f t="shared" si="204"/>
        <v>18</v>
      </c>
      <c r="Z688">
        <f t="shared" si="205"/>
        <v>-18</v>
      </c>
    </row>
    <row r="689" spans="1:26" x14ac:dyDescent="0.3">
      <c r="A689">
        <f t="shared" si="206"/>
        <v>1</v>
      </c>
      <c r="B689">
        <f t="shared" si="211"/>
        <v>-15.5</v>
      </c>
      <c r="C689">
        <f t="shared" si="199"/>
        <v>63</v>
      </c>
      <c r="D689">
        <f t="shared" si="200"/>
        <v>-1</v>
      </c>
      <c r="E689">
        <f t="shared" si="212"/>
        <v>1</v>
      </c>
      <c r="F689">
        <f t="shared" si="213"/>
        <v>62</v>
      </c>
      <c r="G689">
        <f t="shared" si="214"/>
        <v>0</v>
      </c>
      <c r="H689">
        <f t="shared" si="215"/>
        <v>0</v>
      </c>
      <c r="I689">
        <f t="shared" si="207"/>
        <v>0</v>
      </c>
      <c r="J689">
        <f t="shared" si="208"/>
        <v>0</v>
      </c>
      <c r="K689">
        <f>+FDA_BE_Calculations!$F$41/FE_GAIN_plot</f>
        <v>5.1999999999999993</v>
      </c>
      <c r="L689">
        <f>+FDA_BE_Calculations!$G$41/FE_GAIN_plot</f>
        <v>-5.1999999999999993</v>
      </c>
      <c r="N689">
        <f t="shared" si="209"/>
        <v>0</v>
      </c>
      <c r="O689">
        <f t="shared" si="210"/>
        <v>0</v>
      </c>
      <c r="Q689">
        <f t="shared" si="201"/>
        <v>2.5</v>
      </c>
      <c r="R689">
        <f t="shared" si="202"/>
        <v>2.5</v>
      </c>
      <c r="T689">
        <f t="shared" si="216"/>
        <v>0</v>
      </c>
      <c r="U689">
        <f t="shared" si="217"/>
        <v>0</v>
      </c>
      <c r="W689">
        <f t="shared" si="203"/>
        <v>2.5</v>
      </c>
      <c r="Y689">
        <f t="shared" si="204"/>
        <v>18</v>
      </c>
      <c r="Z689">
        <f t="shared" si="205"/>
        <v>-18</v>
      </c>
    </row>
    <row r="690" spans="1:26" x14ac:dyDescent="0.3">
      <c r="A690">
        <f t="shared" si="206"/>
        <v>1</v>
      </c>
      <c r="B690">
        <f t="shared" si="211"/>
        <v>-15.5</v>
      </c>
      <c r="C690">
        <f t="shared" si="199"/>
        <v>63</v>
      </c>
      <c r="D690">
        <f t="shared" si="200"/>
        <v>-1</v>
      </c>
      <c r="E690">
        <f t="shared" si="212"/>
        <v>1</v>
      </c>
      <c r="F690">
        <f t="shared" si="213"/>
        <v>62</v>
      </c>
      <c r="G690">
        <f t="shared" si="214"/>
        <v>0</v>
      </c>
      <c r="H690">
        <f t="shared" si="215"/>
        <v>0</v>
      </c>
      <c r="I690">
        <f t="shared" si="207"/>
        <v>0</v>
      </c>
      <c r="J690">
        <f t="shared" si="208"/>
        <v>0</v>
      </c>
      <c r="K690">
        <f>+FDA_BE_Calculations!$F$41/FE_GAIN_plot</f>
        <v>5.1999999999999993</v>
      </c>
      <c r="L690">
        <f>+FDA_BE_Calculations!$G$41/FE_GAIN_plot</f>
        <v>-5.1999999999999993</v>
      </c>
      <c r="N690">
        <f t="shared" si="209"/>
        <v>0</v>
      </c>
      <c r="O690">
        <f t="shared" si="210"/>
        <v>0</v>
      </c>
      <c r="Q690">
        <f t="shared" si="201"/>
        <v>2.5</v>
      </c>
      <c r="R690">
        <f t="shared" si="202"/>
        <v>2.5</v>
      </c>
      <c r="T690">
        <f t="shared" si="216"/>
        <v>0</v>
      </c>
      <c r="U690">
        <f t="shared" si="217"/>
        <v>0</v>
      </c>
      <c r="W690">
        <f t="shared" si="203"/>
        <v>2.5</v>
      </c>
      <c r="Y690">
        <f t="shared" si="204"/>
        <v>18</v>
      </c>
      <c r="Z690">
        <f t="shared" si="205"/>
        <v>-18</v>
      </c>
    </row>
    <row r="691" spans="1:26" x14ac:dyDescent="0.3">
      <c r="A691">
        <f t="shared" si="206"/>
        <v>1</v>
      </c>
      <c r="B691">
        <f t="shared" si="211"/>
        <v>-15.5</v>
      </c>
      <c r="C691">
        <f t="shared" si="199"/>
        <v>63</v>
      </c>
      <c r="D691">
        <f t="shared" si="200"/>
        <v>-1</v>
      </c>
      <c r="E691">
        <f t="shared" si="212"/>
        <v>1</v>
      </c>
      <c r="F691">
        <f t="shared" si="213"/>
        <v>62</v>
      </c>
      <c r="G691">
        <f t="shared" si="214"/>
        <v>0</v>
      </c>
      <c r="H691">
        <f t="shared" si="215"/>
        <v>0</v>
      </c>
      <c r="I691">
        <f t="shared" si="207"/>
        <v>0</v>
      </c>
      <c r="J691">
        <f t="shared" si="208"/>
        <v>0</v>
      </c>
      <c r="K691">
        <f>+FDA_BE_Calculations!$F$41/FE_GAIN_plot</f>
        <v>5.1999999999999993</v>
      </c>
      <c r="L691">
        <f>+FDA_BE_Calculations!$G$41/FE_GAIN_plot</f>
        <v>-5.1999999999999993</v>
      </c>
      <c r="N691">
        <f t="shared" si="209"/>
        <v>0</v>
      </c>
      <c r="O691">
        <f t="shared" si="210"/>
        <v>0</v>
      </c>
      <c r="Q691">
        <f t="shared" si="201"/>
        <v>2.5</v>
      </c>
      <c r="R691">
        <f t="shared" si="202"/>
        <v>2.5</v>
      </c>
      <c r="T691">
        <f t="shared" si="216"/>
        <v>0</v>
      </c>
      <c r="U691">
        <f t="shared" si="217"/>
        <v>0</v>
      </c>
      <c r="W691">
        <f t="shared" si="203"/>
        <v>2.5</v>
      </c>
      <c r="Y691">
        <f t="shared" si="204"/>
        <v>18</v>
      </c>
      <c r="Z691">
        <f t="shared" si="205"/>
        <v>-18</v>
      </c>
    </row>
    <row r="692" spans="1:26" x14ac:dyDescent="0.3">
      <c r="A692">
        <f t="shared" si="206"/>
        <v>1</v>
      </c>
      <c r="B692">
        <f t="shared" si="211"/>
        <v>-15.5</v>
      </c>
      <c r="C692">
        <f t="shared" si="199"/>
        <v>63</v>
      </c>
      <c r="D692">
        <f t="shared" si="200"/>
        <v>-1</v>
      </c>
      <c r="E692">
        <f t="shared" si="212"/>
        <v>1</v>
      </c>
      <c r="F692">
        <f t="shared" si="213"/>
        <v>62</v>
      </c>
      <c r="G692">
        <f t="shared" si="214"/>
        <v>0</v>
      </c>
      <c r="H692">
        <f t="shared" si="215"/>
        <v>0</v>
      </c>
      <c r="I692">
        <f t="shared" si="207"/>
        <v>0</v>
      </c>
      <c r="J692">
        <f t="shared" si="208"/>
        <v>0</v>
      </c>
      <c r="K692">
        <f>+FDA_BE_Calculations!$F$41/FE_GAIN_plot</f>
        <v>5.1999999999999993</v>
      </c>
      <c r="L692">
        <f>+FDA_BE_Calculations!$G$41/FE_GAIN_plot</f>
        <v>-5.1999999999999993</v>
      </c>
      <c r="N692">
        <f t="shared" si="209"/>
        <v>0</v>
      </c>
      <c r="O692">
        <f t="shared" si="210"/>
        <v>0</v>
      </c>
      <c r="Q692">
        <f t="shared" si="201"/>
        <v>2.5</v>
      </c>
      <c r="R692">
        <f t="shared" si="202"/>
        <v>2.5</v>
      </c>
      <c r="T692">
        <f t="shared" si="216"/>
        <v>0</v>
      </c>
      <c r="U692">
        <f t="shared" si="217"/>
        <v>0</v>
      </c>
      <c r="W692">
        <f t="shared" si="203"/>
        <v>2.5</v>
      </c>
      <c r="Y692">
        <f t="shared" si="204"/>
        <v>18</v>
      </c>
      <c r="Z692">
        <f t="shared" si="205"/>
        <v>-18</v>
      </c>
    </row>
    <row r="693" spans="1:26" x14ac:dyDescent="0.3">
      <c r="A693">
        <f t="shared" si="206"/>
        <v>1</v>
      </c>
      <c r="B693">
        <f t="shared" si="211"/>
        <v>-15.5</v>
      </c>
      <c r="C693">
        <f t="shared" si="199"/>
        <v>63</v>
      </c>
      <c r="D693">
        <f t="shared" si="200"/>
        <v>-1</v>
      </c>
      <c r="E693">
        <f t="shared" si="212"/>
        <v>1</v>
      </c>
      <c r="F693">
        <f t="shared" si="213"/>
        <v>62</v>
      </c>
      <c r="G693">
        <f t="shared" si="214"/>
        <v>0</v>
      </c>
      <c r="H693">
        <f t="shared" si="215"/>
        <v>0</v>
      </c>
      <c r="I693">
        <f t="shared" si="207"/>
        <v>0</v>
      </c>
      <c r="J693">
        <f t="shared" si="208"/>
        <v>0</v>
      </c>
      <c r="K693">
        <f>+FDA_BE_Calculations!$F$41/FE_GAIN_plot</f>
        <v>5.1999999999999993</v>
      </c>
      <c r="L693">
        <f>+FDA_BE_Calculations!$G$41/FE_GAIN_plot</f>
        <v>-5.1999999999999993</v>
      </c>
      <c r="N693">
        <f t="shared" si="209"/>
        <v>0</v>
      </c>
      <c r="O693">
        <f t="shared" si="210"/>
        <v>0</v>
      </c>
      <c r="Q693">
        <f t="shared" si="201"/>
        <v>2.5</v>
      </c>
      <c r="R693">
        <f t="shared" si="202"/>
        <v>2.5</v>
      </c>
      <c r="T693">
        <f t="shared" si="216"/>
        <v>0</v>
      </c>
      <c r="U693">
        <f t="shared" si="217"/>
        <v>0</v>
      </c>
      <c r="W693">
        <f t="shared" si="203"/>
        <v>2.5</v>
      </c>
      <c r="Y693">
        <f t="shared" si="204"/>
        <v>18</v>
      </c>
      <c r="Z693">
        <f t="shared" si="205"/>
        <v>-18</v>
      </c>
    </row>
    <row r="694" spans="1:26" x14ac:dyDescent="0.3">
      <c r="A694">
        <f t="shared" si="206"/>
        <v>1</v>
      </c>
      <c r="B694">
        <f t="shared" si="211"/>
        <v>-15.5</v>
      </c>
      <c r="C694">
        <f t="shared" si="199"/>
        <v>63</v>
      </c>
      <c r="D694">
        <f t="shared" si="200"/>
        <v>-1</v>
      </c>
      <c r="E694">
        <f t="shared" si="212"/>
        <v>1</v>
      </c>
      <c r="F694">
        <f t="shared" si="213"/>
        <v>62</v>
      </c>
      <c r="G694">
        <f t="shared" si="214"/>
        <v>0</v>
      </c>
      <c r="H694">
        <f t="shared" si="215"/>
        <v>0</v>
      </c>
      <c r="I694">
        <f t="shared" si="207"/>
        <v>0</v>
      </c>
      <c r="J694">
        <f t="shared" si="208"/>
        <v>0</v>
      </c>
      <c r="K694">
        <f>+FDA_BE_Calculations!$F$41/FE_GAIN_plot</f>
        <v>5.1999999999999993</v>
      </c>
      <c r="L694">
        <f>+FDA_BE_Calculations!$G$41/FE_GAIN_plot</f>
        <v>-5.1999999999999993</v>
      </c>
      <c r="N694">
        <f t="shared" si="209"/>
        <v>0</v>
      </c>
      <c r="O694">
        <f t="shared" si="210"/>
        <v>0</v>
      </c>
      <c r="Q694">
        <f t="shared" si="201"/>
        <v>2.5</v>
      </c>
      <c r="R694">
        <f t="shared" si="202"/>
        <v>2.5</v>
      </c>
      <c r="T694">
        <f t="shared" si="216"/>
        <v>0</v>
      </c>
      <c r="U694">
        <f t="shared" si="217"/>
        <v>0</v>
      </c>
      <c r="W694">
        <f t="shared" si="203"/>
        <v>2.5</v>
      </c>
      <c r="Y694">
        <f t="shared" si="204"/>
        <v>18</v>
      </c>
      <c r="Z694">
        <f t="shared" si="205"/>
        <v>-18</v>
      </c>
    </row>
    <row r="695" spans="1:26" x14ac:dyDescent="0.3">
      <c r="A695">
        <f t="shared" si="206"/>
        <v>1</v>
      </c>
      <c r="B695">
        <f t="shared" si="211"/>
        <v>-15.5</v>
      </c>
      <c r="C695">
        <f t="shared" si="199"/>
        <v>63</v>
      </c>
      <c r="D695">
        <f t="shared" si="200"/>
        <v>-1</v>
      </c>
      <c r="E695">
        <f t="shared" si="212"/>
        <v>1</v>
      </c>
      <c r="F695">
        <f t="shared" si="213"/>
        <v>62</v>
      </c>
      <c r="G695">
        <f t="shared" si="214"/>
        <v>0</v>
      </c>
      <c r="H695">
        <f t="shared" si="215"/>
        <v>0</v>
      </c>
      <c r="I695">
        <f t="shared" si="207"/>
        <v>0</v>
      </c>
      <c r="J695">
        <f t="shared" si="208"/>
        <v>0</v>
      </c>
      <c r="K695">
        <f>+FDA_BE_Calculations!$F$41/FE_GAIN_plot</f>
        <v>5.1999999999999993</v>
      </c>
      <c r="L695">
        <f>+FDA_BE_Calculations!$G$41/FE_GAIN_plot</f>
        <v>-5.1999999999999993</v>
      </c>
      <c r="N695">
        <f t="shared" si="209"/>
        <v>0</v>
      </c>
      <c r="O695">
        <f t="shared" si="210"/>
        <v>0</v>
      </c>
      <c r="Q695">
        <f t="shared" si="201"/>
        <v>2.5</v>
      </c>
      <c r="R695">
        <f t="shared" si="202"/>
        <v>2.5</v>
      </c>
      <c r="T695">
        <f t="shared" si="216"/>
        <v>0</v>
      </c>
      <c r="U695">
        <f t="shared" si="217"/>
        <v>0</v>
      </c>
      <c r="W695">
        <f t="shared" si="203"/>
        <v>2.5</v>
      </c>
      <c r="Y695">
        <f t="shared" si="204"/>
        <v>18</v>
      </c>
      <c r="Z695">
        <f t="shared" si="205"/>
        <v>-18</v>
      </c>
    </row>
    <row r="696" spans="1:26" x14ac:dyDescent="0.3">
      <c r="A696">
        <f t="shared" si="206"/>
        <v>1</v>
      </c>
      <c r="B696">
        <f t="shared" si="211"/>
        <v>-15.5</v>
      </c>
      <c r="C696">
        <f t="shared" si="199"/>
        <v>63</v>
      </c>
      <c r="D696">
        <f t="shared" si="200"/>
        <v>-1</v>
      </c>
      <c r="E696">
        <f t="shared" si="212"/>
        <v>1</v>
      </c>
      <c r="F696">
        <f t="shared" si="213"/>
        <v>62</v>
      </c>
      <c r="G696">
        <f t="shared" si="214"/>
        <v>0</v>
      </c>
      <c r="H696">
        <f t="shared" si="215"/>
        <v>0</v>
      </c>
      <c r="I696">
        <f t="shared" si="207"/>
        <v>0</v>
      </c>
      <c r="J696">
        <f t="shared" si="208"/>
        <v>0</v>
      </c>
      <c r="K696">
        <f>+FDA_BE_Calculations!$F$41/FE_GAIN_plot</f>
        <v>5.1999999999999993</v>
      </c>
      <c r="L696">
        <f>+FDA_BE_Calculations!$G$41/FE_GAIN_plot</f>
        <v>-5.1999999999999993</v>
      </c>
      <c r="N696">
        <f t="shared" si="209"/>
        <v>0</v>
      </c>
      <c r="O696">
        <f t="shared" si="210"/>
        <v>0</v>
      </c>
      <c r="Q696">
        <f t="shared" si="201"/>
        <v>2.5</v>
      </c>
      <c r="R696">
        <f t="shared" si="202"/>
        <v>2.5</v>
      </c>
      <c r="T696">
        <f t="shared" si="216"/>
        <v>0</v>
      </c>
      <c r="U696">
        <f t="shared" si="217"/>
        <v>0</v>
      </c>
      <c r="W696">
        <f t="shared" si="203"/>
        <v>2.5</v>
      </c>
      <c r="Y696">
        <f t="shared" si="204"/>
        <v>18</v>
      </c>
      <c r="Z696">
        <f t="shared" si="205"/>
        <v>-18</v>
      </c>
    </row>
    <row r="697" spans="1:26" x14ac:dyDescent="0.3">
      <c r="A697">
        <f t="shared" si="206"/>
        <v>1</v>
      </c>
      <c r="B697">
        <f t="shared" si="211"/>
        <v>-15.5</v>
      </c>
      <c r="C697">
        <f t="shared" si="199"/>
        <v>63</v>
      </c>
      <c r="D697">
        <f t="shared" si="200"/>
        <v>-1</v>
      </c>
      <c r="E697">
        <f t="shared" si="212"/>
        <v>1</v>
      </c>
      <c r="F697">
        <f t="shared" si="213"/>
        <v>62</v>
      </c>
      <c r="G697">
        <f t="shared" si="214"/>
        <v>0</v>
      </c>
      <c r="H697">
        <f t="shared" si="215"/>
        <v>0</v>
      </c>
      <c r="I697">
        <f t="shared" si="207"/>
        <v>0</v>
      </c>
      <c r="J697">
        <f t="shared" si="208"/>
        <v>0</v>
      </c>
      <c r="K697">
        <f>+FDA_BE_Calculations!$F$41/FE_GAIN_plot</f>
        <v>5.1999999999999993</v>
      </c>
      <c r="L697">
        <f>+FDA_BE_Calculations!$G$41/FE_GAIN_plot</f>
        <v>-5.1999999999999993</v>
      </c>
      <c r="N697">
        <f t="shared" si="209"/>
        <v>0</v>
      </c>
      <c r="O697">
        <f t="shared" si="210"/>
        <v>0</v>
      </c>
      <c r="Q697">
        <f t="shared" si="201"/>
        <v>2.5</v>
      </c>
      <c r="R697">
        <f t="shared" si="202"/>
        <v>2.5</v>
      </c>
      <c r="T697">
        <f t="shared" si="216"/>
        <v>0</v>
      </c>
      <c r="U697">
        <f t="shared" si="217"/>
        <v>0</v>
      </c>
      <c r="W697">
        <f t="shared" si="203"/>
        <v>2.5</v>
      </c>
      <c r="Y697">
        <f t="shared" si="204"/>
        <v>18</v>
      </c>
      <c r="Z697">
        <f t="shared" si="205"/>
        <v>-18</v>
      </c>
    </row>
    <row r="698" spans="1:26" x14ac:dyDescent="0.3">
      <c r="A698">
        <f t="shared" si="206"/>
        <v>1</v>
      </c>
      <c r="B698">
        <f t="shared" si="211"/>
        <v>-15.5</v>
      </c>
      <c r="C698">
        <f t="shared" si="199"/>
        <v>63</v>
      </c>
      <c r="D698">
        <f t="shared" si="200"/>
        <v>-1</v>
      </c>
      <c r="E698">
        <f t="shared" si="212"/>
        <v>1</v>
      </c>
      <c r="F698">
        <f t="shared" si="213"/>
        <v>62</v>
      </c>
      <c r="G698">
        <f t="shared" si="214"/>
        <v>0</v>
      </c>
      <c r="H698">
        <f t="shared" si="215"/>
        <v>0</v>
      </c>
      <c r="I698">
        <f t="shared" si="207"/>
        <v>0</v>
      </c>
      <c r="J698">
        <f t="shared" si="208"/>
        <v>0</v>
      </c>
      <c r="K698">
        <f>+FDA_BE_Calculations!$F$41/FE_GAIN_plot</f>
        <v>5.1999999999999993</v>
      </c>
      <c r="L698">
        <f>+FDA_BE_Calculations!$G$41/FE_GAIN_plot</f>
        <v>-5.1999999999999993</v>
      </c>
      <c r="N698">
        <f t="shared" si="209"/>
        <v>0</v>
      </c>
      <c r="O698">
        <f t="shared" si="210"/>
        <v>0</v>
      </c>
      <c r="Q698">
        <f t="shared" si="201"/>
        <v>2.5</v>
      </c>
      <c r="R698">
        <f t="shared" si="202"/>
        <v>2.5</v>
      </c>
      <c r="T698">
        <f t="shared" si="216"/>
        <v>0</v>
      </c>
      <c r="U698">
        <f t="shared" si="217"/>
        <v>0</v>
      </c>
      <c r="W698">
        <f t="shared" si="203"/>
        <v>2.5</v>
      </c>
      <c r="Y698">
        <f t="shared" si="204"/>
        <v>18</v>
      </c>
      <c r="Z698">
        <f t="shared" si="205"/>
        <v>-18</v>
      </c>
    </row>
    <row r="699" spans="1:26" x14ac:dyDescent="0.3">
      <c r="A699">
        <f t="shared" si="206"/>
        <v>1</v>
      </c>
      <c r="B699">
        <f t="shared" si="211"/>
        <v>-15.5</v>
      </c>
      <c r="C699">
        <f t="shared" si="199"/>
        <v>63</v>
      </c>
      <c r="D699">
        <f t="shared" si="200"/>
        <v>-1</v>
      </c>
      <c r="E699">
        <f t="shared" si="212"/>
        <v>1</v>
      </c>
      <c r="F699">
        <f t="shared" si="213"/>
        <v>62</v>
      </c>
      <c r="G699">
        <f t="shared" si="214"/>
        <v>0</v>
      </c>
      <c r="H699">
        <f t="shared" si="215"/>
        <v>0</v>
      </c>
      <c r="I699">
        <f t="shared" si="207"/>
        <v>0</v>
      </c>
      <c r="J699">
        <f t="shared" si="208"/>
        <v>0</v>
      </c>
      <c r="K699">
        <f>+FDA_BE_Calculations!$F$41/FE_GAIN_plot</f>
        <v>5.1999999999999993</v>
      </c>
      <c r="L699">
        <f>+FDA_BE_Calculations!$G$41/FE_GAIN_plot</f>
        <v>-5.1999999999999993</v>
      </c>
      <c r="N699">
        <f t="shared" si="209"/>
        <v>0</v>
      </c>
      <c r="O699">
        <f t="shared" si="210"/>
        <v>0</v>
      </c>
      <c r="Q699">
        <f t="shared" si="201"/>
        <v>2.5</v>
      </c>
      <c r="R699">
        <f t="shared" si="202"/>
        <v>2.5</v>
      </c>
      <c r="T699">
        <f t="shared" si="216"/>
        <v>0</v>
      </c>
      <c r="U699">
        <f t="shared" si="217"/>
        <v>0</v>
      </c>
      <c r="W699">
        <f t="shared" si="203"/>
        <v>2.5</v>
      </c>
      <c r="Y699">
        <f t="shared" si="204"/>
        <v>18</v>
      </c>
      <c r="Z699">
        <f t="shared" si="205"/>
        <v>-18</v>
      </c>
    </row>
    <row r="700" spans="1:26" x14ac:dyDescent="0.3">
      <c r="A700">
        <f t="shared" si="206"/>
        <v>1</v>
      </c>
      <c r="B700">
        <f t="shared" si="211"/>
        <v>-15.5</v>
      </c>
      <c r="C700">
        <f t="shared" si="199"/>
        <v>63</v>
      </c>
      <c r="D700">
        <f t="shared" si="200"/>
        <v>-1</v>
      </c>
      <c r="E700">
        <f t="shared" si="212"/>
        <v>1</v>
      </c>
      <c r="F700">
        <f t="shared" si="213"/>
        <v>62</v>
      </c>
      <c r="G700">
        <f t="shared" si="214"/>
        <v>0</v>
      </c>
      <c r="H700">
        <f t="shared" si="215"/>
        <v>0</v>
      </c>
      <c r="I700">
        <f t="shared" si="207"/>
        <v>0</v>
      </c>
      <c r="J700">
        <f t="shared" si="208"/>
        <v>0</v>
      </c>
      <c r="K700">
        <f>+FDA_BE_Calculations!$F$41/FE_GAIN_plot</f>
        <v>5.1999999999999993</v>
      </c>
      <c r="L700">
        <f>+FDA_BE_Calculations!$G$41/FE_GAIN_plot</f>
        <v>-5.1999999999999993</v>
      </c>
      <c r="N700">
        <f t="shared" si="209"/>
        <v>0</v>
      </c>
      <c r="O700">
        <f t="shared" si="210"/>
        <v>0</v>
      </c>
      <c r="Q700">
        <f t="shared" si="201"/>
        <v>2.5</v>
      </c>
      <c r="R700">
        <f t="shared" si="202"/>
        <v>2.5</v>
      </c>
      <c r="T700">
        <f t="shared" si="216"/>
        <v>0</v>
      </c>
      <c r="U700">
        <f t="shared" si="217"/>
        <v>0</v>
      </c>
      <c r="W700">
        <f t="shared" si="203"/>
        <v>2.5</v>
      </c>
      <c r="Y700">
        <f t="shared" si="204"/>
        <v>18</v>
      </c>
      <c r="Z700">
        <f t="shared" si="205"/>
        <v>-18</v>
      </c>
    </row>
    <row r="701" spans="1:26" x14ac:dyDescent="0.3">
      <c r="A701">
        <f t="shared" si="206"/>
        <v>1</v>
      </c>
      <c r="B701">
        <f t="shared" si="211"/>
        <v>-15.5</v>
      </c>
      <c r="C701">
        <f t="shared" si="199"/>
        <v>63</v>
      </c>
      <c r="D701">
        <f t="shared" si="200"/>
        <v>-1</v>
      </c>
      <c r="E701">
        <f t="shared" si="212"/>
        <v>1</v>
      </c>
      <c r="F701">
        <f t="shared" si="213"/>
        <v>62</v>
      </c>
      <c r="G701">
        <f t="shared" si="214"/>
        <v>0</v>
      </c>
      <c r="H701">
        <f t="shared" si="215"/>
        <v>0</v>
      </c>
      <c r="I701">
        <f t="shared" si="207"/>
        <v>0</v>
      </c>
      <c r="J701">
        <f t="shared" si="208"/>
        <v>0</v>
      </c>
      <c r="K701">
        <f>+FDA_BE_Calculations!$F$41/FE_GAIN_plot</f>
        <v>5.1999999999999993</v>
      </c>
      <c r="L701">
        <f>+FDA_BE_Calculations!$G$41/FE_GAIN_plot</f>
        <v>-5.1999999999999993</v>
      </c>
      <c r="N701">
        <f t="shared" si="209"/>
        <v>0</v>
      </c>
      <c r="O701">
        <f t="shared" si="210"/>
        <v>0</v>
      </c>
      <c r="Q701">
        <f t="shared" si="201"/>
        <v>2.5</v>
      </c>
      <c r="R701">
        <f t="shared" si="202"/>
        <v>2.5</v>
      </c>
      <c r="T701">
        <f t="shared" si="216"/>
        <v>0</v>
      </c>
      <c r="U701">
        <f t="shared" si="217"/>
        <v>0</v>
      </c>
      <c r="W701">
        <f t="shared" si="203"/>
        <v>2.5</v>
      </c>
      <c r="Y701">
        <f t="shared" si="204"/>
        <v>18</v>
      </c>
      <c r="Z701">
        <f t="shared" si="205"/>
        <v>-18</v>
      </c>
    </row>
    <row r="702" spans="1:26" x14ac:dyDescent="0.3">
      <c r="A702">
        <f t="shared" si="206"/>
        <v>1</v>
      </c>
      <c r="B702">
        <f t="shared" si="211"/>
        <v>-15.5</v>
      </c>
      <c r="C702">
        <f t="shared" si="199"/>
        <v>63</v>
      </c>
      <c r="D702">
        <f t="shared" si="200"/>
        <v>-1</v>
      </c>
      <c r="E702">
        <f t="shared" si="212"/>
        <v>1</v>
      </c>
      <c r="F702">
        <f t="shared" si="213"/>
        <v>62</v>
      </c>
      <c r="G702">
        <f t="shared" si="214"/>
        <v>0</v>
      </c>
      <c r="H702">
        <f t="shared" si="215"/>
        <v>0</v>
      </c>
      <c r="I702">
        <f t="shared" si="207"/>
        <v>0</v>
      </c>
      <c r="J702">
        <f t="shared" si="208"/>
        <v>0</v>
      </c>
      <c r="K702">
        <f>+FDA_BE_Calculations!$F$41/FE_GAIN_plot</f>
        <v>5.1999999999999993</v>
      </c>
      <c r="L702">
        <f>+FDA_BE_Calculations!$G$41/FE_GAIN_plot</f>
        <v>-5.1999999999999993</v>
      </c>
      <c r="N702">
        <f t="shared" si="209"/>
        <v>0</v>
      </c>
      <c r="O702">
        <f t="shared" si="210"/>
        <v>0</v>
      </c>
      <c r="Q702">
        <f t="shared" si="201"/>
        <v>2.5</v>
      </c>
      <c r="R702">
        <f t="shared" si="202"/>
        <v>2.5</v>
      </c>
      <c r="T702">
        <f t="shared" si="216"/>
        <v>0</v>
      </c>
      <c r="U702">
        <f t="shared" si="217"/>
        <v>0</v>
      </c>
      <c r="W702">
        <f t="shared" si="203"/>
        <v>2.5</v>
      </c>
      <c r="Y702">
        <f t="shared" si="204"/>
        <v>18</v>
      </c>
      <c r="Z702">
        <f t="shared" si="205"/>
        <v>-18</v>
      </c>
    </row>
    <row r="703" spans="1:26" x14ac:dyDescent="0.3">
      <c r="A703">
        <f t="shared" si="206"/>
        <v>1</v>
      </c>
      <c r="B703">
        <f t="shared" si="211"/>
        <v>-15.5</v>
      </c>
      <c r="C703">
        <f t="shared" si="199"/>
        <v>63</v>
      </c>
      <c r="D703">
        <f t="shared" si="200"/>
        <v>-1</v>
      </c>
      <c r="E703">
        <f t="shared" si="212"/>
        <v>1</v>
      </c>
      <c r="F703">
        <f t="shared" si="213"/>
        <v>62</v>
      </c>
      <c r="G703">
        <f t="shared" si="214"/>
        <v>0</v>
      </c>
      <c r="H703">
        <f t="shared" si="215"/>
        <v>0</v>
      </c>
      <c r="I703">
        <f t="shared" si="207"/>
        <v>0</v>
      </c>
      <c r="J703">
        <f t="shared" si="208"/>
        <v>0</v>
      </c>
      <c r="K703">
        <f>+FDA_BE_Calculations!$F$41/FE_GAIN_plot</f>
        <v>5.1999999999999993</v>
      </c>
      <c r="L703">
        <f>+FDA_BE_Calculations!$G$41/FE_GAIN_plot</f>
        <v>-5.1999999999999993</v>
      </c>
      <c r="N703">
        <f t="shared" si="209"/>
        <v>0</v>
      </c>
      <c r="O703">
        <f t="shared" si="210"/>
        <v>0</v>
      </c>
      <c r="Q703">
        <f t="shared" si="201"/>
        <v>2.5</v>
      </c>
      <c r="R703">
        <f t="shared" si="202"/>
        <v>2.5</v>
      </c>
      <c r="T703">
        <f t="shared" si="216"/>
        <v>0</v>
      </c>
      <c r="U703">
        <f t="shared" si="217"/>
        <v>0</v>
      </c>
      <c r="W703">
        <f t="shared" si="203"/>
        <v>2.5</v>
      </c>
      <c r="Y703">
        <f t="shared" si="204"/>
        <v>18</v>
      </c>
      <c r="Z703">
        <f t="shared" si="205"/>
        <v>-18</v>
      </c>
    </row>
    <row r="704" spans="1:26" x14ac:dyDescent="0.3">
      <c r="A704">
        <f t="shared" si="206"/>
        <v>1</v>
      </c>
      <c r="B704">
        <f t="shared" si="211"/>
        <v>-15.5</v>
      </c>
      <c r="C704">
        <f t="shared" si="199"/>
        <v>63</v>
      </c>
      <c r="D704">
        <f t="shared" si="200"/>
        <v>-1</v>
      </c>
      <c r="E704">
        <f t="shared" si="212"/>
        <v>1</v>
      </c>
      <c r="F704">
        <f t="shared" si="213"/>
        <v>62</v>
      </c>
      <c r="G704">
        <f t="shared" si="214"/>
        <v>0</v>
      </c>
      <c r="H704">
        <f t="shared" si="215"/>
        <v>0</v>
      </c>
      <c r="I704">
        <f t="shared" si="207"/>
        <v>0</v>
      </c>
      <c r="J704">
        <f t="shared" si="208"/>
        <v>0</v>
      </c>
      <c r="K704">
        <f>+FDA_BE_Calculations!$F$41/FE_GAIN_plot</f>
        <v>5.1999999999999993</v>
      </c>
      <c r="L704">
        <f>+FDA_BE_Calculations!$G$41/FE_GAIN_plot</f>
        <v>-5.1999999999999993</v>
      </c>
      <c r="N704">
        <f t="shared" si="209"/>
        <v>0</v>
      </c>
      <c r="O704">
        <f t="shared" si="210"/>
        <v>0</v>
      </c>
      <c r="Q704">
        <f t="shared" si="201"/>
        <v>2.5</v>
      </c>
      <c r="R704">
        <f t="shared" si="202"/>
        <v>2.5</v>
      </c>
      <c r="T704">
        <f t="shared" si="216"/>
        <v>0</v>
      </c>
      <c r="U704">
        <f t="shared" si="217"/>
        <v>0</v>
      </c>
      <c r="W704">
        <f t="shared" si="203"/>
        <v>2.5</v>
      </c>
      <c r="Y704">
        <f t="shared" si="204"/>
        <v>18</v>
      </c>
      <c r="Z704">
        <f t="shared" si="205"/>
        <v>-18</v>
      </c>
    </row>
    <row r="705" spans="1:26" x14ac:dyDescent="0.3">
      <c r="A705">
        <f t="shared" si="206"/>
        <v>1</v>
      </c>
      <c r="B705">
        <f t="shared" si="211"/>
        <v>-15.5</v>
      </c>
      <c r="C705">
        <f t="shared" si="199"/>
        <v>63</v>
      </c>
      <c r="D705">
        <f t="shared" si="200"/>
        <v>-1</v>
      </c>
      <c r="E705">
        <f t="shared" si="212"/>
        <v>1</v>
      </c>
      <c r="F705">
        <f t="shared" si="213"/>
        <v>62</v>
      </c>
      <c r="G705">
        <f t="shared" si="214"/>
        <v>0</v>
      </c>
      <c r="H705">
        <f t="shared" si="215"/>
        <v>0</v>
      </c>
      <c r="I705">
        <f t="shared" si="207"/>
        <v>0</v>
      </c>
      <c r="J705">
        <f t="shared" si="208"/>
        <v>0</v>
      </c>
      <c r="K705">
        <f>+FDA_BE_Calculations!$F$41/FE_GAIN_plot</f>
        <v>5.1999999999999993</v>
      </c>
      <c r="L705">
        <f>+FDA_BE_Calculations!$G$41/FE_GAIN_plot</f>
        <v>-5.1999999999999993</v>
      </c>
      <c r="N705">
        <f t="shared" si="209"/>
        <v>0</v>
      </c>
      <c r="O705">
        <f t="shared" si="210"/>
        <v>0</v>
      </c>
      <c r="Q705">
        <f t="shared" si="201"/>
        <v>2.5</v>
      </c>
      <c r="R705">
        <f t="shared" si="202"/>
        <v>2.5</v>
      </c>
      <c r="T705">
        <f t="shared" si="216"/>
        <v>0</v>
      </c>
      <c r="U705">
        <f t="shared" si="217"/>
        <v>0</v>
      </c>
      <c r="W705">
        <f t="shared" si="203"/>
        <v>2.5</v>
      </c>
      <c r="Y705">
        <f t="shared" si="204"/>
        <v>18</v>
      </c>
      <c r="Z705">
        <f t="shared" si="205"/>
        <v>-18</v>
      </c>
    </row>
    <row r="706" spans="1:26" x14ac:dyDescent="0.3">
      <c r="A706">
        <f t="shared" si="206"/>
        <v>1</v>
      </c>
      <c r="B706">
        <f t="shared" si="211"/>
        <v>-15.5</v>
      </c>
      <c r="C706">
        <f t="shared" ref="C706:C769" si="218">IF((B706-0.75)&lt;$AD$6,(AD$6-B706)/FE_GAIN_plot*2,0)</f>
        <v>63</v>
      </c>
      <c r="D706">
        <f t="shared" ref="D706:D769" si="219" xml:space="preserve"> IF((B706)&gt;$AD$7, (AD$7-B706)/FE_GAIN_plot*2,0)</f>
        <v>-1</v>
      </c>
      <c r="E706">
        <f t="shared" si="212"/>
        <v>1</v>
      </c>
      <c r="F706">
        <f t="shared" si="213"/>
        <v>62</v>
      </c>
      <c r="G706">
        <f t="shared" si="214"/>
        <v>0</v>
      </c>
      <c r="H706">
        <f t="shared" si="215"/>
        <v>0</v>
      </c>
      <c r="I706">
        <f t="shared" si="207"/>
        <v>0</v>
      </c>
      <c r="J706">
        <f t="shared" si="208"/>
        <v>0</v>
      </c>
      <c r="K706">
        <f>+FDA_BE_Calculations!$F$41/FE_GAIN_plot</f>
        <v>5.1999999999999993</v>
      </c>
      <c r="L706">
        <f>+FDA_BE_Calculations!$G$41/FE_GAIN_plot</f>
        <v>-5.1999999999999993</v>
      </c>
      <c r="N706">
        <f t="shared" si="209"/>
        <v>0</v>
      </c>
      <c r="O706">
        <f t="shared" si="210"/>
        <v>0</v>
      </c>
      <c r="Q706">
        <f t="shared" ref="Q706:Q769" si="220">+vocm_calc_plot+BE_GAIN_plot*FE_GAIN_plot*0.5*N706</f>
        <v>2.5</v>
      </c>
      <c r="R706">
        <f t="shared" ref="R706:R769" si="221">+vocm_calc_plot+BE_GAIN_plot*FE_GAIN_plot*0.5*O706</f>
        <v>2.5</v>
      </c>
      <c r="T706">
        <f t="shared" si="216"/>
        <v>0</v>
      </c>
      <c r="U706">
        <f t="shared" si="217"/>
        <v>0</v>
      </c>
      <c r="W706">
        <f t="shared" ref="W706:W769" si="222">+vocm_calc_plot</f>
        <v>2.5</v>
      </c>
      <c r="Y706">
        <f t="shared" ref="Y706:Y769" si="223">VCC_plot</f>
        <v>18</v>
      </c>
      <c r="Z706">
        <f t="shared" ref="Z706:Z769" si="224">VEE_plot</f>
        <v>-18</v>
      </c>
    </row>
    <row r="707" spans="1:26" x14ac:dyDescent="0.3">
      <c r="A707">
        <f t="shared" ref="A707:A770" si="225">IF(($B707-$B708)&lt;0.000001,1,0)</f>
        <v>1</v>
      </c>
      <c r="B707">
        <f t="shared" si="211"/>
        <v>-15.5</v>
      </c>
      <c r="C707">
        <f t="shared" si="218"/>
        <v>63</v>
      </c>
      <c r="D707">
        <f t="shared" si="219"/>
        <v>-1</v>
      </c>
      <c r="E707">
        <f t="shared" si="212"/>
        <v>1</v>
      </c>
      <c r="F707">
        <f t="shared" si="213"/>
        <v>62</v>
      </c>
      <c r="G707">
        <f t="shared" si="214"/>
        <v>0</v>
      </c>
      <c r="H707">
        <f t="shared" si="215"/>
        <v>0</v>
      </c>
      <c r="I707">
        <f t="shared" ref="I707:I770" si="226">IF(ABS($E707)&lt;ABS($H707), $E707, $H707)</f>
        <v>0</v>
      </c>
      <c r="J707">
        <f t="shared" ref="J707:J770" si="227">-I707</f>
        <v>0</v>
      </c>
      <c r="K707">
        <f>+FDA_BE_Calculations!$F$41/FE_GAIN_plot</f>
        <v>5.1999999999999993</v>
      </c>
      <c r="L707">
        <f>+FDA_BE_Calculations!$G$41/FE_GAIN_plot</f>
        <v>-5.1999999999999993</v>
      </c>
      <c r="N707">
        <f t="shared" ref="N707:N770" si="228">IF(ABS($I707)&lt;ABS($K707), $I707, $K707)</f>
        <v>0</v>
      </c>
      <c r="O707">
        <f t="shared" ref="O707:O770" si="229">IF(ABS($J707)&lt;ABS($L707), $J707, $L707)</f>
        <v>0</v>
      </c>
      <c r="Q707">
        <f t="shared" si="220"/>
        <v>2.5</v>
      </c>
      <c r="R707">
        <f t="shared" si="221"/>
        <v>2.5</v>
      </c>
      <c r="T707">
        <f t="shared" si="216"/>
        <v>0</v>
      </c>
      <c r="U707">
        <f t="shared" si="217"/>
        <v>0</v>
      </c>
      <c r="W707">
        <f t="shared" si="222"/>
        <v>2.5</v>
      </c>
      <c r="Y707">
        <f t="shared" si="223"/>
        <v>18</v>
      </c>
      <c r="Z707">
        <f t="shared" si="224"/>
        <v>-18</v>
      </c>
    </row>
    <row r="708" spans="1:26" x14ac:dyDescent="0.3">
      <c r="A708">
        <f t="shared" si="225"/>
        <v>1</v>
      </c>
      <c r="B708">
        <f t="shared" ref="B708:B771" si="230">IF(($B707-0.05)&gt;=$AD$11,$B707-0.05,$AD$11)</f>
        <v>-15.5</v>
      </c>
      <c r="C708">
        <f t="shared" si="218"/>
        <v>63</v>
      </c>
      <c r="D708">
        <f t="shared" si="219"/>
        <v>-1</v>
      </c>
      <c r="E708">
        <f t="shared" ref="E708:E771" si="231">IF(ABS(D708)&lt;ABS(C708), ABS(D708), ABS(C708))</f>
        <v>1</v>
      </c>
      <c r="F708">
        <f t="shared" ref="F708:F771" si="232">IF(B708&lt;$AD$10,($AD$10-B708)*2,0)</f>
        <v>62</v>
      </c>
      <c r="G708">
        <f t="shared" ref="G708:G771" si="233">IF(B708&gt;$AD$11, ($AD$11-B708)*2,0)</f>
        <v>0</v>
      </c>
      <c r="H708">
        <f t="shared" ref="H708:H771" si="234">IF(ABS(G708)&lt;ABS(F708), ABS(G708),ABS(F708))</f>
        <v>0</v>
      </c>
      <c r="I708">
        <f t="shared" si="226"/>
        <v>0</v>
      </c>
      <c r="J708">
        <f t="shared" si="227"/>
        <v>0</v>
      </c>
      <c r="K708">
        <f>+FDA_BE_Calculations!$F$41/FE_GAIN_plot</f>
        <v>5.1999999999999993</v>
      </c>
      <c r="L708">
        <f>+FDA_BE_Calculations!$G$41/FE_GAIN_plot</f>
        <v>-5.1999999999999993</v>
      </c>
      <c r="N708">
        <f t="shared" si="228"/>
        <v>0</v>
      </c>
      <c r="O708">
        <f t="shared" si="229"/>
        <v>0</v>
      </c>
      <c r="Q708">
        <f t="shared" si="220"/>
        <v>2.5</v>
      </c>
      <c r="R708">
        <f t="shared" si="221"/>
        <v>2.5</v>
      </c>
      <c r="T708">
        <f t="shared" ref="T708:T771" si="235">+Q708-R708</f>
        <v>0</v>
      </c>
      <c r="U708">
        <f t="shared" ref="U708:U771" si="236">+R708-Q708</f>
        <v>0</v>
      </c>
      <c r="W708">
        <f t="shared" si="222"/>
        <v>2.5</v>
      </c>
      <c r="Y708">
        <f t="shared" si="223"/>
        <v>18</v>
      </c>
      <c r="Z708">
        <f t="shared" si="224"/>
        <v>-18</v>
      </c>
    </row>
    <row r="709" spans="1:26" x14ac:dyDescent="0.3">
      <c r="A709">
        <f t="shared" si="225"/>
        <v>1</v>
      </c>
      <c r="B709">
        <f t="shared" si="230"/>
        <v>-15.5</v>
      </c>
      <c r="C709">
        <f t="shared" si="218"/>
        <v>63</v>
      </c>
      <c r="D709">
        <f t="shared" si="219"/>
        <v>-1</v>
      </c>
      <c r="E709">
        <f t="shared" si="231"/>
        <v>1</v>
      </c>
      <c r="F709">
        <f t="shared" si="232"/>
        <v>62</v>
      </c>
      <c r="G709">
        <f t="shared" si="233"/>
        <v>0</v>
      </c>
      <c r="H709">
        <f t="shared" si="234"/>
        <v>0</v>
      </c>
      <c r="I709">
        <f t="shared" si="226"/>
        <v>0</v>
      </c>
      <c r="J709">
        <f t="shared" si="227"/>
        <v>0</v>
      </c>
      <c r="K709">
        <f>+FDA_BE_Calculations!$F$41/FE_GAIN_plot</f>
        <v>5.1999999999999993</v>
      </c>
      <c r="L709">
        <f>+FDA_BE_Calculations!$G$41/FE_GAIN_plot</f>
        <v>-5.1999999999999993</v>
      </c>
      <c r="N709">
        <f t="shared" si="228"/>
        <v>0</v>
      </c>
      <c r="O709">
        <f t="shared" si="229"/>
        <v>0</v>
      </c>
      <c r="Q709">
        <f t="shared" si="220"/>
        <v>2.5</v>
      </c>
      <c r="R709">
        <f t="shared" si="221"/>
        <v>2.5</v>
      </c>
      <c r="T709">
        <f t="shared" si="235"/>
        <v>0</v>
      </c>
      <c r="U709">
        <f t="shared" si="236"/>
        <v>0</v>
      </c>
      <c r="W709">
        <f t="shared" si="222"/>
        <v>2.5</v>
      </c>
      <c r="Y709">
        <f t="shared" si="223"/>
        <v>18</v>
      </c>
      <c r="Z709">
        <f t="shared" si="224"/>
        <v>-18</v>
      </c>
    </row>
    <row r="710" spans="1:26" x14ac:dyDescent="0.3">
      <c r="A710">
        <f t="shared" si="225"/>
        <v>1</v>
      </c>
      <c r="B710">
        <f t="shared" si="230"/>
        <v>-15.5</v>
      </c>
      <c r="C710">
        <f t="shared" si="218"/>
        <v>63</v>
      </c>
      <c r="D710">
        <f t="shared" si="219"/>
        <v>-1</v>
      </c>
      <c r="E710">
        <f t="shared" si="231"/>
        <v>1</v>
      </c>
      <c r="F710">
        <f t="shared" si="232"/>
        <v>62</v>
      </c>
      <c r="G710">
        <f t="shared" si="233"/>
        <v>0</v>
      </c>
      <c r="H710">
        <f t="shared" si="234"/>
        <v>0</v>
      </c>
      <c r="I710">
        <f t="shared" si="226"/>
        <v>0</v>
      </c>
      <c r="J710">
        <f t="shared" si="227"/>
        <v>0</v>
      </c>
      <c r="K710">
        <f>+FDA_BE_Calculations!$F$41/FE_GAIN_plot</f>
        <v>5.1999999999999993</v>
      </c>
      <c r="L710">
        <f>+FDA_BE_Calculations!$G$41/FE_GAIN_plot</f>
        <v>-5.1999999999999993</v>
      </c>
      <c r="N710">
        <f t="shared" si="228"/>
        <v>0</v>
      </c>
      <c r="O710">
        <f t="shared" si="229"/>
        <v>0</v>
      </c>
      <c r="Q710">
        <f t="shared" si="220"/>
        <v>2.5</v>
      </c>
      <c r="R710">
        <f t="shared" si="221"/>
        <v>2.5</v>
      </c>
      <c r="T710">
        <f t="shared" si="235"/>
        <v>0</v>
      </c>
      <c r="U710">
        <f t="shared" si="236"/>
        <v>0</v>
      </c>
      <c r="W710">
        <f t="shared" si="222"/>
        <v>2.5</v>
      </c>
      <c r="Y710">
        <f t="shared" si="223"/>
        <v>18</v>
      </c>
      <c r="Z710">
        <f t="shared" si="224"/>
        <v>-18</v>
      </c>
    </row>
    <row r="711" spans="1:26" x14ac:dyDescent="0.3">
      <c r="A711">
        <f t="shared" si="225"/>
        <v>1</v>
      </c>
      <c r="B711">
        <f t="shared" si="230"/>
        <v>-15.5</v>
      </c>
      <c r="C711">
        <f t="shared" si="218"/>
        <v>63</v>
      </c>
      <c r="D711">
        <f t="shared" si="219"/>
        <v>-1</v>
      </c>
      <c r="E711">
        <f t="shared" si="231"/>
        <v>1</v>
      </c>
      <c r="F711">
        <f t="shared" si="232"/>
        <v>62</v>
      </c>
      <c r="G711">
        <f t="shared" si="233"/>
        <v>0</v>
      </c>
      <c r="H711">
        <f t="shared" si="234"/>
        <v>0</v>
      </c>
      <c r="I711">
        <f t="shared" si="226"/>
        <v>0</v>
      </c>
      <c r="J711">
        <f t="shared" si="227"/>
        <v>0</v>
      </c>
      <c r="K711">
        <f>+FDA_BE_Calculations!$F$41/FE_GAIN_plot</f>
        <v>5.1999999999999993</v>
      </c>
      <c r="L711">
        <f>+FDA_BE_Calculations!$G$41/FE_GAIN_plot</f>
        <v>-5.1999999999999993</v>
      </c>
      <c r="N711">
        <f t="shared" si="228"/>
        <v>0</v>
      </c>
      <c r="O711">
        <f t="shared" si="229"/>
        <v>0</v>
      </c>
      <c r="Q711">
        <f t="shared" si="220"/>
        <v>2.5</v>
      </c>
      <c r="R711">
        <f t="shared" si="221"/>
        <v>2.5</v>
      </c>
      <c r="T711">
        <f t="shared" si="235"/>
        <v>0</v>
      </c>
      <c r="U711">
        <f t="shared" si="236"/>
        <v>0</v>
      </c>
      <c r="W711">
        <f t="shared" si="222"/>
        <v>2.5</v>
      </c>
      <c r="Y711">
        <f t="shared" si="223"/>
        <v>18</v>
      </c>
      <c r="Z711">
        <f t="shared" si="224"/>
        <v>-18</v>
      </c>
    </row>
    <row r="712" spans="1:26" x14ac:dyDescent="0.3">
      <c r="A712">
        <f t="shared" si="225"/>
        <v>1</v>
      </c>
      <c r="B712">
        <f t="shared" si="230"/>
        <v>-15.5</v>
      </c>
      <c r="C712">
        <f t="shared" si="218"/>
        <v>63</v>
      </c>
      <c r="D712">
        <f t="shared" si="219"/>
        <v>-1</v>
      </c>
      <c r="E712">
        <f t="shared" si="231"/>
        <v>1</v>
      </c>
      <c r="F712">
        <f t="shared" si="232"/>
        <v>62</v>
      </c>
      <c r="G712">
        <f t="shared" si="233"/>
        <v>0</v>
      </c>
      <c r="H712">
        <f t="shared" si="234"/>
        <v>0</v>
      </c>
      <c r="I712">
        <f t="shared" si="226"/>
        <v>0</v>
      </c>
      <c r="J712">
        <f t="shared" si="227"/>
        <v>0</v>
      </c>
      <c r="K712">
        <f>+FDA_BE_Calculations!$F$41/FE_GAIN_plot</f>
        <v>5.1999999999999993</v>
      </c>
      <c r="L712">
        <f>+FDA_BE_Calculations!$G$41/FE_GAIN_plot</f>
        <v>-5.1999999999999993</v>
      </c>
      <c r="N712">
        <f t="shared" si="228"/>
        <v>0</v>
      </c>
      <c r="O712">
        <f t="shared" si="229"/>
        <v>0</v>
      </c>
      <c r="Q712">
        <f t="shared" si="220"/>
        <v>2.5</v>
      </c>
      <c r="R712">
        <f t="shared" si="221"/>
        <v>2.5</v>
      </c>
      <c r="T712">
        <f t="shared" si="235"/>
        <v>0</v>
      </c>
      <c r="U712">
        <f t="shared" si="236"/>
        <v>0</v>
      </c>
      <c r="W712">
        <f t="shared" si="222"/>
        <v>2.5</v>
      </c>
      <c r="Y712">
        <f t="shared" si="223"/>
        <v>18</v>
      </c>
      <c r="Z712">
        <f t="shared" si="224"/>
        <v>-18</v>
      </c>
    </row>
    <row r="713" spans="1:26" x14ac:dyDescent="0.3">
      <c r="A713">
        <f t="shared" si="225"/>
        <v>1</v>
      </c>
      <c r="B713">
        <f t="shared" si="230"/>
        <v>-15.5</v>
      </c>
      <c r="C713">
        <f t="shared" si="218"/>
        <v>63</v>
      </c>
      <c r="D713">
        <f t="shared" si="219"/>
        <v>-1</v>
      </c>
      <c r="E713">
        <f t="shared" si="231"/>
        <v>1</v>
      </c>
      <c r="F713">
        <f t="shared" si="232"/>
        <v>62</v>
      </c>
      <c r="G713">
        <f t="shared" si="233"/>
        <v>0</v>
      </c>
      <c r="H713">
        <f t="shared" si="234"/>
        <v>0</v>
      </c>
      <c r="I713">
        <f t="shared" si="226"/>
        <v>0</v>
      </c>
      <c r="J713">
        <f t="shared" si="227"/>
        <v>0</v>
      </c>
      <c r="K713">
        <f>+FDA_BE_Calculations!$F$41/FE_GAIN_plot</f>
        <v>5.1999999999999993</v>
      </c>
      <c r="L713">
        <f>+FDA_BE_Calculations!$G$41/FE_GAIN_plot</f>
        <v>-5.1999999999999993</v>
      </c>
      <c r="N713">
        <f t="shared" si="228"/>
        <v>0</v>
      </c>
      <c r="O713">
        <f t="shared" si="229"/>
        <v>0</v>
      </c>
      <c r="Q713">
        <f t="shared" si="220"/>
        <v>2.5</v>
      </c>
      <c r="R713">
        <f t="shared" si="221"/>
        <v>2.5</v>
      </c>
      <c r="T713">
        <f t="shared" si="235"/>
        <v>0</v>
      </c>
      <c r="U713">
        <f t="shared" si="236"/>
        <v>0</v>
      </c>
      <c r="W713">
        <f t="shared" si="222"/>
        <v>2.5</v>
      </c>
      <c r="Y713">
        <f t="shared" si="223"/>
        <v>18</v>
      </c>
      <c r="Z713">
        <f t="shared" si="224"/>
        <v>-18</v>
      </c>
    </row>
    <row r="714" spans="1:26" x14ac:dyDescent="0.3">
      <c r="A714">
        <f t="shared" si="225"/>
        <v>1</v>
      </c>
      <c r="B714">
        <f t="shared" si="230"/>
        <v>-15.5</v>
      </c>
      <c r="C714">
        <f t="shared" si="218"/>
        <v>63</v>
      </c>
      <c r="D714">
        <f t="shared" si="219"/>
        <v>-1</v>
      </c>
      <c r="E714">
        <f t="shared" si="231"/>
        <v>1</v>
      </c>
      <c r="F714">
        <f t="shared" si="232"/>
        <v>62</v>
      </c>
      <c r="G714">
        <f t="shared" si="233"/>
        <v>0</v>
      </c>
      <c r="H714">
        <f t="shared" si="234"/>
        <v>0</v>
      </c>
      <c r="I714">
        <f t="shared" si="226"/>
        <v>0</v>
      </c>
      <c r="J714">
        <f t="shared" si="227"/>
        <v>0</v>
      </c>
      <c r="K714">
        <f>+FDA_BE_Calculations!$F$41/FE_GAIN_plot</f>
        <v>5.1999999999999993</v>
      </c>
      <c r="L714">
        <f>+FDA_BE_Calculations!$G$41/FE_GAIN_plot</f>
        <v>-5.1999999999999993</v>
      </c>
      <c r="N714">
        <f t="shared" si="228"/>
        <v>0</v>
      </c>
      <c r="O714">
        <f t="shared" si="229"/>
        <v>0</v>
      </c>
      <c r="Q714">
        <f t="shared" si="220"/>
        <v>2.5</v>
      </c>
      <c r="R714">
        <f t="shared" si="221"/>
        <v>2.5</v>
      </c>
      <c r="T714">
        <f t="shared" si="235"/>
        <v>0</v>
      </c>
      <c r="U714">
        <f t="shared" si="236"/>
        <v>0</v>
      </c>
      <c r="W714">
        <f t="shared" si="222"/>
        <v>2.5</v>
      </c>
      <c r="Y714">
        <f t="shared" si="223"/>
        <v>18</v>
      </c>
      <c r="Z714">
        <f t="shared" si="224"/>
        <v>-18</v>
      </c>
    </row>
    <row r="715" spans="1:26" x14ac:dyDescent="0.3">
      <c r="A715">
        <f t="shared" si="225"/>
        <v>1</v>
      </c>
      <c r="B715">
        <f t="shared" si="230"/>
        <v>-15.5</v>
      </c>
      <c r="C715">
        <f t="shared" si="218"/>
        <v>63</v>
      </c>
      <c r="D715">
        <f t="shared" si="219"/>
        <v>-1</v>
      </c>
      <c r="E715">
        <f t="shared" si="231"/>
        <v>1</v>
      </c>
      <c r="F715">
        <f t="shared" si="232"/>
        <v>62</v>
      </c>
      <c r="G715">
        <f t="shared" si="233"/>
        <v>0</v>
      </c>
      <c r="H715">
        <f t="shared" si="234"/>
        <v>0</v>
      </c>
      <c r="I715">
        <f t="shared" si="226"/>
        <v>0</v>
      </c>
      <c r="J715">
        <f t="shared" si="227"/>
        <v>0</v>
      </c>
      <c r="K715">
        <f>+FDA_BE_Calculations!$F$41/FE_GAIN_plot</f>
        <v>5.1999999999999993</v>
      </c>
      <c r="L715">
        <f>+FDA_BE_Calculations!$G$41/FE_GAIN_plot</f>
        <v>-5.1999999999999993</v>
      </c>
      <c r="N715">
        <f t="shared" si="228"/>
        <v>0</v>
      </c>
      <c r="O715">
        <f t="shared" si="229"/>
        <v>0</v>
      </c>
      <c r="Q715">
        <f t="shared" si="220"/>
        <v>2.5</v>
      </c>
      <c r="R715">
        <f t="shared" si="221"/>
        <v>2.5</v>
      </c>
      <c r="T715">
        <f t="shared" si="235"/>
        <v>0</v>
      </c>
      <c r="U715">
        <f t="shared" si="236"/>
        <v>0</v>
      </c>
      <c r="W715">
        <f t="shared" si="222"/>
        <v>2.5</v>
      </c>
      <c r="Y715">
        <f t="shared" si="223"/>
        <v>18</v>
      </c>
      <c r="Z715">
        <f t="shared" si="224"/>
        <v>-18</v>
      </c>
    </row>
    <row r="716" spans="1:26" x14ac:dyDescent="0.3">
      <c r="A716">
        <f t="shared" si="225"/>
        <v>1</v>
      </c>
      <c r="B716">
        <f t="shared" si="230"/>
        <v>-15.5</v>
      </c>
      <c r="C716">
        <f t="shared" si="218"/>
        <v>63</v>
      </c>
      <c r="D716">
        <f t="shared" si="219"/>
        <v>-1</v>
      </c>
      <c r="E716">
        <f t="shared" si="231"/>
        <v>1</v>
      </c>
      <c r="F716">
        <f t="shared" si="232"/>
        <v>62</v>
      </c>
      <c r="G716">
        <f t="shared" si="233"/>
        <v>0</v>
      </c>
      <c r="H716">
        <f t="shared" si="234"/>
        <v>0</v>
      </c>
      <c r="I716">
        <f t="shared" si="226"/>
        <v>0</v>
      </c>
      <c r="J716">
        <f t="shared" si="227"/>
        <v>0</v>
      </c>
      <c r="K716">
        <f>+FDA_BE_Calculations!$F$41/FE_GAIN_plot</f>
        <v>5.1999999999999993</v>
      </c>
      <c r="L716">
        <f>+FDA_BE_Calculations!$G$41/FE_GAIN_plot</f>
        <v>-5.1999999999999993</v>
      </c>
      <c r="N716">
        <f t="shared" si="228"/>
        <v>0</v>
      </c>
      <c r="O716">
        <f t="shared" si="229"/>
        <v>0</v>
      </c>
      <c r="Q716">
        <f t="shared" si="220"/>
        <v>2.5</v>
      </c>
      <c r="R716">
        <f t="shared" si="221"/>
        <v>2.5</v>
      </c>
      <c r="T716">
        <f t="shared" si="235"/>
        <v>0</v>
      </c>
      <c r="U716">
        <f t="shared" si="236"/>
        <v>0</v>
      </c>
      <c r="W716">
        <f t="shared" si="222"/>
        <v>2.5</v>
      </c>
      <c r="Y716">
        <f t="shared" si="223"/>
        <v>18</v>
      </c>
      <c r="Z716">
        <f t="shared" si="224"/>
        <v>-18</v>
      </c>
    </row>
    <row r="717" spans="1:26" x14ac:dyDescent="0.3">
      <c r="A717">
        <f t="shared" si="225"/>
        <v>1</v>
      </c>
      <c r="B717">
        <f t="shared" si="230"/>
        <v>-15.5</v>
      </c>
      <c r="C717">
        <f t="shared" si="218"/>
        <v>63</v>
      </c>
      <c r="D717">
        <f t="shared" si="219"/>
        <v>-1</v>
      </c>
      <c r="E717">
        <f t="shared" si="231"/>
        <v>1</v>
      </c>
      <c r="F717">
        <f t="shared" si="232"/>
        <v>62</v>
      </c>
      <c r="G717">
        <f t="shared" si="233"/>
        <v>0</v>
      </c>
      <c r="H717">
        <f t="shared" si="234"/>
        <v>0</v>
      </c>
      <c r="I717">
        <f t="shared" si="226"/>
        <v>0</v>
      </c>
      <c r="J717">
        <f t="shared" si="227"/>
        <v>0</v>
      </c>
      <c r="K717">
        <f>+FDA_BE_Calculations!$F$41/FE_GAIN_plot</f>
        <v>5.1999999999999993</v>
      </c>
      <c r="L717">
        <f>+FDA_BE_Calculations!$G$41/FE_GAIN_plot</f>
        <v>-5.1999999999999993</v>
      </c>
      <c r="N717">
        <f t="shared" si="228"/>
        <v>0</v>
      </c>
      <c r="O717">
        <f t="shared" si="229"/>
        <v>0</v>
      </c>
      <c r="Q717">
        <f t="shared" si="220"/>
        <v>2.5</v>
      </c>
      <c r="R717">
        <f t="shared" si="221"/>
        <v>2.5</v>
      </c>
      <c r="T717">
        <f t="shared" si="235"/>
        <v>0</v>
      </c>
      <c r="U717">
        <f t="shared" si="236"/>
        <v>0</v>
      </c>
      <c r="W717">
        <f t="shared" si="222"/>
        <v>2.5</v>
      </c>
      <c r="Y717">
        <f t="shared" si="223"/>
        <v>18</v>
      </c>
      <c r="Z717">
        <f t="shared" si="224"/>
        <v>-18</v>
      </c>
    </row>
    <row r="718" spans="1:26" x14ac:dyDescent="0.3">
      <c r="A718">
        <f t="shared" si="225"/>
        <v>1</v>
      </c>
      <c r="B718">
        <f t="shared" si="230"/>
        <v>-15.5</v>
      </c>
      <c r="C718">
        <f t="shared" si="218"/>
        <v>63</v>
      </c>
      <c r="D718">
        <f t="shared" si="219"/>
        <v>-1</v>
      </c>
      <c r="E718">
        <f t="shared" si="231"/>
        <v>1</v>
      </c>
      <c r="F718">
        <f t="shared" si="232"/>
        <v>62</v>
      </c>
      <c r="G718">
        <f t="shared" si="233"/>
        <v>0</v>
      </c>
      <c r="H718">
        <f t="shared" si="234"/>
        <v>0</v>
      </c>
      <c r="I718">
        <f t="shared" si="226"/>
        <v>0</v>
      </c>
      <c r="J718">
        <f t="shared" si="227"/>
        <v>0</v>
      </c>
      <c r="K718">
        <f>+FDA_BE_Calculations!$F$41/FE_GAIN_plot</f>
        <v>5.1999999999999993</v>
      </c>
      <c r="L718">
        <f>+FDA_BE_Calculations!$G$41/FE_GAIN_plot</f>
        <v>-5.1999999999999993</v>
      </c>
      <c r="N718">
        <f t="shared" si="228"/>
        <v>0</v>
      </c>
      <c r="O718">
        <f t="shared" si="229"/>
        <v>0</v>
      </c>
      <c r="Q718">
        <f t="shared" si="220"/>
        <v>2.5</v>
      </c>
      <c r="R718">
        <f t="shared" si="221"/>
        <v>2.5</v>
      </c>
      <c r="T718">
        <f t="shared" si="235"/>
        <v>0</v>
      </c>
      <c r="U718">
        <f t="shared" si="236"/>
        <v>0</v>
      </c>
      <c r="W718">
        <f t="shared" si="222"/>
        <v>2.5</v>
      </c>
      <c r="Y718">
        <f t="shared" si="223"/>
        <v>18</v>
      </c>
      <c r="Z718">
        <f t="shared" si="224"/>
        <v>-18</v>
      </c>
    </row>
    <row r="719" spans="1:26" x14ac:dyDescent="0.3">
      <c r="A719">
        <f t="shared" si="225"/>
        <v>1</v>
      </c>
      <c r="B719">
        <f t="shared" si="230"/>
        <v>-15.5</v>
      </c>
      <c r="C719">
        <f t="shared" si="218"/>
        <v>63</v>
      </c>
      <c r="D719">
        <f t="shared" si="219"/>
        <v>-1</v>
      </c>
      <c r="E719">
        <f t="shared" si="231"/>
        <v>1</v>
      </c>
      <c r="F719">
        <f t="shared" si="232"/>
        <v>62</v>
      </c>
      <c r="G719">
        <f t="shared" si="233"/>
        <v>0</v>
      </c>
      <c r="H719">
        <f t="shared" si="234"/>
        <v>0</v>
      </c>
      <c r="I719">
        <f t="shared" si="226"/>
        <v>0</v>
      </c>
      <c r="J719">
        <f t="shared" si="227"/>
        <v>0</v>
      </c>
      <c r="K719">
        <f>+FDA_BE_Calculations!$F$41/FE_GAIN_plot</f>
        <v>5.1999999999999993</v>
      </c>
      <c r="L719">
        <f>+FDA_BE_Calculations!$G$41/FE_GAIN_plot</f>
        <v>-5.1999999999999993</v>
      </c>
      <c r="N719">
        <f t="shared" si="228"/>
        <v>0</v>
      </c>
      <c r="O719">
        <f t="shared" si="229"/>
        <v>0</v>
      </c>
      <c r="Q719">
        <f t="shared" si="220"/>
        <v>2.5</v>
      </c>
      <c r="R719">
        <f t="shared" si="221"/>
        <v>2.5</v>
      </c>
      <c r="T719">
        <f t="shared" si="235"/>
        <v>0</v>
      </c>
      <c r="U719">
        <f t="shared" si="236"/>
        <v>0</v>
      </c>
      <c r="W719">
        <f t="shared" si="222"/>
        <v>2.5</v>
      </c>
      <c r="Y719">
        <f t="shared" si="223"/>
        <v>18</v>
      </c>
      <c r="Z719">
        <f t="shared" si="224"/>
        <v>-18</v>
      </c>
    </row>
    <row r="720" spans="1:26" x14ac:dyDescent="0.3">
      <c r="A720">
        <f t="shared" si="225"/>
        <v>1</v>
      </c>
      <c r="B720">
        <f t="shared" si="230"/>
        <v>-15.5</v>
      </c>
      <c r="C720">
        <f t="shared" si="218"/>
        <v>63</v>
      </c>
      <c r="D720">
        <f t="shared" si="219"/>
        <v>-1</v>
      </c>
      <c r="E720">
        <f t="shared" si="231"/>
        <v>1</v>
      </c>
      <c r="F720">
        <f t="shared" si="232"/>
        <v>62</v>
      </c>
      <c r="G720">
        <f t="shared" si="233"/>
        <v>0</v>
      </c>
      <c r="H720">
        <f t="shared" si="234"/>
        <v>0</v>
      </c>
      <c r="I720">
        <f t="shared" si="226"/>
        <v>0</v>
      </c>
      <c r="J720">
        <f t="shared" si="227"/>
        <v>0</v>
      </c>
      <c r="K720">
        <f>+FDA_BE_Calculations!$F$41/FE_GAIN_plot</f>
        <v>5.1999999999999993</v>
      </c>
      <c r="L720">
        <f>+FDA_BE_Calculations!$G$41/FE_GAIN_plot</f>
        <v>-5.1999999999999993</v>
      </c>
      <c r="N720">
        <f t="shared" si="228"/>
        <v>0</v>
      </c>
      <c r="O720">
        <f t="shared" si="229"/>
        <v>0</v>
      </c>
      <c r="Q720">
        <f t="shared" si="220"/>
        <v>2.5</v>
      </c>
      <c r="R720">
        <f t="shared" si="221"/>
        <v>2.5</v>
      </c>
      <c r="T720">
        <f t="shared" si="235"/>
        <v>0</v>
      </c>
      <c r="U720">
        <f t="shared" si="236"/>
        <v>0</v>
      </c>
      <c r="W720">
        <f t="shared" si="222"/>
        <v>2.5</v>
      </c>
      <c r="Y720">
        <f t="shared" si="223"/>
        <v>18</v>
      </c>
      <c r="Z720">
        <f t="shared" si="224"/>
        <v>-18</v>
      </c>
    </row>
    <row r="721" spans="1:26" x14ac:dyDescent="0.3">
      <c r="A721">
        <f t="shared" si="225"/>
        <v>1</v>
      </c>
      <c r="B721">
        <f t="shared" si="230"/>
        <v>-15.5</v>
      </c>
      <c r="C721">
        <f t="shared" si="218"/>
        <v>63</v>
      </c>
      <c r="D721">
        <f t="shared" si="219"/>
        <v>-1</v>
      </c>
      <c r="E721">
        <f t="shared" si="231"/>
        <v>1</v>
      </c>
      <c r="F721">
        <f t="shared" si="232"/>
        <v>62</v>
      </c>
      <c r="G721">
        <f t="shared" si="233"/>
        <v>0</v>
      </c>
      <c r="H721">
        <f t="shared" si="234"/>
        <v>0</v>
      </c>
      <c r="I721">
        <f t="shared" si="226"/>
        <v>0</v>
      </c>
      <c r="J721">
        <f t="shared" si="227"/>
        <v>0</v>
      </c>
      <c r="K721">
        <f>+FDA_BE_Calculations!$F$41/FE_GAIN_plot</f>
        <v>5.1999999999999993</v>
      </c>
      <c r="L721">
        <f>+FDA_BE_Calculations!$G$41/FE_GAIN_plot</f>
        <v>-5.1999999999999993</v>
      </c>
      <c r="N721">
        <f t="shared" si="228"/>
        <v>0</v>
      </c>
      <c r="O721">
        <f t="shared" si="229"/>
        <v>0</v>
      </c>
      <c r="Q721">
        <f t="shared" si="220"/>
        <v>2.5</v>
      </c>
      <c r="R721">
        <f t="shared" si="221"/>
        <v>2.5</v>
      </c>
      <c r="T721">
        <f t="shared" si="235"/>
        <v>0</v>
      </c>
      <c r="U721">
        <f t="shared" si="236"/>
        <v>0</v>
      </c>
      <c r="W721">
        <f t="shared" si="222"/>
        <v>2.5</v>
      </c>
      <c r="Y721">
        <f t="shared" si="223"/>
        <v>18</v>
      </c>
      <c r="Z721">
        <f t="shared" si="224"/>
        <v>-18</v>
      </c>
    </row>
    <row r="722" spans="1:26" x14ac:dyDescent="0.3">
      <c r="A722">
        <f t="shared" si="225"/>
        <v>1</v>
      </c>
      <c r="B722">
        <f t="shared" si="230"/>
        <v>-15.5</v>
      </c>
      <c r="C722">
        <f t="shared" si="218"/>
        <v>63</v>
      </c>
      <c r="D722">
        <f t="shared" si="219"/>
        <v>-1</v>
      </c>
      <c r="E722">
        <f t="shared" si="231"/>
        <v>1</v>
      </c>
      <c r="F722">
        <f t="shared" si="232"/>
        <v>62</v>
      </c>
      <c r="G722">
        <f t="shared" si="233"/>
        <v>0</v>
      </c>
      <c r="H722">
        <f t="shared" si="234"/>
        <v>0</v>
      </c>
      <c r="I722">
        <f t="shared" si="226"/>
        <v>0</v>
      </c>
      <c r="J722">
        <f t="shared" si="227"/>
        <v>0</v>
      </c>
      <c r="K722">
        <f>+FDA_BE_Calculations!$F$41/FE_GAIN_plot</f>
        <v>5.1999999999999993</v>
      </c>
      <c r="L722">
        <f>+FDA_BE_Calculations!$G$41/FE_GAIN_plot</f>
        <v>-5.1999999999999993</v>
      </c>
      <c r="N722">
        <f t="shared" si="228"/>
        <v>0</v>
      </c>
      <c r="O722">
        <f t="shared" si="229"/>
        <v>0</v>
      </c>
      <c r="Q722">
        <f t="shared" si="220"/>
        <v>2.5</v>
      </c>
      <c r="R722">
        <f t="shared" si="221"/>
        <v>2.5</v>
      </c>
      <c r="T722">
        <f t="shared" si="235"/>
        <v>0</v>
      </c>
      <c r="U722">
        <f t="shared" si="236"/>
        <v>0</v>
      </c>
      <c r="W722">
        <f t="shared" si="222"/>
        <v>2.5</v>
      </c>
      <c r="Y722">
        <f t="shared" si="223"/>
        <v>18</v>
      </c>
      <c r="Z722">
        <f t="shared" si="224"/>
        <v>-18</v>
      </c>
    </row>
    <row r="723" spans="1:26" x14ac:dyDescent="0.3">
      <c r="A723">
        <f t="shared" si="225"/>
        <v>1</v>
      </c>
      <c r="B723">
        <f t="shared" si="230"/>
        <v>-15.5</v>
      </c>
      <c r="C723">
        <f t="shared" si="218"/>
        <v>63</v>
      </c>
      <c r="D723">
        <f t="shared" si="219"/>
        <v>-1</v>
      </c>
      <c r="E723">
        <f t="shared" si="231"/>
        <v>1</v>
      </c>
      <c r="F723">
        <f t="shared" si="232"/>
        <v>62</v>
      </c>
      <c r="G723">
        <f t="shared" si="233"/>
        <v>0</v>
      </c>
      <c r="H723">
        <f t="shared" si="234"/>
        <v>0</v>
      </c>
      <c r="I723">
        <f t="shared" si="226"/>
        <v>0</v>
      </c>
      <c r="J723">
        <f t="shared" si="227"/>
        <v>0</v>
      </c>
      <c r="K723">
        <f>+FDA_BE_Calculations!$F$41/FE_GAIN_plot</f>
        <v>5.1999999999999993</v>
      </c>
      <c r="L723">
        <f>+FDA_BE_Calculations!$G$41/FE_GAIN_plot</f>
        <v>-5.1999999999999993</v>
      </c>
      <c r="N723">
        <f t="shared" si="228"/>
        <v>0</v>
      </c>
      <c r="O723">
        <f t="shared" si="229"/>
        <v>0</v>
      </c>
      <c r="Q723">
        <f t="shared" si="220"/>
        <v>2.5</v>
      </c>
      <c r="R723">
        <f t="shared" si="221"/>
        <v>2.5</v>
      </c>
      <c r="T723">
        <f t="shared" si="235"/>
        <v>0</v>
      </c>
      <c r="U723">
        <f t="shared" si="236"/>
        <v>0</v>
      </c>
      <c r="W723">
        <f t="shared" si="222"/>
        <v>2.5</v>
      </c>
      <c r="Y723">
        <f t="shared" si="223"/>
        <v>18</v>
      </c>
      <c r="Z723">
        <f t="shared" si="224"/>
        <v>-18</v>
      </c>
    </row>
    <row r="724" spans="1:26" x14ac:dyDescent="0.3">
      <c r="A724">
        <f t="shared" si="225"/>
        <v>1</v>
      </c>
      <c r="B724">
        <f t="shared" si="230"/>
        <v>-15.5</v>
      </c>
      <c r="C724">
        <f t="shared" si="218"/>
        <v>63</v>
      </c>
      <c r="D724">
        <f t="shared" si="219"/>
        <v>-1</v>
      </c>
      <c r="E724">
        <f t="shared" si="231"/>
        <v>1</v>
      </c>
      <c r="F724">
        <f t="shared" si="232"/>
        <v>62</v>
      </c>
      <c r="G724">
        <f t="shared" si="233"/>
        <v>0</v>
      </c>
      <c r="H724">
        <f t="shared" si="234"/>
        <v>0</v>
      </c>
      <c r="I724">
        <f t="shared" si="226"/>
        <v>0</v>
      </c>
      <c r="J724">
        <f t="shared" si="227"/>
        <v>0</v>
      </c>
      <c r="K724">
        <f>+FDA_BE_Calculations!$F$41/FE_GAIN_plot</f>
        <v>5.1999999999999993</v>
      </c>
      <c r="L724">
        <f>+FDA_BE_Calculations!$G$41/FE_GAIN_plot</f>
        <v>-5.1999999999999993</v>
      </c>
      <c r="N724">
        <f t="shared" si="228"/>
        <v>0</v>
      </c>
      <c r="O724">
        <f t="shared" si="229"/>
        <v>0</v>
      </c>
      <c r="Q724">
        <f t="shared" si="220"/>
        <v>2.5</v>
      </c>
      <c r="R724">
        <f t="shared" si="221"/>
        <v>2.5</v>
      </c>
      <c r="T724">
        <f t="shared" si="235"/>
        <v>0</v>
      </c>
      <c r="U724">
        <f t="shared" si="236"/>
        <v>0</v>
      </c>
      <c r="W724">
        <f t="shared" si="222"/>
        <v>2.5</v>
      </c>
      <c r="Y724">
        <f t="shared" si="223"/>
        <v>18</v>
      </c>
      <c r="Z724">
        <f t="shared" si="224"/>
        <v>-18</v>
      </c>
    </row>
    <row r="725" spans="1:26" x14ac:dyDescent="0.3">
      <c r="A725">
        <f t="shared" si="225"/>
        <v>1</v>
      </c>
      <c r="B725">
        <f t="shared" si="230"/>
        <v>-15.5</v>
      </c>
      <c r="C725">
        <f t="shared" si="218"/>
        <v>63</v>
      </c>
      <c r="D725">
        <f t="shared" si="219"/>
        <v>-1</v>
      </c>
      <c r="E725">
        <f t="shared" si="231"/>
        <v>1</v>
      </c>
      <c r="F725">
        <f t="shared" si="232"/>
        <v>62</v>
      </c>
      <c r="G725">
        <f t="shared" si="233"/>
        <v>0</v>
      </c>
      <c r="H725">
        <f t="shared" si="234"/>
        <v>0</v>
      </c>
      <c r="I725">
        <f t="shared" si="226"/>
        <v>0</v>
      </c>
      <c r="J725">
        <f t="shared" si="227"/>
        <v>0</v>
      </c>
      <c r="K725">
        <f>+FDA_BE_Calculations!$F$41/FE_GAIN_plot</f>
        <v>5.1999999999999993</v>
      </c>
      <c r="L725">
        <f>+FDA_BE_Calculations!$G$41/FE_GAIN_plot</f>
        <v>-5.1999999999999993</v>
      </c>
      <c r="N725">
        <f t="shared" si="228"/>
        <v>0</v>
      </c>
      <c r="O725">
        <f t="shared" si="229"/>
        <v>0</v>
      </c>
      <c r="Q725">
        <f t="shared" si="220"/>
        <v>2.5</v>
      </c>
      <c r="R725">
        <f t="shared" si="221"/>
        <v>2.5</v>
      </c>
      <c r="T725">
        <f t="shared" si="235"/>
        <v>0</v>
      </c>
      <c r="U725">
        <f t="shared" si="236"/>
        <v>0</v>
      </c>
      <c r="W725">
        <f t="shared" si="222"/>
        <v>2.5</v>
      </c>
      <c r="Y725">
        <f t="shared" si="223"/>
        <v>18</v>
      </c>
      <c r="Z725">
        <f t="shared" si="224"/>
        <v>-18</v>
      </c>
    </row>
    <row r="726" spans="1:26" x14ac:dyDescent="0.3">
      <c r="A726">
        <f t="shared" si="225"/>
        <v>1</v>
      </c>
      <c r="B726">
        <f t="shared" si="230"/>
        <v>-15.5</v>
      </c>
      <c r="C726">
        <f t="shared" si="218"/>
        <v>63</v>
      </c>
      <c r="D726">
        <f t="shared" si="219"/>
        <v>-1</v>
      </c>
      <c r="E726">
        <f t="shared" si="231"/>
        <v>1</v>
      </c>
      <c r="F726">
        <f t="shared" si="232"/>
        <v>62</v>
      </c>
      <c r="G726">
        <f t="shared" si="233"/>
        <v>0</v>
      </c>
      <c r="H726">
        <f t="shared" si="234"/>
        <v>0</v>
      </c>
      <c r="I726">
        <f t="shared" si="226"/>
        <v>0</v>
      </c>
      <c r="J726">
        <f t="shared" si="227"/>
        <v>0</v>
      </c>
      <c r="K726">
        <f>+FDA_BE_Calculations!$F$41/FE_GAIN_plot</f>
        <v>5.1999999999999993</v>
      </c>
      <c r="L726">
        <f>+FDA_BE_Calculations!$G$41/FE_GAIN_plot</f>
        <v>-5.1999999999999993</v>
      </c>
      <c r="N726">
        <f t="shared" si="228"/>
        <v>0</v>
      </c>
      <c r="O726">
        <f t="shared" si="229"/>
        <v>0</v>
      </c>
      <c r="Q726">
        <f t="shared" si="220"/>
        <v>2.5</v>
      </c>
      <c r="R726">
        <f t="shared" si="221"/>
        <v>2.5</v>
      </c>
      <c r="T726">
        <f t="shared" si="235"/>
        <v>0</v>
      </c>
      <c r="U726">
        <f t="shared" si="236"/>
        <v>0</v>
      </c>
      <c r="W726">
        <f t="shared" si="222"/>
        <v>2.5</v>
      </c>
      <c r="Y726">
        <f t="shared" si="223"/>
        <v>18</v>
      </c>
      <c r="Z726">
        <f t="shared" si="224"/>
        <v>-18</v>
      </c>
    </row>
    <row r="727" spans="1:26" x14ac:dyDescent="0.3">
      <c r="A727">
        <f t="shared" si="225"/>
        <v>1</v>
      </c>
      <c r="B727">
        <f t="shared" si="230"/>
        <v>-15.5</v>
      </c>
      <c r="C727">
        <f t="shared" si="218"/>
        <v>63</v>
      </c>
      <c r="D727">
        <f t="shared" si="219"/>
        <v>-1</v>
      </c>
      <c r="E727">
        <f t="shared" si="231"/>
        <v>1</v>
      </c>
      <c r="F727">
        <f t="shared" si="232"/>
        <v>62</v>
      </c>
      <c r="G727">
        <f t="shared" si="233"/>
        <v>0</v>
      </c>
      <c r="H727">
        <f t="shared" si="234"/>
        <v>0</v>
      </c>
      <c r="I727">
        <f t="shared" si="226"/>
        <v>0</v>
      </c>
      <c r="J727">
        <f t="shared" si="227"/>
        <v>0</v>
      </c>
      <c r="K727">
        <f>+FDA_BE_Calculations!$F$41/FE_GAIN_plot</f>
        <v>5.1999999999999993</v>
      </c>
      <c r="L727">
        <f>+FDA_BE_Calculations!$G$41/FE_GAIN_plot</f>
        <v>-5.1999999999999993</v>
      </c>
      <c r="N727">
        <f t="shared" si="228"/>
        <v>0</v>
      </c>
      <c r="O727">
        <f t="shared" si="229"/>
        <v>0</v>
      </c>
      <c r="Q727">
        <f t="shared" si="220"/>
        <v>2.5</v>
      </c>
      <c r="R727">
        <f t="shared" si="221"/>
        <v>2.5</v>
      </c>
      <c r="T727">
        <f t="shared" si="235"/>
        <v>0</v>
      </c>
      <c r="U727">
        <f t="shared" si="236"/>
        <v>0</v>
      </c>
      <c r="W727">
        <f t="shared" si="222"/>
        <v>2.5</v>
      </c>
      <c r="Y727">
        <f t="shared" si="223"/>
        <v>18</v>
      </c>
      <c r="Z727">
        <f t="shared" si="224"/>
        <v>-18</v>
      </c>
    </row>
    <row r="728" spans="1:26" x14ac:dyDescent="0.3">
      <c r="A728">
        <f t="shared" si="225"/>
        <v>1</v>
      </c>
      <c r="B728">
        <f t="shared" si="230"/>
        <v>-15.5</v>
      </c>
      <c r="C728">
        <f t="shared" si="218"/>
        <v>63</v>
      </c>
      <c r="D728">
        <f t="shared" si="219"/>
        <v>-1</v>
      </c>
      <c r="E728">
        <f t="shared" si="231"/>
        <v>1</v>
      </c>
      <c r="F728">
        <f t="shared" si="232"/>
        <v>62</v>
      </c>
      <c r="G728">
        <f t="shared" si="233"/>
        <v>0</v>
      </c>
      <c r="H728">
        <f t="shared" si="234"/>
        <v>0</v>
      </c>
      <c r="I728">
        <f t="shared" si="226"/>
        <v>0</v>
      </c>
      <c r="J728">
        <f t="shared" si="227"/>
        <v>0</v>
      </c>
      <c r="K728">
        <f>+FDA_BE_Calculations!$F$41/FE_GAIN_plot</f>
        <v>5.1999999999999993</v>
      </c>
      <c r="L728">
        <f>+FDA_BE_Calculations!$G$41/FE_GAIN_plot</f>
        <v>-5.1999999999999993</v>
      </c>
      <c r="N728">
        <f t="shared" si="228"/>
        <v>0</v>
      </c>
      <c r="O728">
        <f t="shared" si="229"/>
        <v>0</v>
      </c>
      <c r="Q728">
        <f t="shared" si="220"/>
        <v>2.5</v>
      </c>
      <c r="R728">
        <f t="shared" si="221"/>
        <v>2.5</v>
      </c>
      <c r="T728">
        <f t="shared" si="235"/>
        <v>0</v>
      </c>
      <c r="U728">
        <f t="shared" si="236"/>
        <v>0</v>
      </c>
      <c r="W728">
        <f t="shared" si="222"/>
        <v>2.5</v>
      </c>
      <c r="Y728">
        <f t="shared" si="223"/>
        <v>18</v>
      </c>
      <c r="Z728">
        <f t="shared" si="224"/>
        <v>-18</v>
      </c>
    </row>
    <row r="729" spans="1:26" x14ac:dyDescent="0.3">
      <c r="A729">
        <f t="shared" si="225"/>
        <v>1</v>
      </c>
      <c r="B729">
        <f t="shared" si="230"/>
        <v>-15.5</v>
      </c>
      <c r="C729">
        <f t="shared" si="218"/>
        <v>63</v>
      </c>
      <c r="D729">
        <f t="shared" si="219"/>
        <v>-1</v>
      </c>
      <c r="E729">
        <f t="shared" si="231"/>
        <v>1</v>
      </c>
      <c r="F729">
        <f t="shared" si="232"/>
        <v>62</v>
      </c>
      <c r="G729">
        <f t="shared" si="233"/>
        <v>0</v>
      </c>
      <c r="H729">
        <f t="shared" si="234"/>
        <v>0</v>
      </c>
      <c r="I729">
        <f t="shared" si="226"/>
        <v>0</v>
      </c>
      <c r="J729">
        <f t="shared" si="227"/>
        <v>0</v>
      </c>
      <c r="K729">
        <f>+FDA_BE_Calculations!$F$41/FE_GAIN_plot</f>
        <v>5.1999999999999993</v>
      </c>
      <c r="L729">
        <f>+FDA_BE_Calculations!$G$41/FE_GAIN_plot</f>
        <v>-5.1999999999999993</v>
      </c>
      <c r="N729">
        <f t="shared" si="228"/>
        <v>0</v>
      </c>
      <c r="O729">
        <f t="shared" si="229"/>
        <v>0</v>
      </c>
      <c r="Q729">
        <f t="shared" si="220"/>
        <v>2.5</v>
      </c>
      <c r="R729">
        <f t="shared" si="221"/>
        <v>2.5</v>
      </c>
      <c r="T729">
        <f t="shared" si="235"/>
        <v>0</v>
      </c>
      <c r="U729">
        <f t="shared" si="236"/>
        <v>0</v>
      </c>
      <c r="W729">
        <f t="shared" si="222"/>
        <v>2.5</v>
      </c>
      <c r="Y729">
        <f t="shared" si="223"/>
        <v>18</v>
      </c>
      <c r="Z729">
        <f t="shared" si="224"/>
        <v>-18</v>
      </c>
    </row>
    <row r="730" spans="1:26" x14ac:dyDescent="0.3">
      <c r="A730">
        <f t="shared" si="225"/>
        <v>1</v>
      </c>
      <c r="B730">
        <f t="shared" si="230"/>
        <v>-15.5</v>
      </c>
      <c r="C730">
        <f t="shared" si="218"/>
        <v>63</v>
      </c>
      <c r="D730">
        <f t="shared" si="219"/>
        <v>-1</v>
      </c>
      <c r="E730">
        <f t="shared" si="231"/>
        <v>1</v>
      </c>
      <c r="F730">
        <f t="shared" si="232"/>
        <v>62</v>
      </c>
      <c r="G730">
        <f t="shared" si="233"/>
        <v>0</v>
      </c>
      <c r="H730">
        <f t="shared" si="234"/>
        <v>0</v>
      </c>
      <c r="I730">
        <f t="shared" si="226"/>
        <v>0</v>
      </c>
      <c r="J730">
        <f t="shared" si="227"/>
        <v>0</v>
      </c>
      <c r="K730">
        <f>+FDA_BE_Calculations!$F$41/FE_GAIN_plot</f>
        <v>5.1999999999999993</v>
      </c>
      <c r="L730">
        <f>+FDA_BE_Calculations!$G$41/FE_GAIN_plot</f>
        <v>-5.1999999999999993</v>
      </c>
      <c r="N730">
        <f t="shared" si="228"/>
        <v>0</v>
      </c>
      <c r="O730">
        <f t="shared" si="229"/>
        <v>0</v>
      </c>
      <c r="Q730">
        <f t="shared" si="220"/>
        <v>2.5</v>
      </c>
      <c r="R730">
        <f t="shared" si="221"/>
        <v>2.5</v>
      </c>
      <c r="T730">
        <f t="shared" si="235"/>
        <v>0</v>
      </c>
      <c r="U730">
        <f t="shared" si="236"/>
        <v>0</v>
      </c>
      <c r="W730">
        <f t="shared" si="222"/>
        <v>2.5</v>
      </c>
      <c r="Y730">
        <f t="shared" si="223"/>
        <v>18</v>
      </c>
      <c r="Z730">
        <f t="shared" si="224"/>
        <v>-18</v>
      </c>
    </row>
    <row r="731" spans="1:26" x14ac:dyDescent="0.3">
      <c r="A731">
        <f t="shared" si="225"/>
        <v>1</v>
      </c>
      <c r="B731">
        <f t="shared" si="230"/>
        <v>-15.5</v>
      </c>
      <c r="C731">
        <f t="shared" si="218"/>
        <v>63</v>
      </c>
      <c r="D731">
        <f t="shared" si="219"/>
        <v>-1</v>
      </c>
      <c r="E731">
        <f t="shared" si="231"/>
        <v>1</v>
      </c>
      <c r="F731">
        <f t="shared" si="232"/>
        <v>62</v>
      </c>
      <c r="G731">
        <f t="shared" si="233"/>
        <v>0</v>
      </c>
      <c r="H731">
        <f t="shared" si="234"/>
        <v>0</v>
      </c>
      <c r="I731">
        <f t="shared" si="226"/>
        <v>0</v>
      </c>
      <c r="J731">
        <f t="shared" si="227"/>
        <v>0</v>
      </c>
      <c r="K731">
        <f>+FDA_BE_Calculations!$F$41/FE_GAIN_plot</f>
        <v>5.1999999999999993</v>
      </c>
      <c r="L731">
        <f>+FDA_BE_Calculations!$G$41/FE_GAIN_plot</f>
        <v>-5.1999999999999993</v>
      </c>
      <c r="N731">
        <f t="shared" si="228"/>
        <v>0</v>
      </c>
      <c r="O731">
        <f t="shared" si="229"/>
        <v>0</v>
      </c>
      <c r="Q731">
        <f t="shared" si="220"/>
        <v>2.5</v>
      </c>
      <c r="R731">
        <f t="shared" si="221"/>
        <v>2.5</v>
      </c>
      <c r="T731">
        <f t="shared" si="235"/>
        <v>0</v>
      </c>
      <c r="U731">
        <f t="shared" si="236"/>
        <v>0</v>
      </c>
      <c r="W731">
        <f t="shared" si="222"/>
        <v>2.5</v>
      </c>
      <c r="Y731">
        <f t="shared" si="223"/>
        <v>18</v>
      </c>
      <c r="Z731">
        <f t="shared" si="224"/>
        <v>-18</v>
      </c>
    </row>
    <row r="732" spans="1:26" x14ac:dyDescent="0.3">
      <c r="A732">
        <f t="shared" si="225"/>
        <v>1</v>
      </c>
      <c r="B732">
        <f t="shared" si="230"/>
        <v>-15.5</v>
      </c>
      <c r="C732">
        <f t="shared" si="218"/>
        <v>63</v>
      </c>
      <c r="D732">
        <f t="shared" si="219"/>
        <v>-1</v>
      </c>
      <c r="E732">
        <f t="shared" si="231"/>
        <v>1</v>
      </c>
      <c r="F732">
        <f t="shared" si="232"/>
        <v>62</v>
      </c>
      <c r="G732">
        <f t="shared" si="233"/>
        <v>0</v>
      </c>
      <c r="H732">
        <f t="shared" si="234"/>
        <v>0</v>
      </c>
      <c r="I732">
        <f t="shared" si="226"/>
        <v>0</v>
      </c>
      <c r="J732">
        <f t="shared" si="227"/>
        <v>0</v>
      </c>
      <c r="K732">
        <f>+FDA_BE_Calculations!$F$41/FE_GAIN_plot</f>
        <v>5.1999999999999993</v>
      </c>
      <c r="L732">
        <f>+FDA_BE_Calculations!$G$41/FE_GAIN_plot</f>
        <v>-5.1999999999999993</v>
      </c>
      <c r="N732">
        <f t="shared" si="228"/>
        <v>0</v>
      </c>
      <c r="O732">
        <f t="shared" si="229"/>
        <v>0</v>
      </c>
      <c r="Q732">
        <f t="shared" si="220"/>
        <v>2.5</v>
      </c>
      <c r="R732">
        <f t="shared" si="221"/>
        <v>2.5</v>
      </c>
      <c r="T732">
        <f t="shared" si="235"/>
        <v>0</v>
      </c>
      <c r="U732">
        <f t="shared" si="236"/>
        <v>0</v>
      </c>
      <c r="W732">
        <f t="shared" si="222"/>
        <v>2.5</v>
      </c>
      <c r="Y732">
        <f t="shared" si="223"/>
        <v>18</v>
      </c>
      <c r="Z732">
        <f t="shared" si="224"/>
        <v>-18</v>
      </c>
    </row>
    <row r="733" spans="1:26" x14ac:dyDescent="0.3">
      <c r="A733">
        <f t="shared" si="225"/>
        <v>1</v>
      </c>
      <c r="B733">
        <f t="shared" si="230"/>
        <v>-15.5</v>
      </c>
      <c r="C733">
        <f t="shared" si="218"/>
        <v>63</v>
      </c>
      <c r="D733">
        <f t="shared" si="219"/>
        <v>-1</v>
      </c>
      <c r="E733">
        <f t="shared" si="231"/>
        <v>1</v>
      </c>
      <c r="F733">
        <f t="shared" si="232"/>
        <v>62</v>
      </c>
      <c r="G733">
        <f t="shared" si="233"/>
        <v>0</v>
      </c>
      <c r="H733">
        <f t="shared" si="234"/>
        <v>0</v>
      </c>
      <c r="I733">
        <f t="shared" si="226"/>
        <v>0</v>
      </c>
      <c r="J733">
        <f t="shared" si="227"/>
        <v>0</v>
      </c>
      <c r="K733">
        <f>+FDA_BE_Calculations!$F$41/FE_GAIN_plot</f>
        <v>5.1999999999999993</v>
      </c>
      <c r="L733">
        <f>+FDA_BE_Calculations!$G$41/FE_GAIN_plot</f>
        <v>-5.1999999999999993</v>
      </c>
      <c r="N733">
        <f t="shared" si="228"/>
        <v>0</v>
      </c>
      <c r="O733">
        <f t="shared" si="229"/>
        <v>0</v>
      </c>
      <c r="Q733">
        <f t="shared" si="220"/>
        <v>2.5</v>
      </c>
      <c r="R733">
        <f t="shared" si="221"/>
        <v>2.5</v>
      </c>
      <c r="T733">
        <f t="shared" si="235"/>
        <v>0</v>
      </c>
      <c r="U733">
        <f t="shared" si="236"/>
        <v>0</v>
      </c>
      <c r="W733">
        <f t="shared" si="222"/>
        <v>2.5</v>
      </c>
      <c r="Y733">
        <f t="shared" si="223"/>
        <v>18</v>
      </c>
      <c r="Z733">
        <f t="shared" si="224"/>
        <v>-18</v>
      </c>
    </row>
    <row r="734" spans="1:26" x14ac:dyDescent="0.3">
      <c r="A734">
        <f t="shared" si="225"/>
        <v>1</v>
      </c>
      <c r="B734">
        <f t="shared" si="230"/>
        <v>-15.5</v>
      </c>
      <c r="C734">
        <f t="shared" si="218"/>
        <v>63</v>
      </c>
      <c r="D734">
        <f t="shared" si="219"/>
        <v>-1</v>
      </c>
      <c r="E734">
        <f t="shared" si="231"/>
        <v>1</v>
      </c>
      <c r="F734">
        <f t="shared" si="232"/>
        <v>62</v>
      </c>
      <c r="G734">
        <f t="shared" si="233"/>
        <v>0</v>
      </c>
      <c r="H734">
        <f t="shared" si="234"/>
        <v>0</v>
      </c>
      <c r="I734">
        <f t="shared" si="226"/>
        <v>0</v>
      </c>
      <c r="J734">
        <f t="shared" si="227"/>
        <v>0</v>
      </c>
      <c r="K734">
        <f>+FDA_BE_Calculations!$F$41/FE_GAIN_plot</f>
        <v>5.1999999999999993</v>
      </c>
      <c r="L734">
        <f>+FDA_BE_Calculations!$G$41/FE_GAIN_plot</f>
        <v>-5.1999999999999993</v>
      </c>
      <c r="N734">
        <f t="shared" si="228"/>
        <v>0</v>
      </c>
      <c r="O734">
        <f t="shared" si="229"/>
        <v>0</v>
      </c>
      <c r="Q734">
        <f t="shared" si="220"/>
        <v>2.5</v>
      </c>
      <c r="R734">
        <f t="shared" si="221"/>
        <v>2.5</v>
      </c>
      <c r="T734">
        <f t="shared" si="235"/>
        <v>0</v>
      </c>
      <c r="U734">
        <f t="shared" si="236"/>
        <v>0</v>
      </c>
      <c r="W734">
        <f t="shared" si="222"/>
        <v>2.5</v>
      </c>
      <c r="Y734">
        <f t="shared" si="223"/>
        <v>18</v>
      </c>
      <c r="Z734">
        <f t="shared" si="224"/>
        <v>-18</v>
      </c>
    </row>
    <row r="735" spans="1:26" x14ac:dyDescent="0.3">
      <c r="A735">
        <f t="shared" si="225"/>
        <v>1</v>
      </c>
      <c r="B735">
        <f t="shared" si="230"/>
        <v>-15.5</v>
      </c>
      <c r="C735">
        <f t="shared" si="218"/>
        <v>63</v>
      </c>
      <c r="D735">
        <f t="shared" si="219"/>
        <v>-1</v>
      </c>
      <c r="E735">
        <f t="shared" si="231"/>
        <v>1</v>
      </c>
      <c r="F735">
        <f t="shared" si="232"/>
        <v>62</v>
      </c>
      <c r="G735">
        <f t="shared" si="233"/>
        <v>0</v>
      </c>
      <c r="H735">
        <f t="shared" si="234"/>
        <v>0</v>
      </c>
      <c r="I735">
        <f t="shared" si="226"/>
        <v>0</v>
      </c>
      <c r="J735">
        <f t="shared" si="227"/>
        <v>0</v>
      </c>
      <c r="K735">
        <f>+FDA_BE_Calculations!$F$41/FE_GAIN_plot</f>
        <v>5.1999999999999993</v>
      </c>
      <c r="L735">
        <f>+FDA_BE_Calculations!$G$41/FE_GAIN_plot</f>
        <v>-5.1999999999999993</v>
      </c>
      <c r="N735">
        <f t="shared" si="228"/>
        <v>0</v>
      </c>
      <c r="O735">
        <f t="shared" si="229"/>
        <v>0</v>
      </c>
      <c r="Q735">
        <f t="shared" si="220"/>
        <v>2.5</v>
      </c>
      <c r="R735">
        <f t="shared" si="221"/>
        <v>2.5</v>
      </c>
      <c r="T735">
        <f t="shared" si="235"/>
        <v>0</v>
      </c>
      <c r="U735">
        <f t="shared" si="236"/>
        <v>0</v>
      </c>
      <c r="W735">
        <f t="shared" si="222"/>
        <v>2.5</v>
      </c>
      <c r="Y735">
        <f t="shared" si="223"/>
        <v>18</v>
      </c>
      <c r="Z735">
        <f t="shared" si="224"/>
        <v>-18</v>
      </c>
    </row>
    <row r="736" spans="1:26" x14ac:dyDescent="0.3">
      <c r="A736">
        <f t="shared" si="225"/>
        <v>1</v>
      </c>
      <c r="B736">
        <f t="shared" si="230"/>
        <v>-15.5</v>
      </c>
      <c r="C736">
        <f t="shared" si="218"/>
        <v>63</v>
      </c>
      <c r="D736">
        <f t="shared" si="219"/>
        <v>-1</v>
      </c>
      <c r="E736">
        <f t="shared" si="231"/>
        <v>1</v>
      </c>
      <c r="F736">
        <f t="shared" si="232"/>
        <v>62</v>
      </c>
      <c r="G736">
        <f t="shared" si="233"/>
        <v>0</v>
      </c>
      <c r="H736">
        <f t="shared" si="234"/>
        <v>0</v>
      </c>
      <c r="I736">
        <f t="shared" si="226"/>
        <v>0</v>
      </c>
      <c r="J736">
        <f t="shared" si="227"/>
        <v>0</v>
      </c>
      <c r="K736">
        <f>+FDA_BE_Calculations!$F$41/FE_GAIN_plot</f>
        <v>5.1999999999999993</v>
      </c>
      <c r="L736">
        <f>+FDA_BE_Calculations!$G$41/FE_GAIN_plot</f>
        <v>-5.1999999999999993</v>
      </c>
      <c r="N736">
        <f t="shared" si="228"/>
        <v>0</v>
      </c>
      <c r="O736">
        <f t="shared" si="229"/>
        <v>0</v>
      </c>
      <c r="Q736">
        <f t="shared" si="220"/>
        <v>2.5</v>
      </c>
      <c r="R736">
        <f t="shared" si="221"/>
        <v>2.5</v>
      </c>
      <c r="T736">
        <f t="shared" si="235"/>
        <v>0</v>
      </c>
      <c r="U736">
        <f t="shared" si="236"/>
        <v>0</v>
      </c>
      <c r="W736">
        <f t="shared" si="222"/>
        <v>2.5</v>
      </c>
      <c r="Y736">
        <f t="shared" si="223"/>
        <v>18</v>
      </c>
      <c r="Z736">
        <f t="shared" si="224"/>
        <v>-18</v>
      </c>
    </row>
    <row r="737" spans="1:26" x14ac:dyDescent="0.3">
      <c r="A737">
        <f t="shared" si="225"/>
        <v>1</v>
      </c>
      <c r="B737">
        <f t="shared" si="230"/>
        <v>-15.5</v>
      </c>
      <c r="C737">
        <f t="shared" si="218"/>
        <v>63</v>
      </c>
      <c r="D737">
        <f t="shared" si="219"/>
        <v>-1</v>
      </c>
      <c r="E737">
        <f t="shared" si="231"/>
        <v>1</v>
      </c>
      <c r="F737">
        <f t="shared" si="232"/>
        <v>62</v>
      </c>
      <c r="G737">
        <f t="shared" si="233"/>
        <v>0</v>
      </c>
      <c r="H737">
        <f t="shared" si="234"/>
        <v>0</v>
      </c>
      <c r="I737">
        <f t="shared" si="226"/>
        <v>0</v>
      </c>
      <c r="J737">
        <f t="shared" si="227"/>
        <v>0</v>
      </c>
      <c r="K737">
        <f>+FDA_BE_Calculations!$F$41/FE_GAIN_plot</f>
        <v>5.1999999999999993</v>
      </c>
      <c r="L737">
        <f>+FDA_BE_Calculations!$G$41/FE_GAIN_plot</f>
        <v>-5.1999999999999993</v>
      </c>
      <c r="N737">
        <f t="shared" si="228"/>
        <v>0</v>
      </c>
      <c r="O737">
        <f t="shared" si="229"/>
        <v>0</v>
      </c>
      <c r="Q737">
        <f t="shared" si="220"/>
        <v>2.5</v>
      </c>
      <c r="R737">
        <f t="shared" si="221"/>
        <v>2.5</v>
      </c>
      <c r="T737">
        <f t="shared" si="235"/>
        <v>0</v>
      </c>
      <c r="U737">
        <f t="shared" si="236"/>
        <v>0</v>
      </c>
      <c r="W737">
        <f t="shared" si="222"/>
        <v>2.5</v>
      </c>
      <c r="Y737">
        <f t="shared" si="223"/>
        <v>18</v>
      </c>
      <c r="Z737">
        <f t="shared" si="224"/>
        <v>-18</v>
      </c>
    </row>
    <row r="738" spans="1:26" x14ac:dyDescent="0.3">
      <c r="A738">
        <f t="shared" si="225"/>
        <v>1</v>
      </c>
      <c r="B738">
        <f t="shared" si="230"/>
        <v>-15.5</v>
      </c>
      <c r="C738">
        <f t="shared" si="218"/>
        <v>63</v>
      </c>
      <c r="D738">
        <f t="shared" si="219"/>
        <v>-1</v>
      </c>
      <c r="E738">
        <f t="shared" si="231"/>
        <v>1</v>
      </c>
      <c r="F738">
        <f t="shared" si="232"/>
        <v>62</v>
      </c>
      <c r="G738">
        <f t="shared" si="233"/>
        <v>0</v>
      </c>
      <c r="H738">
        <f t="shared" si="234"/>
        <v>0</v>
      </c>
      <c r="I738">
        <f t="shared" si="226"/>
        <v>0</v>
      </c>
      <c r="J738">
        <f t="shared" si="227"/>
        <v>0</v>
      </c>
      <c r="K738">
        <f>+FDA_BE_Calculations!$F$41/FE_GAIN_plot</f>
        <v>5.1999999999999993</v>
      </c>
      <c r="L738">
        <f>+FDA_BE_Calculations!$G$41/FE_GAIN_plot</f>
        <v>-5.1999999999999993</v>
      </c>
      <c r="N738">
        <f t="shared" si="228"/>
        <v>0</v>
      </c>
      <c r="O738">
        <f t="shared" si="229"/>
        <v>0</v>
      </c>
      <c r="Q738">
        <f t="shared" si="220"/>
        <v>2.5</v>
      </c>
      <c r="R738">
        <f t="shared" si="221"/>
        <v>2.5</v>
      </c>
      <c r="T738">
        <f t="shared" si="235"/>
        <v>0</v>
      </c>
      <c r="U738">
        <f t="shared" si="236"/>
        <v>0</v>
      </c>
      <c r="W738">
        <f t="shared" si="222"/>
        <v>2.5</v>
      </c>
      <c r="Y738">
        <f t="shared" si="223"/>
        <v>18</v>
      </c>
      <c r="Z738">
        <f t="shared" si="224"/>
        <v>-18</v>
      </c>
    </row>
    <row r="739" spans="1:26" x14ac:dyDescent="0.3">
      <c r="A739">
        <f t="shared" si="225"/>
        <v>1</v>
      </c>
      <c r="B739">
        <f t="shared" si="230"/>
        <v>-15.5</v>
      </c>
      <c r="C739">
        <f t="shared" si="218"/>
        <v>63</v>
      </c>
      <c r="D739">
        <f t="shared" si="219"/>
        <v>-1</v>
      </c>
      <c r="E739">
        <f t="shared" si="231"/>
        <v>1</v>
      </c>
      <c r="F739">
        <f t="shared" si="232"/>
        <v>62</v>
      </c>
      <c r="G739">
        <f t="shared" si="233"/>
        <v>0</v>
      </c>
      <c r="H739">
        <f t="shared" si="234"/>
        <v>0</v>
      </c>
      <c r="I739">
        <f t="shared" si="226"/>
        <v>0</v>
      </c>
      <c r="J739">
        <f t="shared" si="227"/>
        <v>0</v>
      </c>
      <c r="K739">
        <f>+FDA_BE_Calculations!$F$41/FE_GAIN_plot</f>
        <v>5.1999999999999993</v>
      </c>
      <c r="L739">
        <f>+FDA_BE_Calculations!$G$41/FE_GAIN_plot</f>
        <v>-5.1999999999999993</v>
      </c>
      <c r="N739">
        <f t="shared" si="228"/>
        <v>0</v>
      </c>
      <c r="O739">
        <f t="shared" si="229"/>
        <v>0</v>
      </c>
      <c r="Q739">
        <f t="shared" si="220"/>
        <v>2.5</v>
      </c>
      <c r="R739">
        <f t="shared" si="221"/>
        <v>2.5</v>
      </c>
      <c r="T739">
        <f t="shared" si="235"/>
        <v>0</v>
      </c>
      <c r="U739">
        <f t="shared" si="236"/>
        <v>0</v>
      </c>
      <c r="W739">
        <f t="shared" si="222"/>
        <v>2.5</v>
      </c>
      <c r="Y739">
        <f t="shared" si="223"/>
        <v>18</v>
      </c>
      <c r="Z739">
        <f t="shared" si="224"/>
        <v>-18</v>
      </c>
    </row>
    <row r="740" spans="1:26" x14ac:dyDescent="0.3">
      <c r="A740">
        <f t="shared" si="225"/>
        <v>1</v>
      </c>
      <c r="B740">
        <f t="shared" si="230"/>
        <v>-15.5</v>
      </c>
      <c r="C740">
        <f t="shared" si="218"/>
        <v>63</v>
      </c>
      <c r="D740">
        <f t="shared" si="219"/>
        <v>-1</v>
      </c>
      <c r="E740">
        <f t="shared" si="231"/>
        <v>1</v>
      </c>
      <c r="F740">
        <f t="shared" si="232"/>
        <v>62</v>
      </c>
      <c r="G740">
        <f t="shared" si="233"/>
        <v>0</v>
      </c>
      <c r="H740">
        <f t="shared" si="234"/>
        <v>0</v>
      </c>
      <c r="I740">
        <f t="shared" si="226"/>
        <v>0</v>
      </c>
      <c r="J740">
        <f t="shared" si="227"/>
        <v>0</v>
      </c>
      <c r="K740">
        <f>+FDA_BE_Calculations!$F$41/FE_GAIN_plot</f>
        <v>5.1999999999999993</v>
      </c>
      <c r="L740">
        <f>+FDA_BE_Calculations!$G$41/FE_GAIN_plot</f>
        <v>-5.1999999999999993</v>
      </c>
      <c r="N740">
        <f t="shared" si="228"/>
        <v>0</v>
      </c>
      <c r="O740">
        <f t="shared" si="229"/>
        <v>0</v>
      </c>
      <c r="Q740">
        <f t="shared" si="220"/>
        <v>2.5</v>
      </c>
      <c r="R740">
        <f t="shared" si="221"/>
        <v>2.5</v>
      </c>
      <c r="T740">
        <f t="shared" si="235"/>
        <v>0</v>
      </c>
      <c r="U740">
        <f t="shared" si="236"/>
        <v>0</v>
      </c>
      <c r="W740">
        <f t="shared" si="222"/>
        <v>2.5</v>
      </c>
      <c r="Y740">
        <f t="shared" si="223"/>
        <v>18</v>
      </c>
      <c r="Z740">
        <f t="shared" si="224"/>
        <v>-18</v>
      </c>
    </row>
    <row r="741" spans="1:26" x14ac:dyDescent="0.3">
      <c r="A741">
        <f t="shared" si="225"/>
        <v>1</v>
      </c>
      <c r="B741">
        <f t="shared" si="230"/>
        <v>-15.5</v>
      </c>
      <c r="C741">
        <f t="shared" si="218"/>
        <v>63</v>
      </c>
      <c r="D741">
        <f t="shared" si="219"/>
        <v>-1</v>
      </c>
      <c r="E741">
        <f t="shared" si="231"/>
        <v>1</v>
      </c>
      <c r="F741">
        <f t="shared" si="232"/>
        <v>62</v>
      </c>
      <c r="G741">
        <f t="shared" si="233"/>
        <v>0</v>
      </c>
      <c r="H741">
        <f t="shared" si="234"/>
        <v>0</v>
      </c>
      <c r="I741">
        <f t="shared" si="226"/>
        <v>0</v>
      </c>
      <c r="J741">
        <f t="shared" si="227"/>
        <v>0</v>
      </c>
      <c r="K741">
        <f>+FDA_BE_Calculations!$F$41/FE_GAIN_plot</f>
        <v>5.1999999999999993</v>
      </c>
      <c r="L741">
        <f>+FDA_BE_Calculations!$G$41/FE_GAIN_plot</f>
        <v>-5.1999999999999993</v>
      </c>
      <c r="N741">
        <f t="shared" si="228"/>
        <v>0</v>
      </c>
      <c r="O741">
        <f t="shared" si="229"/>
        <v>0</v>
      </c>
      <c r="Q741">
        <f t="shared" si="220"/>
        <v>2.5</v>
      </c>
      <c r="R741">
        <f t="shared" si="221"/>
        <v>2.5</v>
      </c>
      <c r="T741">
        <f t="shared" si="235"/>
        <v>0</v>
      </c>
      <c r="U741">
        <f t="shared" si="236"/>
        <v>0</v>
      </c>
      <c r="W741">
        <f t="shared" si="222"/>
        <v>2.5</v>
      </c>
      <c r="Y741">
        <f t="shared" si="223"/>
        <v>18</v>
      </c>
      <c r="Z741">
        <f t="shared" si="224"/>
        <v>-18</v>
      </c>
    </row>
    <row r="742" spans="1:26" x14ac:dyDescent="0.3">
      <c r="A742">
        <f t="shared" si="225"/>
        <v>1</v>
      </c>
      <c r="B742">
        <f t="shared" si="230"/>
        <v>-15.5</v>
      </c>
      <c r="C742">
        <f t="shared" si="218"/>
        <v>63</v>
      </c>
      <c r="D742">
        <f t="shared" si="219"/>
        <v>-1</v>
      </c>
      <c r="E742">
        <f t="shared" si="231"/>
        <v>1</v>
      </c>
      <c r="F742">
        <f t="shared" si="232"/>
        <v>62</v>
      </c>
      <c r="G742">
        <f t="shared" si="233"/>
        <v>0</v>
      </c>
      <c r="H742">
        <f t="shared" si="234"/>
        <v>0</v>
      </c>
      <c r="I742">
        <f t="shared" si="226"/>
        <v>0</v>
      </c>
      <c r="J742">
        <f t="shared" si="227"/>
        <v>0</v>
      </c>
      <c r="K742">
        <f>+FDA_BE_Calculations!$F$41/FE_GAIN_plot</f>
        <v>5.1999999999999993</v>
      </c>
      <c r="L742">
        <f>+FDA_BE_Calculations!$G$41/FE_GAIN_plot</f>
        <v>-5.1999999999999993</v>
      </c>
      <c r="N742">
        <f t="shared" si="228"/>
        <v>0</v>
      </c>
      <c r="O742">
        <f t="shared" si="229"/>
        <v>0</v>
      </c>
      <c r="Q742">
        <f t="shared" si="220"/>
        <v>2.5</v>
      </c>
      <c r="R742">
        <f t="shared" si="221"/>
        <v>2.5</v>
      </c>
      <c r="T742">
        <f t="shared" si="235"/>
        <v>0</v>
      </c>
      <c r="U742">
        <f t="shared" si="236"/>
        <v>0</v>
      </c>
      <c r="W742">
        <f t="shared" si="222"/>
        <v>2.5</v>
      </c>
      <c r="Y742">
        <f t="shared" si="223"/>
        <v>18</v>
      </c>
      <c r="Z742">
        <f t="shared" si="224"/>
        <v>-18</v>
      </c>
    </row>
    <row r="743" spans="1:26" x14ac:dyDescent="0.3">
      <c r="A743">
        <f t="shared" si="225"/>
        <v>1</v>
      </c>
      <c r="B743">
        <f t="shared" si="230"/>
        <v>-15.5</v>
      </c>
      <c r="C743">
        <f t="shared" si="218"/>
        <v>63</v>
      </c>
      <c r="D743">
        <f t="shared" si="219"/>
        <v>-1</v>
      </c>
      <c r="E743">
        <f t="shared" si="231"/>
        <v>1</v>
      </c>
      <c r="F743">
        <f t="shared" si="232"/>
        <v>62</v>
      </c>
      <c r="G743">
        <f t="shared" si="233"/>
        <v>0</v>
      </c>
      <c r="H743">
        <f t="shared" si="234"/>
        <v>0</v>
      </c>
      <c r="I743">
        <f t="shared" si="226"/>
        <v>0</v>
      </c>
      <c r="J743">
        <f t="shared" si="227"/>
        <v>0</v>
      </c>
      <c r="K743">
        <f>+FDA_BE_Calculations!$F$41/FE_GAIN_plot</f>
        <v>5.1999999999999993</v>
      </c>
      <c r="L743">
        <f>+FDA_BE_Calculations!$G$41/FE_GAIN_plot</f>
        <v>-5.1999999999999993</v>
      </c>
      <c r="N743">
        <f t="shared" si="228"/>
        <v>0</v>
      </c>
      <c r="O743">
        <f t="shared" si="229"/>
        <v>0</v>
      </c>
      <c r="Q743">
        <f t="shared" si="220"/>
        <v>2.5</v>
      </c>
      <c r="R743">
        <f t="shared" si="221"/>
        <v>2.5</v>
      </c>
      <c r="T743">
        <f t="shared" si="235"/>
        <v>0</v>
      </c>
      <c r="U743">
        <f t="shared" si="236"/>
        <v>0</v>
      </c>
      <c r="W743">
        <f t="shared" si="222"/>
        <v>2.5</v>
      </c>
      <c r="Y743">
        <f t="shared" si="223"/>
        <v>18</v>
      </c>
      <c r="Z743">
        <f t="shared" si="224"/>
        <v>-18</v>
      </c>
    </row>
    <row r="744" spans="1:26" x14ac:dyDescent="0.3">
      <c r="A744">
        <f t="shared" si="225"/>
        <v>1</v>
      </c>
      <c r="B744">
        <f t="shared" si="230"/>
        <v>-15.5</v>
      </c>
      <c r="C744">
        <f t="shared" si="218"/>
        <v>63</v>
      </c>
      <c r="D744">
        <f t="shared" si="219"/>
        <v>-1</v>
      </c>
      <c r="E744">
        <f t="shared" si="231"/>
        <v>1</v>
      </c>
      <c r="F744">
        <f t="shared" si="232"/>
        <v>62</v>
      </c>
      <c r="G744">
        <f t="shared" si="233"/>
        <v>0</v>
      </c>
      <c r="H744">
        <f t="shared" si="234"/>
        <v>0</v>
      </c>
      <c r="I744">
        <f t="shared" si="226"/>
        <v>0</v>
      </c>
      <c r="J744">
        <f t="shared" si="227"/>
        <v>0</v>
      </c>
      <c r="K744">
        <f>+FDA_BE_Calculations!$F$41/FE_GAIN_plot</f>
        <v>5.1999999999999993</v>
      </c>
      <c r="L744">
        <f>+FDA_BE_Calculations!$G$41/FE_GAIN_plot</f>
        <v>-5.1999999999999993</v>
      </c>
      <c r="N744">
        <f t="shared" si="228"/>
        <v>0</v>
      </c>
      <c r="O744">
        <f t="shared" si="229"/>
        <v>0</v>
      </c>
      <c r="Q744">
        <f t="shared" si="220"/>
        <v>2.5</v>
      </c>
      <c r="R744">
        <f t="shared" si="221"/>
        <v>2.5</v>
      </c>
      <c r="T744">
        <f t="shared" si="235"/>
        <v>0</v>
      </c>
      <c r="U744">
        <f t="shared" si="236"/>
        <v>0</v>
      </c>
      <c r="W744">
        <f t="shared" si="222"/>
        <v>2.5</v>
      </c>
      <c r="Y744">
        <f t="shared" si="223"/>
        <v>18</v>
      </c>
      <c r="Z744">
        <f t="shared" si="224"/>
        <v>-18</v>
      </c>
    </row>
    <row r="745" spans="1:26" x14ac:dyDescent="0.3">
      <c r="A745">
        <f t="shared" si="225"/>
        <v>1</v>
      </c>
      <c r="B745">
        <f t="shared" si="230"/>
        <v>-15.5</v>
      </c>
      <c r="C745">
        <f t="shared" si="218"/>
        <v>63</v>
      </c>
      <c r="D745">
        <f t="shared" si="219"/>
        <v>-1</v>
      </c>
      <c r="E745">
        <f t="shared" si="231"/>
        <v>1</v>
      </c>
      <c r="F745">
        <f t="shared" si="232"/>
        <v>62</v>
      </c>
      <c r="G745">
        <f t="shared" si="233"/>
        <v>0</v>
      </c>
      <c r="H745">
        <f t="shared" si="234"/>
        <v>0</v>
      </c>
      <c r="I745">
        <f t="shared" si="226"/>
        <v>0</v>
      </c>
      <c r="J745">
        <f t="shared" si="227"/>
        <v>0</v>
      </c>
      <c r="K745">
        <f>+FDA_BE_Calculations!$F$41/FE_GAIN_plot</f>
        <v>5.1999999999999993</v>
      </c>
      <c r="L745">
        <f>+FDA_BE_Calculations!$G$41/FE_GAIN_plot</f>
        <v>-5.1999999999999993</v>
      </c>
      <c r="N745">
        <f t="shared" si="228"/>
        <v>0</v>
      </c>
      <c r="O745">
        <f t="shared" si="229"/>
        <v>0</v>
      </c>
      <c r="Q745">
        <f t="shared" si="220"/>
        <v>2.5</v>
      </c>
      <c r="R745">
        <f t="shared" si="221"/>
        <v>2.5</v>
      </c>
      <c r="T745">
        <f t="shared" si="235"/>
        <v>0</v>
      </c>
      <c r="U745">
        <f t="shared" si="236"/>
        <v>0</v>
      </c>
      <c r="W745">
        <f t="shared" si="222"/>
        <v>2.5</v>
      </c>
      <c r="Y745">
        <f t="shared" si="223"/>
        <v>18</v>
      </c>
      <c r="Z745">
        <f t="shared" si="224"/>
        <v>-18</v>
      </c>
    </row>
    <row r="746" spans="1:26" x14ac:dyDescent="0.3">
      <c r="A746">
        <f t="shared" si="225"/>
        <v>1</v>
      </c>
      <c r="B746">
        <f t="shared" si="230"/>
        <v>-15.5</v>
      </c>
      <c r="C746">
        <f t="shared" si="218"/>
        <v>63</v>
      </c>
      <c r="D746">
        <f t="shared" si="219"/>
        <v>-1</v>
      </c>
      <c r="E746">
        <f t="shared" si="231"/>
        <v>1</v>
      </c>
      <c r="F746">
        <f t="shared" si="232"/>
        <v>62</v>
      </c>
      <c r="G746">
        <f t="shared" si="233"/>
        <v>0</v>
      </c>
      <c r="H746">
        <f t="shared" si="234"/>
        <v>0</v>
      </c>
      <c r="I746">
        <f t="shared" si="226"/>
        <v>0</v>
      </c>
      <c r="J746">
        <f t="shared" si="227"/>
        <v>0</v>
      </c>
      <c r="K746">
        <f>+FDA_BE_Calculations!$F$41/FE_GAIN_plot</f>
        <v>5.1999999999999993</v>
      </c>
      <c r="L746">
        <f>+FDA_BE_Calculations!$G$41/FE_GAIN_plot</f>
        <v>-5.1999999999999993</v>
      </c>
      <c r="N746">
        <f t="shared" si="228"/>
        <v>0</v>
      </c>
      <c r="O746">
        <f t="shared" si="229"/>
        <v>0</v>
      </c>
      <c r="Q746">
        <f t="shared" si="220"/>
        <v>2.5</v>
      </c>
      <c r="R746">
        <f t="shared" si="221"/>
        <v>2.5</v>
      </c>
      <c r="T746">
        <f t="shared" si="235"/>
        <v>0</v>
      </c>
      <c r="U746">
        <f t="shared" si="236"/>
        <v>0</v>
      </c>
      <c r="W746">
        <f t="shared" si="222"/>
        <v>2.5</v>
      </c>
      <c r="Y746">
        <f t="shared" si="223"/>
        <v>18</v>
      </c>
      <c r="Z746">
        <f t="shared" si="224"/>
        <v>-18</v>
      </c>
    </row>
    <row r="747" spans="1:26" x14ac:dyDescent="0.3">
      <c r="A747">
        <f t="shared" si="225"/>
        <v>1</v>
      </c>
      <c r="B747">
        <f t="shared" si="230"/>
        <v>-15.5</v>
      </c>
      <c r="C747">
        <f t="shared" si="218"/>
        <v>63</v>
      </c>
      <c r="D747">
        <f t="shared" si="219"/>
        <v>-1</v>
      </c>
      <c r="E747">
        <f t="shared" si="231"/>
        <v>1</v>
      </c>
      <c r="F747">
        <f t="shared" si="232"/>
        <v>62</v>
      </c>
      <c r="G747">
        <f t="shared" si="233"/>
        <v>0</v>
      </c>
      <c r="H747">
        <f t="shared" si="234"/>
        <v>0</v>
      </c>
      <c r="I747">
        <f t="shared" si="226"/>
        <v>0</v>
      </c>
      <c r="J747">
        <f t="shared" si="227"/>
        <v>0</v>
      </c>
      <c r="K747">
        <f>+FDA_BE_Calculations!$F$41/FE_GAIN_plot</f>
        <v>5.1999999999999993</v>
      </c>
      <c r="L747">
        <f>+FDA_BE_Calculations!$G$41/FE_GAIN_plot</f>
        <v>-5.1999999999999993</v>
      </c>
      <c r="N747">
        <f t="shared" si="228"/>
        <v>0</v>
      </c>
      <c r="O747">
        <f t="shared" si="229"/>
        <v>0</v>
      </c>
      <c r="Q747">
        <f t="shared" si="220"/>
        <v>2.5</v>
      </c>
      <c r="R747">
        <f t="shared" si="221"/>
        <v>2.5</v>
      </c>
      <c r="T747">
        <f t="shared" si="235"/>
        <v>0</v>
      </c>
      <c r="U747">
        <f t="shared" si="236"/>
        <v>0</v>
      </c>
      <c r="W747">
        <f t="shared" si="222"/>
        <v>2.5</v>
      </c>
      <c r="Y747">
        <f t="shared" si="223"/>
        <v>18</v>
      </c>
      <c r="Z747">
        <f t="shared" si="224"/>
        <v>-18</v>
      </c>
    </row>
    <row r="748" spans="1:26" x14ac:dyDescent="0.3">
      <c r="A748">
        <f t="shared" si="225"/>
        <v>1</v>
      </c>
      <c r="B748">
        <f t="shared" si="230"/>
        <v>-15.5</v>
      </c>
      <c r="C748">
        <f t="shared" si="218"/>
        <v>63</v>
      </c>
      <c r="D748">
        <f t="shared" si="219"/>
        <v>-1</v>
      </c>
      <c r="E748">
        <f t="shared" si="231"/>
        <v>1</v>
      </c>
      <c r="F748">
        <f t="shared" si="232"/>
        <v>62</v>
      </c>
      <c r="G748">
        <f t="shared" si="233"/>
        <v>0</v>
      </c>
      <c r="H748">
        <f t="shared" si="234"/>
        <v>0</v>
      </c>
      <c r="I748">
        <f t="shared" si="226"/>
        <v>0</v>
      </c>
      <c r="J748">
        <f t="shared" si="227"/>
        <v>0</v>
      </c>
      <c r="K748">
        <f>+FDA_BE_Calculations!$F$41/FE_GAIN_plot</f>
        <v>5.1999999999999993</v>
      </c>
      <c r="L748">
        <f>+FDA_BE_Calculations!$G$41/FE_GAIN_plot</f>
        <v>-5.1999999999999993</v>
      </c>
      <c r="N748">
        <f t="shared" si="228"/>
        <v>0</v>
      </c>
      <c r="O748">
        <f t="shared" si="229"/>
        <v>0</v>
      </c>
      <c r="Q748">
        <f t="shared" si="220"/>
        <v>2.5</v>
      </c>
      <c r="R748">
        <f t="shared" si="221"/>
        <v>2.5</v>
      </c>
      <c r="T748">
        <f t="shared" si="235"/>
        <v>0</v>
      </c>
      <c r="U748">
        <f t="shared" si="236"/>
        <v>0</v>
      </c>
      <c r="W748">
        <f t="shared" si="222"/>
        <v>2.5</v>
      </c>
      <c r="Y748">
        <f t="shared" si="223"/>
        <v>18</v>
      </c>
      <c r="Z748">
        <f t="shared" si="224"/>
        <v>-18</v>
      </c>
    </row>
    <row r="749" spans="1:26" x14ac:dyDescent="0.3">
      <c r="A749">
        <f t="shared" si="225"/>
        <v>1</v>
      </c>
      <c r="B749">
        <f t="shared" si="230"/>
        <v>-15.5</v>
      </c>
      <c r="C749">
        <f t="shared" si="218"/>
        <v>63</v>
      </c>
      <c r="D749">
        <f t="shared" si="219"/>
        <v>-1</v>
      </c>
      <c r="E749">
        <f t="shared" si="231"/>
        <v>1</v>
      </c>
      <c r="F749">
        <f t="shared" si="232"/>
        <v>62</v>
      </c>
      <c r="G749">
        <f t="shared" si="233"/>
        <v>0</v>
      </c>
      <c r="H749">
        <f t="shared" si="234"/>
        <v>0</v>
      </c>
      <c r="I749">
        <f t="shared" si="226"/>
        <v>0</v>
      </c>
      <c r="J749">
        <f t="shared" si="227"/>
        <v>0</v>
      </c>
      <c r="K749">
        <f>+FDA_BE_Calculations!$F$41/FE_GAIN_plot</f>
        <v>5.1999999999999993</v>
      </c>
      <c r="L749">
        <f>+FDA_BE_Calculations!$G$41/FE_GAIN_plot</f>
        <v>-5.1999999999999993</v>
      </c>
      <c r="N749">
        <f t="shared" si="228"/>
        <v>0</v>
      </c>
      <c r="O749">
        <f t="shared" si="229"/>
        <v>0</v>
      </c>
      <c r="Q749">
        <f t="shared" si="220"/>
        <v>2.5</v>
      </c>
      <c r="R749">
        <f t="shared" si="221"/>
        <v>2.5</v>
      </c>
      <c r="T749">
        <f t="shared" si="235"/>
        <v>0</v>
      </c>
      <c r="U749">
        <f t="shared" si="236"/>
        <v>0</v>
      </c>
      <c r="W749">
        <f t="shared" si="222"/>
        <v>2.5</v>
      </c>
      <c r="Y749">
        <f t="shared" si="223"/>
        <v>18</v>
      </c>
      <c r="Z749">
        <f t="shared" si="224"/>
        <v>-18</v>
      </c>
    </row>
    <row r="750" spans="1:26" x14ac:dyDescent="0.3">
      <c r="A750">
        <f t="shared" si="225"/>
        <v>1</v>
      </c>
      <c r="B750">
        <f t="shared" si="230"/>
        <v>-15.5</v>
      </c>
      <c r="C750">
        <f t="shared" si="218"/>
        <v>63</v>
      </c>
      <c r="D750">
        <f t="shared" si="219"/>
        <v>-1</v>
      </c>
      <c r="E750">
        <f t="shared" si="231"/>
        <v>1</v>
      </c>
      <c r="F750">
        <f t="shared" si="232"/>
        <v>62</v>
      </c>
      <c r="G750">
        <f t="shared" si="233"/>
        <v>0</v>
      </c>
      <c r="H750">
        <f t="shared" si="234"/>
        <v>0</v>
      </c>
      <c r="I750">
        <f t="shared" si="226"/>
        <v>0</v>
      </c>
      <c r="J750">
        <f t="shared" si="227"/>
        <v>0</v>
      </c>
      <c r="K750">
        <f>+FDA_BE_Calculations!$F$41/FE_GAIN_plot</f>
        <v>5.1999999999999993</v>
      </c>
      <c r="L750">
        <f>+FDA_BE_Calculations!$G$41/FE_GAIN_plot</f>
        <v>-5.1999999999999993</v>
      </c>
      <c r="N750">
        <f t="shared" si="228"/>
        <v>0</v>
      </c>
      <c r="O750">
        <f t="shared" si="229"/>
        <v>0</v>
      </c>
      <c r="Q750">
        <f t="shared" si="220"/>
        <v>2.5</v>
      </c>
      <c r="R750">
        <f t="shared" si="221"/>
        <v>2.5</v>
      </c>
      <c r="T750">
        <f t="shared" si="235"/>
        <v>0</v>
      </c>
      <c r="U750">
        <f t="shared" si="236"/>
        <v>0</v>
      </c>
      <c r="W750">
        <f t="shared" si="222"/>
        <v>2.5</v>
      </c>
      <c r="Y750">
        <f t="shared" si="223"/>
        <v>18</v>
      </c>
      <c r="Z750">
        <f t="shared" si="224"/>
        <v>-18</v>
      </c>
    </row>
    <row r="751" spans="1:26" x14ac:dyDescent="0.3">
      <c r="A751">
        <f t="shared" si="225"/>
        <v>1</v>
      </c>
      <c r="B751">
        <f t="shared" si="230"/>
        <v>-15.5</v>
      </c>
      <c r="C751">
        <f t="shared" si="218"/>
        <v>63</v>
      </c>
      <c r="D751">
        <f t="shared" si="219"/>
        <v>-1</v>
      </c>
      <c r="E751">
        <f t="shared" si="231"/>
        <v>1</v>
      </c>
      <c r="F751">
        <f t="shared" si="232"/>
        <v>62</v>
      </c>
      <c r="G751">
        <f t="shared" si="233"/>
        <v>0</v>
      </c>
      <c r="H751">
        <f t="shared" si="234"/>
        <v>0</v>
      </c>
      <c r="I751">
        <f t="shared" si="226"/>
        <v>0</v>
      </c>
      <c r="J751">
        <f t="shared" si="227"/>
        <v>0</v>
      </c>
      <c r="K751">
        <f>+FDA_BE_Calculations!$F$41/FE_GAIN_plot</f>
        <v>5.1999999999999993</v>
      </c>
      <c r="L751">
        <f>+FDA_BE_Calculations!$G$41/FE_GAIN_plot</f>
        <v>-5.1999999999999993</v>
      </c>
      <c r="N751">
        <f t="shared" si="228"/>
        <v>0</v>
      </c>
      <c r="O751">
        <f t="shared" si="229"/>
        <v>0</v>
      </c>
      <c r="Q751">
        <f t="shared" si="220"/>
        <v>2.5</v>
      </c>
      <c r="R751">
        <f t="shared" si="221"/>
        <v>2.5</v>
      </c>
      <c r="T751">
        <f t="shared" si="235"/>
        <v>0</v>
      </c>
      <c r="U751">
        <f t="shared" si="236"/>
        <v>0</v>
      </c>
      <c r="W751">
        <f t="shared" si="222"/>
        <v>2.5</v>
      </c>
      <c r="Y751">
        <f t="shared" si="223"/>
        <v>18</v>
      </c>
      <c r="Z751">
        <f t="shared" si="224"/>
        <v>-18</v>
      </c>
    </row>
    <row r="752" spans="1:26" x14ac:dyDescent="0.3">
      <c r="A752">
        <f t="shared" si="225"/>
        <v>1</v>
      </c>
      <c r="B752">
        <f t="shared" si="230"/>
        <v>-15.5</v>
      </c>
      <c r="C752">
        <f t="shared" si="218"/>
        <v>63</v>
      </c>
      <c r="D752">
        <f t="shared" si="219"/>
        <v>-1</v>
      </c>
      <c r="E752">
        <f t="shared" si="231"/>
        <v>1</v>
      </c>
      <c r="F752">
        <f t="shared" si="232"/>
        <v>62</v>
      </c>
      <c r="G752">
        <f t="shared" si="233"/>
        <v>0</v>
      </c>
      <c r="H752">
        <f t="shared" si="234"/>
        <v>0</v>
      </c>
      <c r="I752">
        <f t="shared" si="226"/>
        <v>0</v>
      </c>
      <c r="J752">
        <f t="shared" si="227"/>
        <v>0</v>
      </c>
      <c r="K752">
        <f>+FDA_BE_Calculations!$F$41/FE_GAIN_plot</f>
        <v>5.1999999999999993</v>
      </c>
      <c r="L752">
        <f>+FDA_BE_Calculations!$G$41/FE_GAIN_plot</f>
        <v>-5.1999999999999993</v>
      </c>
      <c r="N752">
        <f t="shared" si="228"/>
        <v>0</v>
      </c>
      <c r="O752">
        <f t="shared" si="229"/>
        <v>0</v>
      </c>
      <c r="Q752">
        <f t="shared" si="220"/>
        <v>2.5</v>
      </c>
      <c r="R752">
        <f t="shared" si="221"/>
        <v>2.5</v>
      </c>
      <c r="T752">
        <f t="shared" si="235"/>
        <v>0</v>
      </c>
      <c r="U752">
        <f t="shared" si="236"/>
        <v>0</v>
      </c>
      <c r="W752">
        <f t="shared" si="222"/>
        <v>2.5</v>
      </c>
      <c r="Y752">
        <f t="shared" si="223"/>
        <v>18</v>
      </c>
      <c r="Z752">
        <f t="shared" si="224"/>
        <v>-18</v>
      </c>
    </row>
    <row r="753" spans="1:26" x14ac:dyDescent="0.3">
      <c r="A753">
        <f t="shared" si="225"/>
        <v>1</v>
      </c>
      <c r="B753">
        <f t="shared" si="230"/>
        <v>-15.5</v>
      </c>
      <c r="C753">
        <f t="shared" si="218"/>
        <v>63</v>
      </c>
      <c r="D753">
        <f t="shared" si="219"/>
        <v>-1</v>
      </c>
      <c r="E753">
        <f t="shared" si="231"/>
        <v>1</v>
      </c>
      <c r="F753">
        <f t="shared" si="232"/>
        <v>62</v>
      </c>
      <c r="G753">
        <f t="shared" si="233"/>
        <v>0</v>
      </c>
      <c r="H753">
        <f t="shared" si="234"/>
        <v>0</v>
      </c>
      <c r="I753">
        <f t="shared" si="226"/>
        <v>0</v>
      </c>
      <c r="J753">
        <f t="shared" si="227"/>
        <v>0</v>
      </c>
      <c r="K753">
        <f>+FDA_BE_Calculations!$F$41/FE_GAIN_plot</f>
        <v>5.1999999999999993</v>
      </c>
      <c r="L753">
        <f>+FDA_BE_Calculations!$G$41/FE_GAIN_plot</f>
        <v>-5.1999999999999993</v>
      </c>
      <c r="N753">
        <f t="shared" si="228"/>
        <v>0</v>
      </c>
      <c r="O753">
        <f t="shared" si="229"/>
        <v>0</v>
      </c>
      <c r="Q753">
        <f t="shared" si="220"/>
        <v>2.5</v>
      </c>
      <c r="R753">
        <f t="shared" si="221"/>
        <v>2.5</v>
      </c>
      <c r="T753">
        <f t="shared" si="235"/>
        <v>0</v>
      </c>
      <c r="U753">
        <f t="shared" si="236"/>
        <v>0</v>
      </c>
      <c r="W753">
        <f t="shared" si="222"/>
        <v>2.5</v>
      </c>
      <c r="Y753">
        <f t="shared" si="223"/>
        <v>18</v>
      </c>
      <c r="Z753">
        <f t="shared" si="224"/>
        <v>-18</v>
      </c>
    </row>
    <row r="754" spans="1:26" x14ac:dyDescent="0.3">
      <c r="A754">
        <f t="shared" si="225"/>
        <v>1</v>
      </c>
      <c r="B754">
        <f t="shared" si="230"/>
        <v>-15.5</v>
      </c>
      <c r="C754">
        <f t="shared" si="218"/>
        <v>63</v>
      </c>
      <c r="D754">
        <f t="shared" si="219"/>
        <v>-1</v>
      </c>
      <c r="E754">
        <f t="shared" si="231"/>
        <v>1</v>
      </c>
      <c r="F754">
        <f t="shared" si="232"/>
        <v>62</v>
      </c>
      <c r="G754">
        <f t="shared" si="233"/>
        <v>0</v>
      </c>
      <c r="H754">
        <f t="shared" si="234"/>
        <v>0</v>
      </c>
      <c r="I754">
        <f t="shared" si="226"/>
        <v>0</v>
      </c>
      <c r="J754">
        <f t="shared" si="227"/>
        <v>0</v>
      </c>
      <c r="K754">
        <f>+FDA_BE_Calculations!$F$41/FE_GAIN_plot</f>
        <v>5.1999999999999993</v>
      </c>
      <c r="L754">
        <f>+FDA_BE_Calculations!$G$41/FE_GAIN_plot</f>
        <v>-5.1999999999999993</v>
      </c>
      <c r="N754">
        <f t="shared" si="228"/>
        <v>0</v>
      </c>
      <c r="O754">
        <f t="shared" si="229"/>
        <v>0</v>
      </c>
      <c r="Q754">
        <f t="shared" si="220"/>
        <v>2.5</v>
      </c>
      <c r="R754">
        <f t="shared" si="221"/>
        <v>2.5</v>
      </c>
      <c r="T754">
        <f t="shared" si="235"/>
        <v>0</v>
      </c>
      <c r="U754">
        <f t="shared" si="236"/>
        <v>0</v>
      </c>
      <c r="W754">
        <f t="shared" si="222"/>
        <v>2.5</v>
      </c>
      <c r="Y754">
        <f t="shared" si="223"/>
        <v>18</v>
      </c>
      <c r="Z754">
        <f t="shared" si="224"/>
        <v>-18</v>
      </c>
    </row>
    <row r="755" spans="1:26" x14ac:dyDescent="0.3">
      <c r="A755">
        <f t="shared" si="225"/>
        <v>1</v>
      </c>
      <c r="B755">
        <f t="shared" si="230"/>
        <v>-15.5</v>
      </c>
      <c r="C755">
        <f t="shared" si="218"/>
        <v>63</v>
      </c>
      <c r="D755">
        <f t="shared" si="219"/>
        <v>-1</v>
      </c>
      <c r="E755">
        <f t="shared" si="231"/>
        <v>1</v>
      </c>
      <c r="F755">
        <f t="shared" si="232"/>
        <v>62</v>
      </c>
      <c r="G755">
        <f t="shared" si="233"/>
        <v>0</v>
      </c>
      <c r="H755">
        <f t="shared" si="234"/>
        <v>0</v>
      </c>
      <c r="I755">
        <f t="shared" si="226"/>
        <v>0</v>
      </c>
      <c r="J755">
        <f t="shared" si="227"/>
        <v>0</v>
      </c>
      <c r="K755">
        <f>+FDA_BE_Calculations!$F$41/FE_GAIN_plot</f>
        <v>5.1999999999999993</v>
      </c>
      <c r="L755">
        <f>+FDA_BE_Calculations!$G$41/FE_GAIN_plot</f>
        <v>-5.1999999999999993</v>
      </c>
      <c r="N755">
        <f t="shared" si="228"/>
        <v>0</v>
      </c>
      <c r="O755">
        <f t="shared" si="229"/>
        <v>0</v>
      </c>
      <c r="Q755">
        <f t="shared" si="220"/>
        <v>2.5</v>
      </c>
      <c r="R755">
        <f t="shared" si="221"/>
        <v>2.5</v>
      </c>
      <c r="T755">
        <f t="shared" si="235"/>
        <v>0</v>
      </c>
      <c r="U755">
        <f t="shared" si="236"/>
        <v>0</v>
      </c>
      <c r="W755">
        <f t="shared" si="222"/>
        <v>2.5</v>
      </c>
      <c r="Y755">
        <f t="shared" si="223"/>
        <v>18</v>
      </c>
      <c r="Z755">
        <f t="shared" si="224"/>
        <v>-18</v>
      </c>
    </row>
    <row r="756" spans="1:26" x14ac:dyDescent="0.3">
      <c r="A756">
        <f t="shared" si="225"/>
        <v>1</v>
      </c>
      <c r="B756">
        <f t="shared" si="230"/>
        <v>-15.5</v>
      </c>
      <c r="C756">
        <f t="shared" si="218"/>
        <v>63</v>
      </c>
      <c r="D756">
        <f t="shared" si="219"/>
        <v>-1</v>
      </c>
      <c r="E756">
        <f t="shared" si="231"/>
        <v>1</v>
      </c>
      <c r="F756">
        <f t="shared" si="232"/>
        <v>62</v>
      </c>
      <c r="G756">
        <f t="shared" si="233"/>
        <v>0</v>
      </c>
      <c r="H756">
        <f t="shared" si="234"/>
        <v>0</v>
      </c>
      <c r="I756">
        <f t="shared" si="226"/>
        <v>0</v>
      </c>
      <c r="J756">
        <f t="shared" si="227"/>
        <v>0</v>
      </c>
      <c r="K756">
        <f>+FDA_BE_Calculations!$F$41/FE_GAIN_plot</f>
        <v>5.1999999999999993</v>
      </c>
      <c r="L756">
        <f>+FDA_BE_Calculations!$G$41/FE_GAIN_plot</f>
        <v>-5.1999999999999993</v>
      </c>
      <c r="N756">
        <f t="shared" si="228"/>
        <v>0</v>
      </c>
      <c r="O756">
        <f t="shared" si="229"/>
        <v>0</v>
      </c>
      <c r="Q756">
        <f t="shared" si="220"/>
        <v>2.5</v>
      </c>
      <c r="R756">
        <f t="shared" si="221"/>
        <v>2.5</v>
      </c>
      <c r="T756">
        <f t="shared" si="235"/>
        <v>0</v>
      </c>
      <c r="U756">
        <f t="shared" si="236"/>
        <v>0</v>
      </c>
      <c r="W756">
        <f t="shared" si="222"/>
        <v>2.5</v>
      </c>
      <c r="Y756">
        <f t="shared" si="223"/>
        <v>18</v>
      </c>
      <c r="Z756">
        <f t="shared" si="224"/>
        <v>-18</v>
      </c>
    </row>
    <row r="757" spans="1:26" x14ac:dyDescent="0.3">
      <c r="A757">
        <f t="shared" si="225"/>
        <v>1</v>
      </c>
      <c r="B757">
        <f t="shared" si="230"/>
        <v>-15.5</v>
      </c>
      <c r="C757">
        <f t="shared" si="218"/>
        <v>63</v>
      </c>
      <c r="D757">
        <f t="shared" si="219"/>
        <v>-1</v>
      </c>
      <c r="E757">
        <f t="shared" si="231"/>
        <v>1</v>
      </c>
      <c r="F757">
        <f t="shared" si="232"/>
        <v>62</v>
      </c>
      <c r="G757">
        <f t="shared" si="233"/>
        <v>0</v>
      </c>
      <c r="H757">
        <f t="shared" si="234"/>
        <v>0</v>
      </c>
      <c r="I757">
        <f t="shared" si="226"/>
        <v>0</v>
      </c>
      <c r="J757">
        <f t="shared" si="227"/>
        <v>0</v>
      </c>
      <c r="K757">
        <f>+FDA_BE_Calculations!$F$41/FE_GAIN_plot</f>
        <v>5.1999999999999993</v>
      </c>
      <c r="L757">
        <f>+FDA_BE_Calculations!$G$41/FE_GAIN_plot</f>
        <v>-5.1999999999999993</v>
      </c>
      <c r="N757">
        <f t="shared" si="228"/>
        <v>0</v>
      </c>
      <c r="O757">
        <f t="shared" si="229"/>
        <v>0</v>
      </c>
      <c r="Q757">
        <f t="shared" si="220"/>
        <v>2.5</v>
      </c>
      <c r="R757">
        <f t="shared" si="221"/>
        <v>2.5</v>
      </c>
      <c r="T757">
        <f t="shared" si="235"/>
        <v>0</v>
      </c>
      <c r="U757">
        <f t="shared" si="236"/>
        <v>0</v>
      </c>
      <c r="W757">
        <f t="shared" si="222"/>
        <v>2.5</v>
      </c>
      <c r="Y757">
        <f t="shared" si="223"/>
        <v>18</v>
      </c>
      <c r="Z757">
        <f t="shared" si="224"/>
        <v>-18</v>
      </c>
    </row>
    <row r="758" spans="1:26" x14ac:dyDescent="0.3">
      <c r="A758">
        <f t="shared" si="225"/>
        <v>1</v>
      </c>
      <c r="B758">
        <f t="shared" si="230"/>
        <v>-15.5</v>
      </c>
      <c r="C758">
        <f t="shared" si="218"/>
        <v>63</v>
      </c>
      <c r="D758">
        <f t="shared" si="219"/>
        <v>-1</v>
      </c>
      <c r="E758">
        <f t="shared" si="231"/>
        <v>1</v>
      </c>
      <c r="F758">
        <f t="shared" si="232"/>
        <v>62</v>
      </c>
      <c r="G758">
        <f t="shared" si="233"/>
        <v>0</v>
      </c>
      <c r="H758">
        <f t="shared" si="234"/>
        <v>0</v>
      </c>
      <c r="I758">
        <f t="shared" si="226"/>
        <v>0</v>
      </c>
      <c r="J758">
        <f t="shared" si="227"/>
        <v>0</v>
      </c>
      <c r="K758">
        <f>+FDA_BE_Calculations!$F$41/FE_GAIN_plot</f>
        <v>5.1999999999999993</v>
      </c>
      <c r="L758">
        <f>+FDA_BE_Calculations!$G$41/FE_GAIN_plot</f>
        <v>-5.1999999999999993</v>
      </c>
      <c r="N758">
        <f t="shared" si="228"/>
        <v>0</v>
      </c>
      <c r="O758">
        <f t="shared" si="229"/>
        <v>0</v>
      </c>
      <c r="Q758">
        <f t="shared" si="220"/>
        <v>2.5</v>
      </c>
      <c r="R758">
        <f t="shared" si="221"/>
        <v>2.5</v>
      </c>
      <c r="T758">
        <f t="shared" si="235"/>
        <v>0</v>
      </c>
      <c r="U758">
        <f t="shared" si="236"/>
        <v>0</v>
      </c>
      <c r="W758">
        <f t="shared" si="222"/>
        <v>2.5</v>
      </c>
      <c r="Y758">
        <f t="shared" si="223"/>
        <v>18</v>
      </c>
      <c r="Z758">
        <f t="shared" si="224"/>
        <v>-18</v>
      </c>
    </row>
    <row r="759" spans="1:26" x14ac:dyDescent="0.3">
      <c r="A759">
        <f t="shared" si="225"/>
        <v>1</v>
      </c>
      <c r="B759">
        <f t="shared" si="230"/>
        <v>-15.5</v>
      </c>
      <c r="C759">
        <f t="shared" si="218"/>
        <v>63</v>
      </c>
      <c r="D759">
        <f t="shared" si="219"/>
        <v>-1</v>
      </c>
      <c r="E759">
        <f t="shared" si="231"/>
        <v>1</v>
      </c>
      <c r="F759">
        <f t="shared" si="232"/>
        <v>62</v>
      </c>
      <c r="G759">
        <f t="shared" si="233"/>
        <v>0</v>
      </c>
      <c r="H759">
        <f t="shared" si="234"/>
        <v>0</v>
      </c>
      <c r="I759">
        <f t="shared" si="226"/>
        <v>0</v>
      </c>
      <c r="J759">
        <f t="shared" si="227"/>
        <v>0</v>
      </c>
      <c r="K759">
        <f>+FDA_BE_Calculations!$F$41/FE_GAIN_plot</f>
        <v>5.1999999999999993</v>
      </c>
      <c r="L759">
        <f>+FDA_BE_Calculations!$G$41/FE_GAIN_plot</f>
        <v>-5.1999999999999993</v>
      </c>
      <c r="N759">
        <f t="shared" si="228"/>
        <v>0</v>
      </c>
      <c r="O759">
        <f t="shared" si="229"/>
        <v>0</v>
      </c>
      <c r="Q759">
        <f t="shared" si="220"/>
        <v>2.5</v>
      </c>
      <c r="R759">
        <f t="shared" si="221"/>
        <v>2.5</v>
      </c>
      <c r="T759">
        <f t="shared" si="235"/>
        <v>0</v>
      </c>
      <c r="U759">
        <f t="shared" si="236"/>
        <v>0</v>
      </c>
      <c r="W759">
        <f t="shared" si="222"/>
        <v>2.5</v>
      </c>
      <c r="Y759">
        <f t="shared" si="223"/>
        <v>18</v>
      </c>
      <c r="Z759">
        <f t="shared" si="224"/>
        <v>-18</v>
      </c>
    </row>
    <row r="760" spans="1:26" x14ac:dyDescent="0.3">
      <c r="A760">
        <f t="shared" si="225"/>
        <v>1</v>
      </c>
      <c r="B760">
        <f t="shared" si="230"/>
        <v>-15.5</v>
      </c>
      <c r="C760">
        <f t="shared" si="218"/>
        <v>63</v>
      </c>
      <c r="D760">
        <f t="shared" si="219"/>
        <v>-1</v>
      </c>
      <c r="E760">
        <f t="shared" si="231"/>
        <v>1</v>
      </c>
      <c r="F760">
        <f t="shared" si="232"/>
        <v>62</v>
      </c>
      <c r="G760">
        <f t="shared" si="233"/>
        <v>0</v>
      </c>
      <c r="H760">
        <f t="shared" si="234"/>
        <v>0</v>
      </c>
      <c r="I760">
        <f t="shared" si="226"/>
        <v>0</v>
      </c>
      <c r="J760">
        <f t="shared" si="227"/>
        <v>0</v>
      </c>
      <c r="K760">
        <f>+FDA_BE_Calculations!$F$41/FE_GAIN_plot</f>
        <v>5.1999999999999993</v>
      </c>
      <c r="L760">
        <f>+FDA_BE_Calculations!$G$41/FE_GAIN_plot</f>
        <v>-5.1999999999999993</v>
      </c>
      <c r="N760">
        <f t="shared" si="228"/>
        <v>0</v>
      </c>
      <c r="O760">
        <f t="shared" si="229"/>
        <v>0</v>
      </c>
      <c r="Q760">
        <f t="shared" si="220"/>
        <v>2.5</v>
      </c>
      <c r="R760">
        <f t="shared" si="221"/>
        <v>2.5</v>
      </c>
      <c r="T760">
        <f t="shared" si="235"/>
        <v>0</v>
      </c>
      <c r="U760">
        <f t="shared" si="236"/>
        <v>0</v>
      </c>
      <c r="W760">
        <f t="shared" si="222"/>
        <v>2.5</v>
      </c>
      <c r="Y760">
        <f t="shared" si="223"/>
        <v>18</v>
      </c>
      <c r="Z760">
        <f t="shared" si="224"/>
        <v>-18</v>
      </c>
    </row>
    <row r="761" spans="1:26" x14ac:dyDescent="0.3">
      <c r="A761">
        <f t="shared" si="225"/>
        <v>1</v>
      </c>
      <c r="B761">
        <f t="shared" si="230"/>
        <v>-15.5</v>
      </c>
      <c r="C761">
        <f t="shared" si="218"/>
        <v>63</v>
      </c>
      <c r="D761">
        <f t="shared" si="219"/>
        <v>-1</v>
      </c>
      <c r="E761">
        <f t="shared" si="231"/>
        <v>1</v>
      </c>
      <c r="F761">
        <f t="shared" si="232"/>
        <v>62</v>
      </c>
      <c r="G761">
        <f t="shared" si="233"/>
        <v>0</v>
      </c>
      <c r="H761">
        <f t="shared" si="234"/>
        <v>0</v>
      </c>
      <c r="I761">
        <f t="shared" si="226"/>
        <v>0</v>
      </c>
      <c r="J761">
        <f t="shared" si="227"/>
        <v>0</v>
      </c>
      <c r="K761">
        <f>+FDA_BE_Calculations!$F$41/FE_GAIN_plot</f>
        <v>5.1999999999999993</v>
      </c>
      <c r="L761">
        <f>+FDA_BE_Calculations!$G$41/FE_GAIN_plot</f>
        <v>-5.1999999999999993</v>
      </c>
      <c r="N761">
        <f t="shared" si="228"/>
        <v>0</v>
      </c>
      <c r="O761">
        <f t="shared" si="229"/>
        <v>0</v>
      </c>
      <c r="Q761">
        <f t="shared" si="220"/>
        <v>2.5</v>
      </c>
      <c r="R761">
        <f t="shared" si="221"/>
        <v>2.5</v>
      </c>
      <c r="T761">
        <f t="shared" si="235"/>
        <v>0</v>
      </c>
      <c r="U761">
        <f t="shared" si="236"/>
        <v>0</v>
      </c>
      <c r="W761">
        <f t="shared" si="222"/>
        <v>2.5</v>
      </c>
      <c r="Y761">
        <f t="shared" si="223"/>
        <v>18</v>
      </c>
      <c r="Z761">
        <f t="shared" si="224"/>
        <v>-18</v>
      </c>
    </row>
    <row r="762" spans="1:26" x14ac:dyDescent="0.3">
      <c r="A762">
        <f t="shared" si="225"/>
        <v>1</v>
      </c>
      <c r="B762">
        <f t="shared" si="230"/>
        <v>-15.5</v>
      </c>
      <c r="C762">
        <f t="shared" si="218"/>
        <v>63</v>
      </c>
      <c r="D762">
        <f t="shared" si="219"/>
        <v>-1</v>
      </c>
      <c r="E762">
        <f t="shared" si="231"/>
        <v>1</v>
      </c>
      <c r="F762">
        <f t="shared" si="232"/>
        <v>62</v>
      </c>
      <c r="G762">
        <f t="shared" si="233"/>
        <v>0</v>
      </c>
      <c r="H762">
        <f t="shared" si="234"/>
        <v>0</v>
      </c>
      <c r="I762">
        <f t="shared" si="226"/>
        <v>0</v>
      </c>
      <c r="J762">
        <f t="shared" si="227"/>
        <v>0</v>
      </c>
      <c r="K762">
        <f>+FDA_BE_Calculations!$F$41/FE_GAIN_plot</f>
        <v>5.1999999999999993</v>
      </c>
      <c r="L762">
        <f>+FDA_BE_Calculations!$G$41/FE_GAIN_plot</f>
        <v>-5.1999999999999993</v>
      </c>
      <c r="N762">
        <f t="shared" si="228"/>
        <v>0</v>
      </c>
      <c r="O762">
        <f t="shared" si="229"/>
        <v>0</v>
      </c>
      <c r="Q762">
        <f t="shared" si="220"/>
        <v>2.5</v>
      </c>
      <c r="R762">
        <f t="shared" si="221"/>
        <v>2.5</v>
      </c>
      <c r="T762">
        <f t="shared" si="235"/>
        <v>0</v>
      </c>
      <c r="U762">
        <f t="shared" si="236"/>
        <v>0</v>
      </c>
      <c r="W762">
        <f t="shared" si="222"/>
        <v>2.5</v>
      </c>
      <c r="Y762">
        <f t="shared" si="223"/>
        <v>18</v>
      </c>
      <c r="Z762">
        <f t="shared" si="224"/>
        <v>-18</v>
      </c>
    </row>
    <row r="763" spans="1:26" x14ac:dyDescent="0.3">
      <c r="A763">
        <f t="shared" si="225"/>
        <v>1</v>
      </c>
      <c r="B763">
        <f t="shared" si="230"/>
        <v>-15.5</v>
      </c>
      <c r="C763">
        <f t="shared" si="218"/>
        <v>63</v>
      </c>
      <c r="D763">
        <f t="shared" si="219"/>
        <v>-1</v>
      </c>
      <c r="E763">
        <f t="shared" si="231"/>
        <v>1</v>
      </c>
      <c r="F763">
        <f t="shared" si="232"/>
        <v>62</v>
      </c>
      <c r="G763">
        <f t="shared" si="233"/>
        <v>0</v>
      </c>
      <c r="H763">
        <f t="shared" si="234"/>
        <v>0</v>
      </c>
      <c r="I763">
        <f t="shared" si="226"/>
        <v>0</v>
      </c>
      <c r="J763">
        <f t="shared" si="227"/>
        <v>0</v>
      </c>
      <c r="K763">
        <f>+FDA_BE_Calculations!$F$41/FE_GAIN_plot</f>
        <v>5.1999999999999993</v>
      </c>
      <c r="L763">
        <f>+FDA_BE_Calculations!$G$41/FE_GAIN_plot</f>
        <v>-5.1999999999999993</v>
      </c>
      <c r="N763">
        <f t="shared" si="228"/>
        <v>0</v>
      </c>
      <c r="O763">
        <f t="shared" si="229"/>
        <v>0</v>
      </c>
      <c r="Q763">
        <f t="shared" si="220"/>
        <v>2.5</v>
      </c>
      <c r="R763">
        <f t="shared" si="221"/>
        <v>2.5</v>
      </c>
      <c r="T763">
        <f t="shared" si="235"/>
        <v>0</v>
      </c>
      <c r="U763">
        <f t="shared" si="236"/>
        <v>0</v>
      </c>
      <c r="W763">
        <f t="shared" si="222"/>
        <v>2.5</v>
      </c>
      <c r="Y763">
        <f t="shared" si="223"/>
        <v>18</v>
      </c>
      <c r="Z763">
        <f t="shared" si="224"/>
        <v>-18</v>
      </c>
    </row>
    <row r="764" spans="1:26" x14ac:dyDescent="0.3">
      <c r="A764">
        <f t="shared" si="225"/>
        <v>1</v>
      </c>
      <c r="B764">
        <f t="shared" si="230"/>
        <v>-15.5</v>
      </c>
      <c r="C764">
        <f t="shared" si="218"/>
        <v>63</v>
      </c>
      <c r="D764">
        <f t="shared" si="219"/>
        <v>-1</v>
      </c>
      <c r="E764">
        <f t="shared" si="231"/>
        <v>1</v>
      </c>
      <c r="F764">
        <f t="shared" si="232"/>
        <v>62</v>
      </c>
      <c r="G764">
        <f t="shared" si="233"/>
        <v>0</v>
      </c>
      <c r="H764">
        <f t="shared" si="234"/>
        <v>0</v>
      </c>
      <c r="I764">
        <f t="shared" si="226"/>
        <v>0</v>
      </c>
      <c r="J764">
        <f t="shared" si="227"/>
        <v>0</v>
      </c>
      <c r="K764">
        <f>+FDA_BE_Calculations!$F$41/FE_GAIN_plot</f>
        <v>5.1999999999999993</v>
      </c>
      <c r="L764">
        <f>+FDA_BE_Calculations!$G$41/FE_GAIN_plot</f>
        <v>-5.1999999999999993</v>
      </c>
      <c r="N764">
        <f t="shared" si="228"/>
        <v>0</v>
      </c>
      <c r="O764">
        <f t="shared" si="229"/>
        <v>0</v>
      </c>
      <c r="Q764">
        <f t="shared" si="220"/>
        <v>2.5</v>
      </c>
      <c r="R764">
        <f t="shared" si="221"/>
        <v>2.5</v>
      </c>
      <c r="T764">
        <f t="shared" si="235"/>
        <v>0</v>
      </c>
      <c r="U764">
        <f t="shared" si="236"/>
        <v>0</v>
      </c>
      <c r="W764">
        <f t="shared" si="222"/>
        <v>2.5</v>
      </c>
      <c r="Y764">
        <f t="shared" si="223"/>
        <v>18</v>
      </c>
      <c r="Z764">
        <f t="shared" si="224"/>
        <v>-18</v>
      </c>
    </row>
    <row r="765" spans="1:26" x14ac:dyDescent="0.3">
      <c r="A765">
        <f t="shared" si="225"/>
        <v>1</v>
      </c>
      <c r="B765">
        <f t="shared" si="230"/>
        <v>-15.5</v>
      </c>
      <c r="C765">
        <f t="shared" si="218"/>
        <v>63</v>
      </c>
      <c r="D765">
        <f t="shared" si="219"/>
        <v>-1</v>
      </c>
      <c r="E765">
        <f t="shared" si="231"/>
        <v>1</v>
      </c>
      <c r="F765">
        <f t="shared" si="232"/>
        <v>62</v>
      </c>
      <c r="G765">
        <f t="shared" si="233"/>
        <v>0</v>
      </c>
      <c r="H765">
        <f t="shared" si="234"/>
        <v>0</v>
      </c>
      <c r="I765">
        <f t="shared" si="226"/>
        <v>0</v>
      </c>
      <c r="J765">
        <f t="shared" si="227"/>
        <v>0</v>
      </c>
      <c r="K765">
        <f>+FDA_BE_Calculations!$F$41/FE_GAIN_plot</f>
        <v>5.1999999999999993</v>
      </c>
      <c r="L765">
        <f>+FDA_BE_Calculations!$G$41/FE_GAIN_plot</f>
        <v>-5.1999999999999993</v>
      </c>
      <c r="N765">
        <f t="shared" si="228"/>
        <v>0</v>
      </c>
      <c r="O765">
        <f t="shared" si="229"/>
        <v>0</v>
      </c>
      <c r="Q765">
        <f t="shared" si="220"/>
        <v>2.5</v>
      </c>
      <c r="R765">
        <f t="shared" si="221"/>
        <v>2.5</v>
      </c>
      <c r="T765">
        <f t="shared" si="235"/>
        <v>0</v>
      </c>
      <c r="U765">
        <f t="shared" si="236"/>
        <v>0</v>
      </c>
      <c r="W765">
        <f t="shared" si="222"/>
        <v>2.5</v>
      </c>
      <c r="Y765">
        <f t="shared" si="223"/>
        <v>18</v>
      </c>
      <c r="Z765">
        <f t="shared" si="224"/>
        <v>-18</v>
      </c>
    </row>
    <row r="766" spans="1:26" x14ac:dyDescent="0.3">
      <c r="A766">
        <f t="shared" si="225"/>
        <v>1</v>
      </c>
      <c r="B766">
        <f t="shared" si="230"/>
        <v>-15.5</v>
      </c>
      <c r="C766">
        <f t="shared" si="218"/>
        <v>63</v>
      </c>
      <c r="D766">
        <f t="shared" si="219"/>
        <v>-1</v>
      </c>
      <c r="E766">
        <f t="shared" si="231"/>
        <v>1</v>
      </c>
      <c r="F766">
        <f t="shared" si="232"/>
        <v>62</v>
      </c>
      <c r="G766">
        <f t="shared" si="233"/>
        <v>0</v>
      </c>
      <c r="H766">
        <f t="shared" si="234"/>
        <v>0</v>
      </c>
      <c r="I766">
        <f t="shared" si="226"/>
        <v>0</v>
      </c>
      <c r="J766">
        <f t="shared" si="227"/>
        <v>0</v>
      </c>
      <c r="K766">
        <f>+FDA_BE_Calculations!$F$41/FE_GAIN_plot</f>
        <v>5.1999999999999993</v>
      </c>
      <c r="L766">
        <f>+FDA_BE_Calculations!$G$41/FE_GAIN_plot</f>
        <v>-5.1999999999999993</v>
      </c>
      <c r="N766">
        <f t="shared" si="228"/>
        <v>0</v>
      </c>
      <c r="O766">
        <f t="shared" si="229"/>
        <v>0</v>
      </c>
      <c r="Q766">
        <f t="shared" si="220"/>
        <v>2.5</v>
      </c>
      <c r="R766">
        <f t="shared" si="221"/>
        <v>2.5</v>
      </c>
      <c r="T766">
        <f t="shared" si="235"/>
        <v>0</v>
      </c>
      <c r="U766">
        <f t="shared" si="236"/>
        <v>0</v>
      </c>
      <c r="W766">
        <f t="shared" si="222"/>
        <v>2.5</v>
      </c>
      <c r="Y766">
        <f t="shared" si="223"/>
        <v>18</v>
      </c>
      <c r="Z766">
        <f t="shared" si="224"/>
        <v>-18</v>
      </c>
    </row>
    <row r="767" spans="1:26" x14ac:dyDescent="0.3">
      <c r="A767">
        <f t="shared" si="225"/>
        <v>1</v>
      </c>
      <c r="B767">
        <f t="shared" si="230"/>
        <v>-15.5</v>
      </c>
      <c r="C767">
        <f t="shared" si="218"/>
        <v>63</v>
      </c>
      <c r="D767">
        <f t="shared" si="219"/>
        <v>-1</v>
      </c>
      <c r="E767">
        <f t="shared" si="231"/>
        <v>1</v>
      </c>
      <c r="F767">
        <f t="shared" si="232"/>
        <v>62</v>
      </c>
      <c r="G767">
        <f t="shared" si="233"/>
        <v>0</v>
      </c>
      <c r="H767">
        <f t="shared" si="234"/>
        <v>0</v>
      </c>
      <c r="I767">
        <f t="shared" si="226"/>
        <v>0</v>
      </c>
      <c r="J767">
        <f t="shared" si="227"/>
        <v>0</v>
      </c>
      <c r="K767">
        <f>+FDA_BE_Calculations!$F$41/FE_GAIN_plot</f>
        <v>5.1999999999999993</v>
      </c>
      <c r="L767">
        <f>+FDA_BE_Calculations!$G$41/FE_GAIN_plot</f>
        <v>-5.1999999999999993</v>
      </c>
      <c r="N767">
        <f t="shared" si="228"/>
        <v>0</v>
      </c>
      <c r="O767">
        <f t="shared" si="229"/>
        <v>0</v>
      </c>
      <c r="Q767">
        <f t="shared" si="220"/>
        <v>2.5</v>
      </c>
      <c r="R767">
        <f t="shared" si="221"/>
        <v>2.5</v>
      </c>
      <c r="T767">
        <f t="shared" si="235"/>
        <v>0</v>
      </c>
      <c r="U767">
        <f t="shared" si="236"/>
        <v>0</v>
      </c>
      <c r="W767">
        <f t="shared" si="222"/>
        <v>2.5</v>
      </c>
      <c r="Y767">
        <f t="shared" si="223"/>
        <v>18</v>
      </c>
      <c r="Z767">
        <f t="shared" si="224"/>
        <v>-18</v>
      </c>
    </row>
    <row r="768" spans="1:26" x14ac:dyDescent="0.3">
      <c r="A768">
        <f t="shared" si="225"/>
        <v>1</v>
      </c>
      <c r="B768">
        <f t="shared" si="230"/>
        <v>-15.5</v>
      </c>
      <c r="C768">
        <f t="shared" si="218"/>
        <v>63</v>
      </c>
      <c r="D768">
        <f t="shared" si="219"/>
        <v>-1</v>
      </c>
      <c r="E768">
        <f t="shared" si="231"/>
        <v>1</v>
      </c>
      <c r="F768">
        <f t="shared" si="232"/>
        <v>62</v>
      </c>
      <c r="G768">
        <f t="shared" si="233"/>
        <v>0</v>
      </c>
      <c r="H768">
        <f t="shared" si="234"/>
        <v>0</v>
      </c>
      <c r="I768">
        <f t="shared" si="226"/>
        <v>0</v>
      </c>
      <c r="J768">
        <f t="shared" si="227"/>
        <v>0</v>
      </c>
      <c r="K768">
        <f>+FDA_BE_Calculations!$F$41/FE_GAIN_plot</f>
        <v>5.1999999999999993</v>
      </c>
      <c r="L768">
        <f>+FDA_BE_Calculations!$G$41/FE_GAIN_plot</f>
        <v>-5.1999999999999993</v>
      </c>
      <c r="N768">
        <f t="shared" si="228"/>
        <v>0</v>
      </c>
      <c r="O768">
        <f t="shared" si="229"/>
        <v>0</v>
      </c>
      <c r="Q768">
        <f t="shared" si="220"/>
        <v>2.5</v>
      </c>
      <c r="R768">
        <f t="shared" si="221"/>
        <v>2.5</v>
      </c>
      <c r="T768">
        <f t="shared" si="235"/>
        <v>0</v>
      </c>
      <c r="U768">
        <f t="shared" si="236"/>
        <v>0</v>
      </c>
      <c r="W768">
        <f t="shared" si="222"/>
        <v>2.5</v>
      </c>
      <c r="Y768">
        <f t="shared" si="223"/>
        <v>18</v>
      </c>
      <c r="Z768">
        <f t="shared" si="224"/>
        <v>-18</v>
      </c>
    </row>
    <row r="769" spans="1:26" x14ac:dyDescent="0.3">
      <c r="A769">
        <f t="shared" si="225"/>
        <v>1</v>
      </c>
      <c r="B769">
        <f t="shared" si="230"/>
        <v>-15.5</v>
      </c>
      <c r="C769">
        <f t="shared" si="218"/>
        <v>63</v>
      </c>
      <c r="D769">
        <f t="shared" si="219"/>
        <v>-1</v>
      </c>
      <c r="E769">
        <f t="shared" si="231"/>
        <v>1</v>
      </c>
      <c r="F769">
        <f t="shared" si="232"/>
        <v>62</v>
      </c>
      <c r="G769">
        <f t="shared" si="233"/>
        <v>0</v>
      </c>
      <c r="H769">
        <f t="shared" si="234"/>
        <v>0</v>
      </c>
      <c r="I769">
        <f t="shared" si="226"/>
        <v>0</v>
      </c>
      <c r="J769">
        <f t="shared" si="227"/>
        <v>0</v>
      </c>
      <c r="K769">
        <f>+FDA_BE_Calculations!$F$41/FE_GAIN_plot</f>
        <v>5.1999999999999993</v>
      </c>
      <c r="L769">
        <f>+FDA_BE_Calculations!$G$41/FE_GAIN_plot</f>
        <v>-5.1999999999999993</v>
      </c>
      <c r="N769">
        <f t="shared" si="228"/>
        <v>0</v>
      </c>
      <c r="O769">
        <f t="shared" si="229"/>
        <v>0</v>
      </c>
      <c r="Q769">
        <f t="shared" si="220"/>
        <v>2.5</v>
      </c>
      <c r="R769">
        <f t="shared" si="221"/>
        <v>2.5</v>
      </c>
      <c r="T769">
        <f t="shared" si="235"/>
        <v>0</v>
      </c>
      <c r="U769">
        <f t="shared" si="236"/>
        <v>0</v>
      </c>
      <c r="W769">
        <f t="shared" si="222"/>
        <v>2.5</v>
      </c>
      <c r="Y769">
        <f t="shared" si="223"/>
        <v>18</v>
      </c>
      <c r="Z769">
        <f t="shared" si="224"/>
        <v>-18</v>
      </c>
    </row>
    <row r="770" spans="1:26" x14ac:dyDescent="0.3">
      <c r="A770">
        <f t="shared" si="225"/>
        <v>1</v>
      </c>
      <c r="B770">
        <f t="shared" si="230"/>
        <v>-15.5</v>
      </c>
      <c r="C770">
        <f t="shared" ref="C770:C833" si="237">IF((B770-0.75)&lt;$AD$6,(AD$6-B770)/FE_GAIN_plot*2,0)</f>
        <v>63</v>
      </c>
      <c r="D770">
        <f t="shared" ref="D770:D833" si="238" xml:space="preserve"> IF((B770)&gt;$AD$7, (AD$7-B770)/FE_GAIN_plot*2,0)</f>
        <v>-1</v>
      </c>
      <c r="E770">
        <f t="shared" si="231"/>
        <v>1</v>
      </c>
      <c r="F770">
        <f t="shared" si="232"/>
        <v>62</v>
      </c>
      <c r="G770">
        <f t="shared" si="233"/>
        <v>0</v>
      </c>
      <c r="H770">
        <f t="shared" si="234"/>
        <v>0</v>
      </c>
      <c r="I770">
        <f t="shared" si="226"/>
        <v>0</v>
      </c>
      <c r="J770">
        <f t="shared" si="227"/>
        <v>0</v>
      </c>
      <c r="K770">
        <f>+FDA_BE_Calculations!$F$41/FE_GAIN_plot</f>
        <v>5.1999999999999993</v>
      </c>
      <c r="L770">
        <f>+FDA_BE_Calculations!$G$41/FE_GAIN_plot</f>
        <v>-5.1999999999999993</v>
      </c>
      <c r="N770">
        <f t="shared" si="228"/>
        <v>0</v>
      </c>
      <c r="O770">
        <f t="shared" si="229"/>
        <v>0</v>
      </c>
      <c r="Q770">
        <f t="shared" ref="Q770:Q833" si="239">+vocm_calc_plot+BE_GAIN_plot*FE_GAIN_plot*0.5*N770</f>
        <v>2.5</v>
      </c>
      <c r="R770">
        <f t="shared" ref="R770:R833" si="240">+vocm_calc_plot+BE_GAIN_plot*FE_GAIN_plot*0.5*O770</f>
        <v>2.5</v>
      </c>
      <c r="T770">
        <f t="shared" si="235"/>
        <v>0</v>
      </c>
      <c r="U770">
        <f t="shared" si="236"/>
        <v>0</v>
      </c>
      <c r="W770">
        <f t="shared" ref="W770:W833" si="241">+vocm_calc_plot</f>
        <v>2.5</v>
      </c>
      <c r="Y770">
        <f t="shared" ref="Y770:Y833" si="242">VCC_plot</f>
        <v>18</v>
      </c>
      <c r="Z770">
        <f t="shared" ref="Z770:Z833" si="243">VEE_plot</f>
        <v>-18</v>
      </c>
    </row>
    <row r="771" spans="1:26" x14ac:dyDescent="0.3">
      <c r="A771">
        <f t="shared" ref="A771:A834" si="244">IF(($B771-$B772)&lt;0.000001,1,0)</f>
        <v>1</v>
      </c>
      <c r="B771">
        <f t="shared" si="230"/>
        <v>-15.5</v>
      </c>
      <c r="C771">
        <f t="shared" si="237"/>
        <v>63</v>
      </c>
      <c r="D771">
        <f t="shared" si="238"/>
        <v>-1</v>
      </c>
      <c r="E771">
        <f t="shared" si="231"/>
        <v>1</v>
      </c>
      <c r="F771">
        <f t="shared" si="232"/>
        <v>62</v>
      </c>
      <c r="G771">
        <f t="shared" si="233"/>
        <v>0</v>
      </c>
      <c r="H771">
        <f t="shared" si="234"/>
        <v>0</v>
      </c>
      <c r="I771">
        <f t="shared" ref="I771:I834" si="245">IF(ABS($E771)&lt;ABS($H771), $E771, $H771)</f>
        <v>0</v>
      </c>
      <c r="J771">
        <f t="shared" ref="J771:J834" si="246">-I771</f>
        <v>0</v>
      </c>
      <c r="K771">
        <f>+FDA_BE_Calculations!$F$41/FE_GAIN_plot</f>
        <v>5.1999999999999993</v>
      </c>
      <c r="L771">
        <f>+FDA_BE_Calculations!$G$41/FE_GAIN_plot</f>
        <v>-5.1999999999999993</v>
      </c>
      <c r="N771">
        <f t="shared" ref="N771:N834" si="247">IF(ABS($I771)&lt;ABS($K771), $I771, $K771)</f>
        <v>0</v>
      </c>
      <c r="O771">
        <f t="shared" ref="O771:O834" si="248">IF(ABS($J771)&lt;ABS($L771), $J771, $L771)</f>
        <v>0</v>
      </c>
      <c r="Q771">
        <f t="shared" si="239"/>
        <v>2.5</v>
      </c>
      <c r="R771">
        <f t="shared" si="240"/>
        <v>2.5</v>
      </c>
      <c r="T771">
        <f t="shared" si="235"/>
        <v>0</v>
      </c>
      <c r="U771">
        <f t="shared" si="236"/>
        <v>0</v>
      </c>
      <c r="W771">
        <f t="shared" si="241"/>
        <v>2.5</v>
      </c>
      <c r="Y771">
        <f t="shared" si="242"/>
        <v>18</v>
      </c>
      <c r="Z771">
        <f t="shared" si="243"/>
        <v>-18</v>
      </c>
    </row>
    <row r="772" spans="1:26" x14ac:dyDescent="0.3">
      <c r="A772">
        <f t="shared" si="244"/>
        <v>1</v>
      </c>
      <c r="B772">
        <f t="shared" ref="B772:B835" si="249">IF(($B771-0.05)&gt;=$AD$11,$B771-0.05,$AD$11)</f>
        <v>-15.5</v>
      </c>
      <c r="C772">
        <f t="shared" si="237"/>
        <v>63</v>
      </c>
      <c r="D772">
        <f t="shared" si="238"/>
        <v>-1</v>
      </c>
      <c r="E772">
        <f t="shared" ref="E772:E835" si="250">IF(ABS(D772)&lt;ABS(C772), ABS(D772), ABS(C772))</f>
        <v>1</v>
      </c>
      <c r="F772">
        <f t="shared" ref="F772:F835" si="251">IF(B772&lt;$AD$10,($AD$10-B772)*2,0)</f>
        <v>62</v>
      </c>
      <c r="G772">
        <f t="shared" ref="G772:G835" si="252">IF(B772&gt;$AD$11, ($AD$11-B772)*2,0)</f>
        <v>0</v>
      </c>
      <c r="H772">
        <f t="shared" ref="H772:H835" si="253">IF(ABS(G772)&lt;ABS(F772), ABS(G772),ABS(F772))</f>
        <v>0</v>
      </c>
      <c r="I772">
        <f t="shared" si="245"/>
        <v>0</v>
      </c>
      <c r="J772">
        <f t="shared" si="246"/>
        <v>0</v>
      </c>
      <c r="K772">
        <f>+FDA_BE_Calculations!$F$41/FE_GAIN_plot</f>
        <v>5.1999999999999993</v>
      </c>
      <c r="L772">
        <f>+FDA_BE_Calculations!$G$41/FE_GAIN_plot</f>
        <v>-5.1999999999999993</v>
      </c>
      <c r="N772">
        <f t="shared" si="247"/>
        <v>0</v>
      </c>
      <c r="O772">
        <f t="shared" si="248"/>
        <v>0</v>
      </c>
      <c r="Q772">
        <f t="shared" si="239"/>
        <v>2.5</v>
      </c>
      <c r="R772">
        <f t="shared" si="240"/>
        <v>2.5</v>
      </c>
      <c r="T772">
        <f t="shared" ref="T772:T835" si="254">+Q772-R772</f>
        <v>0</v>
      </c>
      <c r="U772">
        <f t="shared" ref="U772:U835" si="255">+R772-Q772</f>
        <v>0</v>
      </c>
      <c r="W772">
        <f t="shared" si="241"/>
        <v>2.5</v>
      </c>
      <c r="Y772">
        <f t="shared" si="242"/>
        <v>18</v>
      </c>
      <c r="Z772">
        <f t="shared" si="243"/>
        <v>-18</v>
      </c>
    </row>
    <row r="773" spans="1:26" x14ac:dyDescent="0.3">
      <c r="A773">
        <f t="shared" si="244"/>
        <v>1</v>
      </c>
      <c r="B773">
        <f t="shared" si="249"/>
        <v>-15.5</v>
      </c>
      <c r="C773">
        <f t="shared" si="237"/>
        <v>63</v>
      </c>
      <c r="D773">
        <f t="shared" si="238"/>
        <v>-1</v>
      </c>
      <c r="E773">
        <f t="shared" si="250"/>
        <v>1</v>
      </c>
      <c r="F773">
        <f t="shared" si="251"/>
        <v>62</v>
      </c>
      <c r="G773">
        <f t="shared" si="252"/>
        <v>0</v>
      </c>
      <c r="H773">
        <f t="shared" si="253"/>
        <v>0</v>
      </c>
      <c r="I773">
        <f t="shared" si="245"/>
        <v>0</v>
      </c>
      <c r="J773">
        <f t="shared" si="246"/>
        <v>0</v>
      </c>
      <c r="K773">
        <f>+FDA_BE_Calculations!$F$41/FE_GAIN_plot</f>
        <v>5.1999999999999993</v>
      </c>
      <c r="L773">
        <f>+FDA_BE_Calculations!$G$41/FE_GAIN_plot</f>
        <v>-5.1999999999999993</v>
      </c>
      <c r="N773">
        <f t="shared" si="247"/>
        <v>0</v>
      </c>
      <c r="O773">
        <f t="shared" si="248"/>
        <v>0</v>
      </c>
      <c r="Q773">
        <f t="shared" si="239"/>
        <v>2.5</v>
      </c>
      <c r="R773">
        <f t="shared" si="240"/>
        <v>2.5</v>
      </c>
      <c r="T773">
        <f t="shared" si="254"/>
        <v>0</v>
      </c>
      <c r="U773">
        <f t="shared" si="255"/>
        <v>0</v>
      </c>
      <c r="W773">
        <f t="shared" si="241"/>
        <v>2.5</v>
      </c>
      <c r="Y773">
        <f t="shared" si="242"/>
        <v>18</v>
      </c>
      <c r="Z773">
        <f t="shared" si="243"/>
        <v>-18</v>
      </c>
    </row>
    <row r="774" spans="1:26" x14ac:dyDescent="0.3">
      <c r="A774">
        <f t="shared" si="244"/>
        <v>1</v>
      </c>
      <c r="B774">
        <f t="shared" si="249"/>
        <v>-15.5</v>
      </c>
      <c r="C774">
        <f t="shared" si="237"/>
        <v>63</v>
      </c>
      <c r="D774">
        <f t="shared" si="238"/>
        <v>-1</v>
      </c>
      <c r="E774">
        <f t="shared" si="250"/>
        <v>1</v>
      </c>
      <c r="F774">
        <f t="shared" si="251"/>
        <v>62</v>
      </c>
      <c r="G774">
        <f t="shared" si="252"/>
        <v>0</v>
      </c>
      <c r="H774">
        <f t="shared" si="253"/>
        <v>0</v>
      </c>
      <c r="I774">
        <f t="shared" si="245"/>
        <v>0</v>
      </c>
      <c r="J774">
        <f t="shared" si="246"/>
        <v>0</v>
      </c>
      <c r="K774">
        <f>+FDA_BE_Calculations!$F$41/FE_GAIN_plot</f>
        <v>5.1999999999999993</v>
      </c>
      <c r="L774">
        <f>+FDA_BE_Calculations!$G$41/FE_GAIN_plot</f>
        <v>-5.1999999999999993</v>
      </c>
      <c r="N774">
        <f t="shared" si="247"/>
        <v>0</v>
      </c>
      <c r="O774">
        <f t="shared" si="248"/>
        <v>0</v>
      </c>
      <c r="Q774">
        <f t="shared" si="239"/>
        <v>2.5</v>
      </c>
      <c r="R774">
        <f t="shared" si="240"/>
        <v>2.5</v>
      </c>
      <c r="T774">
        <f t="shared" si="254"/>
        <v>0</v>
      </c>
      <c r="U774">
        <f t="shared" si="255"/>
        <v>0</v>
      </c>
      <c r="W774">
        <f t="shared" si="241"/>
        <v>2.5</v>
      </c>
      <c r="Y774">
        <f t="shared" si="242"/>
        <v>18</v>
      </c>
      <c r="Z774">
        <f t="shared" si="243"/>
        <v>-18</v>
      </c>
    </row>
    <row r="775" spans="1:26" x14ac:dyDescent="0.3">
      <c r="A775">
        <f t="shared" si="244"/>
        <v>1</v>
      </c>
      <c r="B775">
        <f t="shared" si="249"/>
        <v>-15.5</v>
      </c>
      <c r="C775">
        <f t="shared" si="237"/>
        <v>63</v>
      </c>
      <c r="D775">
        <f t="shared" si="238"/>
        <v>-1</v>
      </c>
      <c r="E775">
        <f t="shared" si="250"/>
        <v>1</v>
      </c>
      <c r="F775">
        <f t="shared" si="251"/>
        <v>62</v>
      </c>
      <c r="G775">
        <f t="shared" si="252"/>
        <v>0</v>
      </c>
      <c r="H775">
        <f t="shared" si="253"/>
        <v>0</v>
      </c>
      <c r="I775">
        <f t="shared" si="245"/>
        <v>0</v>
      </c>
      <c r="J775">
        <f t="shared" si="246"/>
        <v>0</v>
      </c>
      <c r="K775">
        <f>+FDA_BE_Calculations!$F$41/FE_GAIN_plot</f>
        <v>5.1999999999999993</v>
      </c>
      <c r="L775">
        <f>+FDA_BE_Calculations!$G$41/FE_GAIN_plot</f>
        <v>-5.1999999999999993</v>
      </c>
      <c r="N775">
        <f t="shared" si="247"/>
        <v>0</v>
      </c>
      <c r="O775">
        <f t="shared" si="248"/>
        <v>0</v>
      </c>
      <c r="Q775">
        <f t="shared" si="239"/>
        <v>2.5</v>
      </c>
      <c r="R775">
        <f t="shared" si="240"/>
        <v>2.5</v>
      </c>
      <c r="T775">
        <f t="shared" si="254"/>
        <v>0</v>
      </c>
      <c r="U775">
        <f t="shared" si="255"/>
        <v>0</v>
      </c>
      <c r="W775">
        <f t="shared" si="241"/>
        <v>2.5</v>
      </c>
      <c r="Y775">
        <f t="shared" si="242"/>
        <v>18</v>
      </c>
      <c r="Z775">
        <f t="shared" si="243"/>
        <v>-18</v>
      </c>
    </row>
    <row r="776" spans="1:26" x14ac:dyDescent="0.3">
      <c r="A776">
        <f t="shared" si="244"/>
        <v>1</v>
      </c>
      <c r="B776">
        <f t="shared" si="249"/>
        <v>-15.5</v>
      </c>
      <c r="C776">
        <f t="shared" si="237"/>
        <v>63</v>
      </c>
      <c r="D776">
        <f t="shared" si="238"/>
        <v>-1</v>
      </c>
      <c r="E776">
        <f t="shared" si="250"/>
        <v>1</v>
      </c>
      <c r="F776">
        <f t="shared" si="251"/>
        <v>62</v>
      </c>
      <c r="G776">
        <f t="shared" si="252"/>
        <v>0</v>
      </c>
      <c r="H776">
        <f t="shared" si="253"/>
        <v>0</v>
      </c>
      <c r="I776">
        <f t="shared" si="245"/>
        <v>0</v>
      </c>
      <c r="J776">
        <f t="shared" si="246"/>
        <v>0</v>
      </c>
      <c r="K776">
        <f>+FDA_BE_Calculations!$F$41/FE_GAIN_plot</f>
        <v>5.1999999999999993</v>
      </c>
      <c r="L776">
        <f>+FDA_BE_Calculations!$G$41/FE_GAIN_plot</f>
        <v>-5.1999999999999993</v>
      </c>
      <c r="N776">
        <f t="shared" si="247"/>
        <v>0</v>
      </c>
      <c r="O776">
        <f t="shared" si="248"/>
        <v>0</v>
      </c>
      <c r="Q776">
        <f t="shared" si="239"/>
        <v>2.5</v>
      </c>
      <c r="R776">
        <f t="shared" si="240"/>
        <v>2.5</v>
      </c>
      <c r="T776">
        <f t="shared" si="254"/>
        <v>0</v>
      </c>
      <c r="U776">
        <f t="shared" si="255"/>
        <v>0</v>
      </c>
      <c r="W776">
        <f t="shared" si="241"/>
        <v>2.5</v>
      </c>
      <c r="Y776">
        <f t="shared" si="242"/>
        <v>18</v>
      </c>
      <c r="Z776">
        <f t="shared" si="243"/>
        <v>-18</v>
      </c>
    </row>
    <row r="777" spans="1:26" x14ac:dyDescent="0.3">
      <c r="A777">
        <f t="shared" si="244"/>
        <v>1</v>
      </c>
      <c r="B777">
        <f t="shared" si="249"/>
        <v>-15.5</v>
      </c>
      <c r="C777">
        <f t="shared" si="237"/>
        <v>63</v>
      </c>
      <c r="D777">
        <f t="shared" si="238"/>
        <v>-1</v>
      </c>
      <c r="E777">
        <f t="shared" si="250"/>
        <v>1</v>
      </c>
      <c r="F777">
        <f t="shared" si="251"/>
        <v>62</v>
      </c>
      <c r="G777">
        <f t="shared" si="252"/>
        <v>0</v>
      </c>
      <c r="H777">
        <f t="shared" si="253"/>
        <v>0</v>
      </c>
      <c r="I777">
        <f t="shared" si="245"/>
        <v>0</v>
      </c>
      <c r="J777">
        <f t="shared" si="246"/>
        <v>0</v>
      </c>
      <c r="K777">
        <f>+FDA_BE_Calculations!$F$41/FE_GAIN_plot</f>
        <v>5.1999999999999993</v>
      </c>
      <c r="L777">
        <f>+FDA_BE_Calculations!$G$41/FE_GAIN_plot</f>
        <v>-5.1999999999999993</v>
      </c>
      <c r="N777">
        <f t="shared" si="247"/>
        <v>0</v>
      </c>
      <c r="O777">
        <f t="shared" si="248"/>
        <v>0</v>
      </c>
      <c r="Q777">
        <f t="shared" si="239"/>
        <v>2.5</v>
      </c>
      <c r="R777">
        <f t="shared" si="240"/>
        <v>2.5</v>
      </c>
      <c r="T777">
        <f t="shared" si="254"/>
        <v>0</v>
      </c>
      <c r="U777">
        <f t="shared" si="255"/>
        <v>0</v>
      </c>
      <c r="W777">
        <f t="shared" si="241"/>
        <v>2.5</v>
      </c>
      <c r="Y777">
        <f t="shared" si="242"/>
        <v>18</v>
      </c>
      <c r="Z777">
        <f t="shared" si="243"/>
        <v>-18</v>
      </c>
    </row>
    <row r="778" spans="1:26" x14ac:dyDescent="0.3">
      <c r="A778">
        <f t="shared" si="244"/>
        <v>1</v>
      </c>
      <c r="B778">
        <f t="shared" si="249"/>
        <v>-15.5</v>
      </c>
      <c r="C778">
        <f t="shared" si="237"/>
        <v>63</v>
      </c>
      <c r="D778">
        <f t="shared" si="238"/>
        <v>-1</v>
      </c>
      <c r="E778">
        <f t="shared" si="250"/>
        <v>1</v>
      </c>
      <c r="F778">
        <f t="shared" si="251"/>
        <v>62</v>
      </c>
      <c r="G778">
        <f t="shared" si="252"/>
        <v>0</v>
      </c>
      <c r="H778">
        <f t="shared" si="253"/>
        <v>0</v>
      </c>
      <c r="I778">
        <f t="shared" si="245"/>
        <v>0</v>
      </c>
      <c r="J778">
        <f t="shared" si="246"/>
        <v>0</v>
      </c>
      <c r="K778">
        <f>+FDA_BE_Calculations!$F$41/FE_GAIN_plot</f>
        <v>5.1999999999999993</v>
      </c>
      <c r="L778">
        <f>+FDA_BE_Calculations!$G$41/FE_GAIN_plot</f>
        <v>-5.1999999999999993</v>
      </c>
      <c r="N778">
        <f t="shared" si="247"/>
        <v>0</v>
      </c>
      <c r="O778">
        <f t="shared" si="248"/>
        <v>0</v>
      </c>
      <c r="Q778">
        <f t="shared" si="239"/>
        <v>2.5</v>
      </c>
      <c r="R778">
        <f t="shared" si="240"/>
        <v>2.5</v>
      </c>
      <c r="T778">
        <f t="shared" si="254"/>
        <v>0</v>
      </c>
      <c r="U778">
        <f t="shared" si="255"/>
        <v>0</v>
      </c>
      <c r="W778">
        <f t="shared" si="241"/>
        <v>2.5</v>
      </c>
      <c r="Y778">
        <f t="shared" si="242"/>
        <v>18</v>
      </c>
      <c r="Z778">
        <f t="shared" si="243"/>
        <v>-18</v>
      </c>
    </row>
    <row r="779" spans="1:26" x14ac:dyDescent="0.3">
      <c r="A779">
        <f t="shared" si="244"/>
        <v>1</v>
      </c>
      <c r="B779">
        <f t="shared" si="249"/>
        <v>-15.5</v>
      </c>
      <c r="C779">
        <f t="shared" si="237"/>
        <v>63</v>
      </c>
      <c r="D779">
        <f t="shared" si="238"/>
        <v>-1</v>
      </c>
      <c r="E779">
        <f t="shared" si="250"/>
        <v>1</v>
      </c>
      <c r="F779">
        <f t="shared" si="251"/>
        <v>62</v>
      </c>
      <c r="G779">
        <f t="shared" si="252"/>
        <v>0</v>
      </c>
      <c r="H779">
        <f t="shared" si="253"/>
        <v>0</v>
      </c>
      <c r="I779">
        <f t="shared" si="245"/>
        <v>0</v>
      </c>
      <c r="J779">
        <f t="shared" si="246"/>
        <v>0</v>
      </c>
      <c r="K779">
        <f>+FDA_BE_Calculations!$F$41/FE_GAIN_plot</f>
        <v>5.1999999999999993</v>
      </c>
      <c r="L779">
        <f>+FDA_BE_Calculations!$G$41/FE_GAIN_plot</f>
        <v>-5.1999999999999993</v>
      </c>
      <c r="N779">
        <f t="shared" si="247"/>
        <v>0</v>
      </c>
      <c r="O779">
        <f t="shared" si="248"/>
        <v>0</v>
      </c>
      <c r="Q779">
        <f t="shared" si="239"/>
        <v>2.5</v>
      </c>
      <c r="R779">
        <f t="shared" si="240"/>
        <v>2.5</v>
      </c>
      <c r="T779">
        <f t="shared" si="254"/>
        <v>0</v>
      </c>
      <c r="U779">
        <f t="shared" si="255"/>
        <v>0</v>
      </c>
      <c r="W779">
        <f t="shared" si="241"/>
        <v>2.5</v>
      </c>
      <c r="Y779">
        <f t="shared" si="242"/>
        <v>18</v>
      </c>
      <c r="Z779">
        <f t="shared" si="243"/>
        <v>-18</v>
      </c>
    </row>
    <row r="780" spans="1:26" x14ac:dyDescent="0.3">
      <c r="A780">
        <f t="shared" si="244"/>
        <v>1</v>
      </c>
      <c r="B780">
        <f t="shared" si="249"/>
        <v>-15.5</v>
      </c>
      <c r="C780">
        <f t="shared" si="237"/>
        <v>63</v>
      </c>
      <c r="D780">
        <f t="shared" si="238"/>
        <v>-1</v>
      </c>
      <c r="E780">
        <f t="shared" si="250"/>
        <v>1</v>
      </c>
      <c r="F780">
        <f t="shared" si="251"/>
        <v>62</v>
      </c>
      <c r="G780">
        <f t="shared" si="252"/>
        <v>0</v>
      </c>
      <c r="H780">
        <f t="shared" si="253"/>
        <v>0</v>
      </c>
      <c r="I780">
        <f t="shared" si="245"/>
        <v>0</v>
      </c>
      <c r="J780">
        <f t="shared" si="246"/>
        <v>0</v>
      </c>
      <c r="K780">
        <f>+FDA_BE_Calculations!$F$41/FE_GAIN_plot</f>
        <v>5.1999999999999993</v>
      </c>
      <c r="L780">
        <f>+FDA_BE_Calculations!$G$41/FE_GAIN_plot</f>
        <v>-5.1999999999999993</v>
      </c>
      <c r="N780">
        <f t="shared" si="247"/>
        <v>0</v>
      </c>
      <c r="O780">
        <f t="shared" si="248"/>
        <v>0</v>
      </c>
      <c r="Q780">
        <f t="shared" si="239"/>
        <v>2.5</v>
      </c>
      <c r="R780">
        <f t="shared" si="240"/>
        <v>2.5</v>
      </c>
      <c r="T780">
        <f t="shared" si="254"/>
        <v>0</v>
      </c>
      <c r="U780">
        <f t="shared" si="255"/>
        <v>0</v>
      </c>
      <c r="W780">
        <f t="shared" si="241"/>
        <v>2.5</v>
      </c>
      <c r="Y780">
        <f t="shared" si="242"/>
        <v>18</v>
      </c>
      <c r="Z780">
        <f t="shared" si="243"/>
        <v>-18</v>
      </c>
    </row>
    <row r="781" spans="1:26" x14ac:dyDescent="0.3">
      <c r="A781">
        <f t="shared" si="244"/>
        <v>1</v>
      </c>
      <c r="B781">
        <f t="shared" si="249"/>
        <v>-15.5</v>
      </c>
      <c r="C781">
        <f t="shared" si="237"/>
        <v>63</v>
      </c>
      <c r="D781">
        <f t="shared" si="238"/>
        <v>-1</v>
      </c>
      <c r="E781">
        <f t="shared" si="250"/>
        <v>1</v>
      </c>
      <c r="F781">
        <f t="shared" si="251"/>
        <v>62</v>
      </c>
      <c r="G781">
        <f t="shared" si="252"/>
        <v>0</v>
      </c>
      <c r="H781">
        <f t="shared" si="253"/>
        <v>0</v>
      </c>
      <c r="I781">
        <f t="shared" si="245"/>
        <v>0</v>
      </c>
      <c r="J781">
        <f t="shared" si="246"/>
        <v>0</v>
      </c>
      <c r="K781">
        <f>+FDA_BE_Calculations!$F$41/FE_GAIN_plot</f>
        <v>5.1999999999999993</v>
      </c>
      <c r="L781">
        <f>+FDA_BE_Calculations!$G$41/FE_GAIN_plot</f>
        <v>-5.1999999999999993</v>
      </c>
      <c r="N781">
        <f t="shared" si="247"/>
        <v>0</v>
      </c>
      <c r="O781">
        <f t="shared" si="248"/>
        <v>0</v>
      </c>
      <c r="Q781">
        <f t="shared" si="239"/>
        <v>2.5</v>
      </c>
      <c r="R781">
        <f t="shared" si="240"/>
        <v>2.5</v>
      </c>
      <c r="T781">
        <f t="shared" si="254"/>
        <v>0</v>
      </c>
      <c r="U781">
        <f t="shared" si="255"/>
        <v>0</v>
      </c>
      <c r="W781">
        <f t="shared" si="241"/>
        <v>2.5</v>
      </c>
      <c r="Y781">
        <f t="shared" si="242"/>
        <v>18</v>
      </c>
      <c r="Z781">
        <f t="shared" si="243"/>
        <v>-18</v>
      </c>
    </row>
    <row r="782" spans="1:26" x14ac:dyDescent="0.3">
      <c r="A782">
        <f t="shared" si="244"/>
        <v>1</v>
      </c>
      <c r="B782">
        <f t="shared" si="249"/>
        <v>-15.5</v>
      </c>
      <c r="C782">
        <f t="shared" si="237"/>
        <v>63</v>
      </c>
      <c r="D782">
        <f t="shared" si="238"/>
        <v>-1</v>
      </c>
      <c r="E782">
        <f t="shared" si="250"/>
        <v>1</v>
      </c>
      <c r="F782">
        <f t="shared" si="251"/>
        <v>62</v>
      </c>
      <c r="G782">
        <f t="shared" si="252"/>
        <v>0</v>
      </c>
      <c r="H782">
        <f t="shared" si="253"/>
        <v>0</v>
      </c>
      <c r="I782">
        <f t="shared" si="245"/>
        <v>0</v>
      </c>
      <c r="J782">
        <f t="shared" si="246"/>
        <v>0</v>
      </c>
      <c r="K782">
        <f>+FDA_BE_Calculations!$F$41/FE_GAIN_plot</f>
        <v>5.1999999999999993</v>
      </c>
      <c r="L782">
        <f>+FDA_BE_Calculations!$G$41/FE_GAIN_plot</f>
        <v>-5.1999999999999993</v>
      </c>
      <c r="N782">
        <f t="shared" si="247"/>
        <v>0</v>
      </c>
      <c r="O782">
        <f t="shared" si="248"/>
        <v>0</v>
      </c>
      <c r="Q782">
        <f t="shared" si="239"/>
        <v>2.5</v>
      </c>
      <c r="R782">
        <f t="shared" si="240"/>
        <v>2.5</v>
      </c>
      <c r="T782">
        <f t="shared" si="254"/>
        <v>0</v>
      </c>
      <c r="U782">
        <f t="shared" si="255"/>
        <v>0</v>
      </c>
      <c r="W782">
        <f t="shared" si="241"/>
        <v>2.5</v>
      </c>
      <c r="Y782">
        <f t="shared" si="242"/>
        <v>18</v>
      </c>
      <c r="Z782">
        <f t="shared" si="243"/>
        <v>-18</v>
      </c>
    </row>
    <row r="783" spans="1:26" x14ac:dyDescent="0.3">
      <c r="A783">
        <f t="shared" si="244"/>
        <v>1</v>
      </c>
      <c r="B783">
        <f t="shared" si="249"/>
        <v>-15.5</v>
      </c>
      <c r="C783">
        <f t="shared" si="237"/>
        <v>63</v>
      </c>
      <c r="D783">
        <f t="shared" si="238"/>
        <v>-1</v>
      </c>
      <c r="E783">
        <f t="shared" si="250"/>
        <v>1</v>
      </c>
      <c r="F783">
        <f t="shared" si="251"/>
        <v>62</v>
      </c>
      <c r="G783">
        <f t="shared" si="252"/>
        <v>0</v>
      </c>
      <c r="H783">
        <f t="shared" si="253"/>
        <v>0</v>
      </c>
      <c r="I783">
        <f t="shared" si="245"/>
        <v>0</v>
      </c>
      <c r="J783">
        <f t="shared" si="246"/>
        <v>0</v>
      </c>
      <c r="K783">
        <f>+FDA_BE_Calculations!$F$41/FE_GAIN_plot</f>
        <v>5.1999999999999993</v>
      </c>
      <c r="L783">
        <f>+FDA_BE_Calculations!$G$41/FE_GAIN_plot</f>
        <v>-5.1999999999999993</v>
      </c>
      <c r="N783">
        <f t="shared" si="247"/>
        <v>0</v>
      </c>
      <c r="O783">
        <f t="shared" si="248"/>
        <v>0</v>
      </c>
      <c r="Q783">
        <f t="shared" si="239"/>
        <v>2.5</v>
      </c>
      <c r="R783">
        <f t="shared" si="240"/>
        <v>2.5</v>
      </c>
      <c r="T783">
        <f t="shared" si="254"/>
        <v>0</v>
      </c>
      <c r="U783">
        <f t="shared" si="255"/>
        <v>0</v>
      </c>
      <c r="W783">
        <f t="shared" si="241"/>
        <v>2.5</v>
      </c>
      <c r="Y783">
        <f t="shared" si="242"/>
        <v>18</v>
      </c>
      <c r="Z783">
        <f t="shared" si="243"/>
        <v>-18</v>
      </c>
    </row>
    <row r="784" spans="1:26" x14ac:dyDescent="0.3">
      <c r="A784">
        <f t="shared" si="244"/>
        <v>1</v>
      </c>
      <c r="B784">
        <f t="shared" si="249"/>
        <v>-15.5</v>
      </c>
      <c r="C784">
        <f t="shared" si="237"/>
        <v>63</v>
      </c>
      <c r="D784">
        <f t="shared" si="238"/>
        <v>-1</v>
      </c>
      <c r="E784">
        <f t="shared" si="250"/>
        <v>1</v>
      </c>
      <c r="F784">
        <f t="shared" si="251"/>
        <v>62</v>
      </c>
      <c r="G784">
        <f t="shared" si="252"/>
        <v>0</v>
      </c>
      <c r="H784">
        <f t="shared" si="253"/>
        <v>0</v>
      </c>
      <c r="I784">
        <f t="shared" si="245"/>
        <v>0</v>
      </c>
      <c r="J784">
        <f t="shared" si="246"/>
        <v>0</v>
      </c>
      <c r="K784">
        <f>+FDA_BE_Calculations!$F$41/FE_GAIN_plot</f>
        <v>5.1999999999999993</v>
      </c>
      <c r="L784">
        <f>+FDA_BE_Calculations!$G$41/FE_GAIN_plot</f>
        <v>-5.1999999999999993</v>
      </c>
      <c r="N784">
        <f t="shared" si="247"/>
        <v>0</v>
      </c>
      <c r="O784">
        <f t="shared" si="248"/>
        <v>0</v>
      </c>
      <c r="Q784">
        <f t="shared" si="239"/>
        <v>2.5</v>
      </c>
      <c r="R784">
        <f t="shared" si="240"/>
        <v>2.5</v>
      </c>
      <c r="T784">
        <f t="shared" si="254"/>
        <v>0</v>
      </c>
      <c r="U784">
        <f t="shared" si="255"/>
        <v>0</v>
      </c>
      <c r="W784">
        <f t="shared" si="241"/>
        <v>2.5</v>
      </c>
      <c r="Y784">
        <f t="shared" si="242"/>
        <v>18</v>
      </c>
      <c r="Z784">
        <f t="shared" si="243"/>
        <v>-18</v>
      </c>
    </row>
    <row r="785" spans="1:26" x14ac:dyDescent="0.3">
      <c r="A785">
        <f t="shared" si="244"/>
        <v>1</v>
      </c>
      <c r="B785">
        <f t="shared" si="249"/>
        <v>-15.5</v>
      </c>
      <c r="C785">
        <f t="shared" si="237"/>
        <v>63</v>
      </c>
      <c r="D785">
        <f t="shared" si="238"/>
        <v>-1</v>
      </c>
      <c r="E785">
        <f t="shared" si="250"/>
        <v>1</v>
      </c>
      <c r="F785">
        <f t="shared" si="251"/>
        <v>62</v>
      </c>
      <c r="G785">
        <f t="shared" si="252"/>
        <v>0</v>
      </c>
      <c r="H785">
        <f t="shared" si="253"/>
        <v>0</v>
      </c>
      <c r="I785">
        <f t="shared" si="245"/>
        <v>0</v>
      </c>
      <c r="J785">
        <f t="shared" si="246"/>
        <v>0</v>
      </c>
      <c r="K785">
        <f>+FDA_BE_Calculations!$F$41/FE_GAIN_plot</f>
        <v>5.1999999999999993</v>
      </c>
      <c r="L785">
        <f>+FDA_BE_Calculations!$G$41/FE_GAIN_plot</f>
        <v>-5.1999999999999993</v>
      </c>
      <c r="N785">
        <f t="shared" si="247"/>
        <v>0</v>
      </c>
      <c r="O785">
        <f t="shared" si="248"/>
        <v>0</v>
      </c>
      <c r="Q785">
        <f t="shared" si="239"/>
        <v>2.5</v>
      </c>
      <c r="R785">
        <f t="shared" si="240"/>
        <v>2.5</v>
      </c>
      <c r="T785">
        <f t="shared" si="254"/>
        <v>0</v>
      </c>
      <c r="U785">
        <f t="shared" si="255"/>
        <v>0</v>
      </c>
      <c r="W785">
        <f t="shared" si="241"/>
        <v>2.5</v>
      </c>
      <c r="Y785">
        <f t="shared" si="242"/>
        <v>18</v>
      </c>
      <c r="Z785">
        <f t="shared" si="243"/>
        <v>-18</v>
      </c>
    </row>
    <row r="786" spans="1:26" x14ac:dyDescent="0.3">
      <c r="A786">
        <f t="shared" si="244"/>
        <v>1</v>
      </c>
      <c r="B786">
        <f t="shared" si="249"/>
        <v>-15.5</v>
      </c>
      <c r="C786">
        <f t="shared" si="237"/>
        <v>63</v>
      </c>
      <c r="D786">
        <f t="shared" si="238"/>
        <v>-1</v>
      </c>
      <c r="E786">
        <f t="shared" si="250"/>
        <v>1</v>
      </c>
      <c r="F786">
        <f t="shared" si="251"/>
        <v>62</v>
      </c>
      <c r="G786">
        <f t="shared" si="252"/>
        <v>0</v>
      </c>
      <c r="H786">
        <f t="shared" si="253"/>
        <v>0</v>
      </c>
      <c r="I786">
        <f t="shared" si="245"/>
        <v>0</v>
      </c>
      <c r="J786">
        <f t="shared" si="246"/>
        <v>0</v>
      </c>
      <c r="K786">
        <f>+FDA_BE_Calculations!$F$41/FE_GAIN_plot</f>
        <v>5.1999999999999993</v>
      </c>
      <c r="L786">
        <f>+FDA_BE_Calculations!$G$41/FE_GAIN_plot</f>
        <v>-5.1999999999999993</v>
      </c>
      <c r="N786">
        <f t="shared" si="247"/>
        <v>0</v>
      </c>
      <c r="O786">
        <f t="shared" si="248"/>
        <v>0</v>
      </c>
      <c r="Q786">
        <f t="shared" si="239"/>
        <v>2.5</v>
      </c>
      <c r="R786">
        <f t="shared" si="240"/>
        <v>2.5</v>
      </c>
      <c r="T786">
        <f t="shared" si="254"/>
        <v>0</v>
      </c>
      <c r="U786">
        <f t="shared" si="255"/>
        <v>0</v>
      </c>
      <c r="W786">
        <f t="shared" si="241"/>
        <v>2.5</v>
      </c>
      <c r="Y786">
        <f t="shared" si="242"/>
        <v>18</v>
      </c>
      <c r="Z786">
        <f t="shared" si="243"/>
        <v>-18</v>
      </c>
    </row>
    <row r="787" spans="1:26" x14ac:dyDescent="0.3">
      <c r="A787">
        <f t="shared" si="244"/>
        <v>1</v>
      </c>
      <c r="B787">
        <f t="shared" si="249"/>
        <v>-15.5</v>
      </c>
      <c r="C787">
        <f t="shared" si="237"/>
        <v>63</v>
      </c>
      <c r="D787">
        <f t="shared" si="238"/>
        <v>-1</v>
      </c>
      <c r="E787">
        <f t="shared" si="250"/>
        <v>1</v>
      </c>
      <c r="F787">
        <f t="shared" si="251"/>
        <v>62</v>
      </c>
      <c r="G787">
        <f t="shared" si="252"/>
        <v>0</v>
      </c>
      <c r="H787">
        <f t="shared" si="253"/>
        <v>0</v>
      </c>
      <c r="I787">
        <f t="shared" si="245"/>
        <v>0</v>
      </c>
      <c r="J787">
        <f t="shared" si="246"/>
        <v>0</v>
      </c>
      <c r="K787">
        <f>+FDA_BE_Calculations!$F$41/FE_GAIN_plot</f>
        <v>5.1999999999999993</v>
      </c>
      <c r="L787">
        <f>+FDA_BE_Calculations!$G$41/FE_GAIN_plot</f>
        <v>-5.1999999999999993</v>
      </c>
      <c r="N787">
        <f t="shared" si="247"/>
        <v>0</v>
      </c>
      <c r="O787">
        <f t="shared" si="248"/>
        <v>0</v>
      </c>
      <c r="Q787">
        <f t="shared" si="239"/>
        <v>2.5</v>
      </c>
      <c r="R787">
        <f t="shared" si="240"/>
        <v>2.5</v>
      </c>
      <c r="T787">
        <f t="shared" si="254"/>
        <v>0</v>
      </c>
      <c r="U787">
        <f t="shared" si="255"/>
        <v>0</v>
      </c>
      <c r="W787">
        <f t="shared" si="241"/>
        <v>2.5</v>
      </c>
      <c r="Y787">
        <f t="shared" si="242"/>
        <v>18</v>
      </c>
      <c r="Z787">
        <f t="shared" si="243"/>
        <v>-18</v>
      </c>
    </row>
    <row r="788" spans="1:26" x14ac:dyDescent="0.3">
      <c r="A788">
        <f t="shared" si="244"/>
        <v>1</v>
      </c>
      <c r="B788">
        <f t="shared" si="249"/>
        <v>-15.5</v>
      </c>
      <c r="C788">
        <f t="shared" si="237"/>
        <v>63</v>
      </c>
      <c r="D788">
        <f t="shared" si="238"/>
        <v>-1</v>
      </c>
      <c r="E788">
        <f t="shared" si="250"/>
        <v>1</v>
      </c>
      <c r="F788">
        <f t="shared" si="251"/>
        <v>62</v>
      </c>
      <c r="G788">
        <f t="shared" si="252"/>
        <v>0</v>
      </c>
      <c r="H788">
        <f t="shared" si="253"/>
        <v>0</v>
      </c>
      <c r="I788">
        <f t="shared" si="245"/>
        <v>0</v>
      </c>
      <c r="J788">
        <f t="shared" si="246"/>
        <v>0</v>
      </c>
      <c r="K788">
        <f>+FDA_BE_Calculations!$F$41/FE_GAIN_plot</f>
        <v>5.1999999999999993</v>
      </c>
      <c r="L788">
        <f>+FDA_BE_Calculations!$G$41/FE_GAIN_plot</f>
        <v>-5.1999999999999993</v>
      </c>
      <c r="N788">
        <f t="shared" si="247"/>
        <v>0</v>
      </c>
      <c r="O788">
        <f t="shared" si="248"/>
        <v>0</v>
      </c>
      <c r="Q788">
        <f t="shared" si="239"/>
        <v>2.5</v>
      </c>
      <c r="R788">
        <f t="shared" si="240"/>
        <v>2.5</v>
      </c>
      <c r="T788">
        <f t="shared" si="254"/>
        <v>0</v>
      </c>
      <c r="U788">
        <f t="shared" si="255"/>
        <v>0</v>
      </c>
      <c r="W788">
        <f t="shared" si="241"/>
        <v>2.5</v>
      </c>
      <c r="Y788">
        <f t="shared" si="242"/>
        <v>18</v>
      </c>
      <c r="Z788">
        <f t="shared" si="243"/>
        <v>-18</v>
      </c>
    </row>
    <row r="789" spans="1:26" x14ac:dyDescent="0.3">
      <c r="A789">
        <f t="shared" si="244"/>
        <v>1</v>
      </c>
      <c r="B789">
        <f t="shared" si="249"/>
        <v>-15.5</v>
      </c>
      <c r="C789">
        <f t="shared" si="237"/>
        <v>63</v>
      </c>
      <c r="D789">
        <f t="shared" si="238"/>
        <v>-1</v>
      </c>
      <c r="E789">
        <f t="shared" si="250"/>
        <v>1</v>
      </c>
      <c r="F789">
        <f t="shared" si="251"/>
        <v>62</v>
      </c>
      <c r="G789">
        <f t="shared" si="252"/>
        <v>0</v>
      </c>
      <c r="H789">
        <f t="shared" si="253"/>
        <v>0</v>
      </c>
      <c r="I789">
        <f t="shared" si="245"/>
        <v>0</v>
      </c>
      <c r="J789">
        <f t="shared" si="246"/>
        <v>0</v>
      </c>
      <c r="K789">
        <f>+FDA_BE_Calculations!$F$41/FE_GAIN_plot</f>
        <v>5.1999999999999993</v>
      </c>
      <c r="L789">
        <f>+FDA_BE_Calculations!$G$41/FE_GAIN_plot</f>
        <v>-5.1999999999999993</v>
      </c>
      <c r="N789">
        <f t="shared" si="247"/>
        <v>0</v>
      </c>
      <c r="O789">
        <f t="shared" si="248"/>
        <v>0</v>
      </c>
      <c r="Q789">
        <f t="shared" si="239"/>
        <v>2.5</v>
      </c>
      <c r="R789">
        <f t="shared" si="240"/>
        <v>2.5</v>
      </c>
      <c r="T789">
        <f t="shared" si="254"/>
        <v>0</v>
      </c>
      <c r="U789">
        <f t="shared" si="255"/>
        <v>0</v>
      </c>
      <c r="W789">
        <f t="shared" si="241"/>
        <v>2.5</v>
      </c>
      <c r="Y789">
        <f t="shared" si="242"/>
        <v>18</v>
      </c>
      <c r="Z789">
        <f t="shared" si="243"/>
        <v>-18</v>
      </c>
    </row>
    <row r="790" spans="1:26" x14ac:dyDescent="0.3">
      <c r="A790">
        <f t="shared" si="244"/>
        <v>1</v>
      </c>
      <c r="B790">
        <f t="shared" si="249"/>
        <v>-15.5</v>
      </c>
      <c r="C790">
        <f t="shared" si="237"/>
        <v>63</v>
      </c>
      <c r="D790">
        <f t="shared" si="238"/>
        <v>-1</v>
      </c>
      <c r="E790">
        <f t="shared" si="250"/>
        <v>1</v>
      </c>
      <c r="F790">
        <f t="shared" si="251"/>
        <v>62</v>
      </c>
      <c r="G790">
        <f t="shared" si="252"/>
        <v>0</v>
      </c>
      <c r="H790">
        <f t="shared" si="253"/>
        <v>0</v>
      </c>
      <c r="I790">
        <f t="shared" si="245"/>
        <v>0</v>
      </c>
      <c r="J790">
        <f t="shared" si="246"/>
        <v>0</v>
      </c>
      <c r="K790">
        <f>+FDA_BE_Calculations!$F$41/FE_GAIN_plot</f>
        <v>5.1999999999999993</v>
      </c>
      <c r="L790">
        <f>+FDA_BE_Calculations!$G$41/FE_GAIN_plot</f>
        <v>-5.1999999999999993</v>
      </c>
      <c r="N790">
        <f t="shared" si="247"/>
        <v>0</v>
      </c>
      <c r="O790">
        <f t="shared" si="248"/>
        <v>0</v>
      </c>
      <c r="Q790">
        <f t="shared" si="239"/>
        <v>2.5</v>
      </c>
      <c r="R790">
        <f t="shared" si="240"/>
        <v>2.5</v>
      </c>
      <c r="T790">
        <f t="shared" si="254"/>
        <v>0</v>
      </c>
      <c r="U790">
        <f t="shared" si="255"/>
        <v>0</v>
      </c>
      <c r="W790">
        <f t="shared" si="241"/>
        <v>2.5</v>
      </c>
      <c r="Y790">
        <f t="shared" si="242"/>
        <v>18</v>
      </c>
      <c r="Z790">
        <f t="shared" si="243"/>
        <v>-18</v>
      </c>
    </row>
    <row r="791" spans="1:26" x14ac:dyDescent="0.3">
      <c r="A791">
        <f t="shared" si="244"/>
        <v>1</v>
      </c>
      <c r="B791">
        <f t="shared" si="249"/>
        <v>-15.5</v>
      </c>
      <c r="C791">
        <f t="shared" si="237"/>
        <v>63</v>
      </c>
      <c r="D791">
        <f t="shared" si="238"/>
        <v>-1</v>
      </c>
      <c r="E791">
        <f t="shared" si="250"/>
        <v>1</v>
      </c>
      <c r="F791">
        <f t="shared" si="251"/>
        <v>62</v>
      </c>
      <c r="G791">
        <f t="shared" si="252"/>
        <v>0</v>
      </c>
      <c r="H791">
        <f t="shared" si="253"/>
        <v>0</v>
      </c>
      <c r="I791">
        <f t="shared" si="245"/>
        <v>0</v>
      </c>
      <c r="J791">
        <f t="shared" si="246"/>
        <v>0</v>
      </c>
      <c r="K791">
        <f>+FDA_BE_Calculations!$F$41/FE_GAIN_plot</f>
        <v>5.1999999999999993</v>
      </c>
      <c r="L791">
        <f>+FDA_BE_Calculations!$G$41/FE_GAIN_plot</f>
        <v>-5.1999999999999993</v>
      </c>
      <c r="N791">
        <f t="shared" si="247"/>
        <v>0</v>
      </c>
      <c r="O791">
        <f t="shared" si="248"/>
        <v>0</v>
      </c>
      <c r="Q791">
        <f t="shared" si="239"/>
        <v>2.5</v>
      </c>
      <c r="R791">
        <f t="shared" si="240"/>
        <v>2.5</v>
      </c>
      <c r="T791">
        <f t="shared" si="254"/>
        <v>0</v>
      </c>
      <c r="U791">
        <f t="shared" si="255"/>
        <v>0</v>
      </c>
      <c r="W791">
        <f t="shared" si="241"/>
        <v>2.5</v>
      </c>
      <c r="Y791">
        <f t="shared" si="242"/>
        <v>18</v>
      </c>
      <c r="Z791">
        <f t="shared" si="243"/>
        <v>-18</v>
      </c>
    </row>
    <row r="792" spans="1:26" x14ac:dyDescent="0.3">
      <c r="A792">
        <f t="shared" si="244"/>
        <v>1</v>
      </c>
      <c r="B792">
        <f t="shared" si="249"/>
        <v>-15.5</v>
      </c>
      <c r="C792">
        <f t="shared" si="237"/>
        <v>63</v>
      </c>
      <c r="D792">
        <f t="shared" si="238"/>
        <v>-1</v>
      </c>
      <c r="E792">
        <f t="shared" si="250"/>
        <v>1</v>
      </c>
      <c r="F792">
        <f t="shared" si="251"/>
        <v>62</v>
      </c>
      <c r="G792">
        <f t="shared" si="252"/>
        <v>0</v>
      </c>
      <c r="H792">
        <f t="shared" si="253"/>
        <v>0</v>
      </c>
      <c r="I792">
        <f t="shared" si="245"/>
        <v>0</v>
      </c>
      <c r="J792">
        <f t="shared" si="246"/>
        <v>0</v>
      </c>
      <c r="K792">
        <f>+FDA_BE_Calculations!$F$41/FE_GAIN_plot</f>
        <v>5.1999999999999993</v>
      </c>
      <c r="L792">
        <f>+FDA_BE_Calculations!$G$41/FE_GAIN_plot</f>
        <v>-5.1999999999999993</v>
      </c>
      <c r="N792">
        <f t="shared" si="247"/>
        <v>0</v>
      </c>
      <c r="O792">
        <f t="shared" si="248"/>
        <v>0</v>
      </c>
      <c r="Q792">
        <f t="shared" si="239"/>
        <v>2.5</v>
      </c>
      <c r="R792">
        <f t="shared" si="240"/>
        <v>2.5</v>
      </c>
      <c r="T792">
        <f t="shared" si="254"/>
        <v>0</v>
      </c>
      <c r="U792">
        <f t="shared" si="255"/>
        <v>0</v>
      </c>
      <c r="W792">
        <f t="shared" si="241"/>
        <v>2.5</v>
      </c>
      <c r="Y792">
        <f t="shared" si="242"/>
        <v>18</v>
      </c>
      <c r="Z792">
        <f t="shared" si="243"/>
        <v>-18</v>
      </c>
    </row>
    <row r="793" spans="1:26" x14ac:dyDescent="0.3">
      <c r="A793">
        <f t="shared" si="244"/>
        <v>1</v>
      </c>
      <c r="B793">
        <f t="shared" si="249"/>
        <v>-15.5</v>
      </c>
      <c r="C793">
        <f t="shared" si="237"/>
        <v>63</v>
      </c>
      <c r="D793">
        <f t="shared" si="238"/>
        <v>-1</v>
      </c>
      <c r="E793">
        <f t="shared" si="250"/>
        <v>1</v>
      </c>
      <c r="F793">
        <f t="shared" si="251"/>
        <v>62</v>
      </c>
      <c r="G793">
        <f t="shared" si="252"/>
        <v>0</v>
      </c>
      <c r="H793">
        <f t="shared" si="253"/>
        <v>0</v>
      </c>
      <c r="I793">
        <f t="shared" si="245"/>
        <v>0</v>
      </c>
      <c r="J793">
        <f t="shared" si="246"/>
        <v>0</v>
      </c>
      <c r="K793">
        <f>+FDA_BE_Calculations!$F$41/FE_GAIN_plot</f>
        <v>5.1999999999999993</v>
      </c>
      <c r="L793">
        <f>+FDA_BE_Calculations!$G$41/FE_GAIN_plot</f>
        <v>-5.1999999999999993</v>
      </c>
      <c r="N793">
        <f t="shared" si="247"/>
        <v>0</v>
      </c>
      <c r="O793">
        <f t="shared" si="248"/>
        <v>0</v>
      </c>
      <c r="Q793">
        <f t="shared" si="239"/>
        <v>2.5</v>
      </c>
      <c r="R793">
        <f t="shared" si="240"/>
        <v>2.5</v>
      </c>
      <c r="T793">
        <f t="shared" si="254"/>
        <v>0</v>
      </c>
      <c r="U793">
        <f t="shared" si="255"/>
        <v>0</v>
      </c>
      <c r="W793">
        <f t="shared" si="241"/>
        <v>2.5</v>
      </c>
      <c r="Y793">
        <f t="shared" si="242"/>
        <v>18</v>
      </c>
      <c r="Z793">
        <f t="shared" si="243"/>
        <v>-18</v>
      </c>
    </row>
    <row r="794" spans="1:26" x14ac:dyDescent="0.3">
      <c r="A794">
        <f t="shared" si="244"/>
        <v>1</v>
      </c>
      <c r="B794">
        <f t="shared" si="249"/>
        <v>-15.5</v>
      </c>
      <c r="C794">
        <f t="shared" si="237"/>
        <v>63</v>
      </c>
      <c r="D794">
        <f t="shared" si="238"/>
        <v>-1</v>
      </c>
      <c r="E794">
        <f t="shared" si="250"/>
        <v>1</v>
      </c>
      <c r="F794">
        <f t="shared" si="251"/>
        <v>62</v>
      </c>
      <c r="G794">
        <f t="shared" si="252"/>
        <v>0</v>
      </c>
      <c r="H794">
        <f t="shared" si="253"/>
        <v>0</v>
      </c>
      <c r="I794">
        <f t="shared" si="245"/>
        <v>0</v>
      </c>
      <c r="J794">
        <f t="shared" si="246"/>
        <v>0</v>
      </c>
      <c r="K794">
        <f>+FDA_BE_Calculations!$F$41/FE_GAIN_plot</f>
        <v>5.1999999999999993</v>
      </c>
      <c r="L794">
        <f>+FDA_BE_Calculations!$G$41/FE_GAIN_plot</f>
        <v>-5.1999999999999993</v>
      </c>
      <c r="N794">
        <f t="shared" si="247"/>
        <v>0</v>
      </c>
      <c r="O794">
        <f t="shared" si="248"/>
        <v>0</v>
      </c>
      <c r="Q794">
        <f t="shared" si="239"/>
        <v>2.5</v>
      </c>
      <c r="R794">
        <f t="shared" si="240"/>
        <v>2.5</v>
      </c>
      <c r="T794">
        <f t="shared" si="254"/>
        <v>0</v>
      </c>
      <c r="U794">
        <f t="shared" si="255"/>
        <v>0</v>
      </c>
      <c r="W794">
        <f t="shared" si="241"/>
        <v>2.5</v>
      </c>
      <c r="Y794">
        <f t="shared" si="242"/>
        <v>18</v>
      </c>
      <c r="Z794">
        <f t="shared" si="243"/>
        <v>-18</v>
      </c>
    </row>
    <row r="795" spans="1:26" x14ac:dyDescent="0.3">
      <c r="A795">
        <f t="shared" si="244"/>
        <v>1</v>
      </c>
      <c r="B795">
        <f t="shared" si="249"/>
        <v>-15.5</v>
      </c>
      <c r="C795">
        <f t="shared" si="237"/>
        <v>63</v>
      </c>
      <c r="D795">
        <f t="shared" si="238"/>
        <v>-1</v>
      </c>
      <c r="E795">
        <f t="shared" si="250"/>
        <v>1</v>
      </c>
      <c r="F795">
        <f t="shared" si="251"/>
        <v>62</v>
      </c>
      <c r="G795">
        <f t="shared" si="252"/>
        <v>0</v>
      </c>
      <c r="H795">
        <f t="shared" si="253"/>
        <v>0</v>
      </c>
      <c r="I795">
        <f t="shared" si="245"/>
        <v>0</v>
      </c>
      <c r="J795">
        <f t="shared" si="246"/>
        <v>0</v>
      </c>
      <c r="K795">
        <f>+FDA_BE_Calculations!$F$41/FE_GAIN_plot</f>
        <v>5.1999999999999993</v>
      </c>
      <c r="L795">
        <f>+FDA_BE_Calculations!$G$41/FE_GAIN_plot</f>
        <v>-5.1999999999999993</v>
      </c>
      <c r="N795">
        <f t="shared" si="247"/>
        <v>0</v>
      </c>
      <c r="O795">
        <f t="shared" si="248"/>
        <v>0</v>
      </c>
      <c r="Q795">
        <f t="shared" si="239"/>
        <v>2.5</v>
      </c>
      <c r="R795">
        <f t="shared" si="240"/>
        <v>2.5</v>
      </c>
      <c r="T795">
        <f t="shared" si="254"/>
        <v>0</v>
      </c>
      <c r="U795">
        <f t="shared" si="255"/>
        <v>0</v>
      </c>
      <c r="W795">
        <f t="shared" si="241"/>
        <v>2.5</v>
      </c>
      <c r="Y795">
        <f t="shared" si="242"/>
        <v>18</v>
      </c>
      <c r="Z795">
        <f t="shared" si="243"/>
        <v>-18</v>
      </c>
    </row>
    <row r="796" spans="1:26" x14ac:dyDescent="0.3">
      <c r="A796">
        <f t="shared" si="244"/>
        <v>1</v>
      </c>
      <c r="B796">
        <f t="shared" si="249"/>
        <v>-15.5</v>
      </c>
      <c r="C796">
        <f t="shared" si="237"/>
        <v>63</v>
      </c>
      <c r="D796">
        <f t="shared" si="238"/>
        <v>-1</v>
      </c>
      <c r="E796">
        <f t="shared" si="250"/>
        <v>1</v>
      </c>
      <c r="F796">
        <f t="shared" si="251"/>
        <v>62</v>
      </c>
      <c r="G796">
        <f t="shared" si="252"/>
        <v>0</v>
      </c>
      <c r="H796">
        <f t="shared" si="253"/>
        <v>0</v>
      </c>
      <c r="I796">
        <f t="shared" si="245"/>
        <v>0</v>
      </c>
      <c r="J796">
        <f t="shared" si="246"/>
        <v>0</v>
      </c>
      <c r="K796">
        <f>+FDA_BE_Calculations!$F$41/FE_GAIN_plot</f>
        <v>5.1999999999999993</v>
      </c>
      <c r="L796">
        <f>+FDA_BE_Calculations!$G$41/FE_GAIN_plot</f>
        <v>-5.1999999999999993</v>
      </c>
      <c r="N796">
        <f t="shared" si="247"/>
        <v>0</v>
      </c>
      <c r="O796">
        <f t="shared" si="248"/>
        <v>0</v>
      </c>
      <c r="Q796">
        <f t="shared" si="239"/>
        <v>2.5</v>
      </c>
      <c r="R796">
        <f t="shared" si="240"/>
        <v>2.5</v>
      </c>
      <c r="T796">
        <f t="shared" si="254"/>
        <v>0</v>
      </c>
      <c r="U796">
        <f t="shared" si="255"/>
        <v>0</v>
      </c>
      <c r="W796">
        <f t="shared" si="241"/>
        <v>2.5</v>
      </c>
      <c r="Y796">
        <f t="shared" si="242"/>
        <v>18</v>
      </c>
      <c r="Z796">
        <f t="shared" si="243"/>
        <v>-18</v>
      </c>
    </row>
    <row r="797" spans="1:26" x14ac:dyDescent="0.3">
      <c r="A797">
        <f t="shared" si="244"/>
        <v>1</v>
      </c>
      <c r="B797">
        <f t="shared" si="249"/>
        <v>-15.5</v>
      </c>
      <c r="C797">
        <f t="shared" si="237"/>
        <v>63</v>
      </c>
      <c r="D797">
        <f t="shared" si="238"/>
        <v>-1</v>
      </c>
      <c r="E797">
        <f t="shared" si="250"/>
        <v>1</v>
      </c>
      <c r="F797">
        <f t="shared" si="251"/>
        <v>62</v>
      </c>
      <c r="G797">
        <f t="shared" si="252"/>
        <v>0</v>
      </c>
      <c r="H797">
        <f t="shared" si="253"/>
        <v>0</v>
      </c>
      <c r="I797">
        <f t="shared" si="245"/>
        <v>0</v>
      </c>
      <c r="J797">
        <f t="shared" si="246"/>
        <v>0</v>
      </c>
      <c r="K797">
        <f>+FDA_BE_Calculations!$F$41/FE_GAIN_plot</f>
        <v>5.1999999999999993</v>
      </c>
      <c r="L797">
        <f>+FDA_BE_Calculations!$G$41/FE_GAIN_plot</f>
        <v>-5.1999999999999993</v>
      </c>
      <c r="N797">
        <f t="shared" si="247"/>
        <v>0</v>
      </c>
      <c r="O797">
        <f t="shared" si="248"/>
        <v>0</v>
      </c>
      <c r="Q797">
        <f t="shared" si="239"/>
        <v>2.5</v>
      </c>
      <c r="R797">
        <f t="shared" si="240"/>
        <v>2.5</v>
      </c>
      <c r="T797">
        <f t="shared" si="254"/>
        <v>0</v>
      </c>
      <c r="U797">
        <f t="shared" si="255"/>
        <v>0</v>
      </c>
      <c r="W797">
        <f t="shared" si="241"/>
        <v>2.5</v>
      </c>
      <c r="Y797">
        <f t="shared" si="242"/>
        <v>18</v>
      </c>
      <c r="Z797">
        <f t="shared" si="243"/>
        <v>-18</v>
      </c>
    </row>
    <row r="798" spans="1:26" x14ac:dyDescent="0.3">
      <c r="A798">
        <f t="shared" si="244"/>
        <v>1</v>
      </c>
      <c r="B798">
        <f t="shared" si="249"/>
        <v>-15.5</v>
      </c>
      <c r="C798">
        <f t="shared" si="237"/>
        <v>63</v>
      </c>
      <c r="D798">
        <f t="shared" si="238"/>
        <v>-1</v>
      </c>
      <c r="E798">
        <f t="shared" si="250"/>
        <v>1</v>
      </c>
      <c r="F798">
        <f t="shared" si="251"/>
        <v>62</v>
      </c>
      <c r="G798">
        <f t="shared" si="252"/>
        <v>0</v>
      </c>
      <c r="H798">
        <f t="shared" si="253"/>
        <v>0</v>
      </c>
      <c r="I798">
        <f t="shared" si="245"/>
        <v>0</v>
      </c>
      <c r="J798">
        <f t="shared" si="246"/>
        <v>0</v>
      </c>
      <c r="K798">
        <f>+FDA_BE_Calculations!$F$41/FE_GAIN_plot</f>
        <v>5.1999999999999993</v>
      </c>
      <c r="L798">
        <f>+FDA_BE_Calculations!$G$41/FE_GAIN_plot</f>
        <v>-5.1999999999999993</v>
      </c>
      <c r="N798">
        <f t="shared" si="247"/>
        <v>0</v>
      </c>
      <c r="O798">
        <f t="shared" si="248"/>
        <v>0</v>
      </c>
      <c r="Q798">
        <f t="shared" si="239"/>
        <v>2.5</v>
      </c>
      <c r="R798">
        <f t="shared" si="240"/>
        <v>2.5</v>
      </c>
      <c r="T798">
        <f t="shared" si="254"/>
        <v>0</v>
      </c>
      <c r="U798">
        <f t="shared" si="255"/>
        <v>0</v>
      </c>
      <c r="W798">
        <f t="shared" si="241"/>
        <v>2.5</v>
      </c>
      <c r="Y798">
        <f t="shared" si="242"/>
        <v>18</v>
      </c>
      <c r="Z798">
        <f t="shared" si="243"/>
        <v>-18</v>
      </c>
    </row>
    <row r="799" spans="1:26" x14ac:dyDescent="0.3">
      <c r="A799">
        <f t="shared" si="244"/>
        <v>1</v>
      </c>
      <c r="B799">
        <f t="shared" si="249"/>
        <v>-15.5</v>
      </c>
      <c r="C799">
        <f t="shared" si="237"/>
        <v>63</v>
      </c>
      <c r="D799">
        <f t="shared" si="238"/>
        <v>-1</v>
      </c>
      <c r="E799">
        <f t="shared" si="250"/>
        <v>1</v>
      </c>
      <c r="F799">
        <f t="shared" si="251"/>
        <v>62</v>
      </c>
      <c r="G799">
        <f t="shared" si="252"/>
        <v>0</v>
      </c>
      <c r="H799">
        <f t="shared" si="253"/>
        <v>0</v>
      </c>
      <c r="I799">
        <f t="shared" si="245"/>
        <v>0</v>
      </c>
      <c r="J799">
        <f t="shared" si="246"/>
        <v>0</v>
      </c>
      <c r="K799">
        <f>+FDA_BE_Calculations!$F$41/FE_GAIN_plot</f>
        <v>5.1999999999999993</v>
      </c>
      <c r="L799">
        <f>+FDA_BE_Calculations!$G$41/FE_GAIN_plot</f>
        <v>-5.1999999999999993</v>
      </c>
      <c r="N799">
        <f t="shared" si="247"/>
        <v>0</v>
      </c>
      <c r="O799">
        <f t="shared" si="248"/>
        <v>0</v>
      </c>
      <c r="Q799">
        <f t="shared" si="239"/>
        <v>2.5</v>
      </c>
      <c r="R799">
        <f t="shared" si="240"/>
        <v>2.5</v>
      </c>
      <c r="T799">
        <f t="shared" si="254"/>
        <v>0</v>
      </c>
      <c r="U799">
        <f t="shared" si="255"/>
        <v>0</v>
      </c>
      <c r="W799">
        <f t="shared" si="241"/>
        <v>2.5</v>
      </c>
      <c r="Y799">
        <f t="shared" si="242"/>
        <v>18</v>
      </c>
      <c r="Z799">
        <f t="shared" si="243"/>
        <v>-18</v>
      </c>
    </row>
    <row r="800" spans="1:26" x14ac:dyDescent="0.3">
      <c r="A800">
        <f t="shared" si="244"/>
        <v>1</v>
      </c>
      <c r="B800">
        <f t="shared" si="249"/>
        <v>-15.5</v>
      </c>
      <c r="C800">
        <f t="shared" si="237"/>
        <v>63</v>
      </c>
      <c r="D800">
        <f t="shared" si="238"/>
        <v>-1</v>
      </c>
      <c r="E800">
        <f t="shared" si="250"/>
        <v>1</v>
      </c>
      <c r="F800">
        <f t="shared" si="251"/>
        <v>62</v>
      </c>
      <c r="G800">
        <f t="shared" si="252"/>
        <v>0</v>
      </c>
      <c r="H800">
        <f t="shared" si="253"/>
        <v>0</v>
      </c>
      <c r="I800">
        <f t="shared" si="245"/>
        <v>0</v>
      </c>
      <c r="J800">
        <f t="shared" si="246"/>
        <v>0</v>
      </c>
      <c r="K800">
        <f>+FDA_BE_Calculations!$F$41/FE_GAIN_plot</f>
        <v>5.1999999999999993</v>
      </c>
      <c r="L800">
        <f>+FDA_BE_Calculations!$G$41/FE_GAIN_plot</f>
        <v>-5.1999999999999993</v>
      </c>
      <c r="N800">
        <f t="shared" si="247"/>
        <v>0</v>
      </c>
      <c r="O800">
        <f t="shared" si="248"/>
        <v>0</v>
      </c>
      <c r="Q800">
        <f t="shared" si="239"/>
        <v>2.5</v>
      </c>
      <c r="R800">
        <f t="shared" si="240"/>
        <v>2.5</v>
      </c>
      <c r="T800">
        <f t="shared" si="254"/>
        <v>0</v>
      </c>
      <c r="U800">
        <f t="shared" si="255"/>
        <v>0</v>
      </c>
      <c r="W800">
        <f t="shared" si="241"/>
        <v>2.5</v>
      </c>
      <c r="Y800">
        <f t="shared" si="242"/>
        <v>18</v>
      </c>
      <c r="Z800">
        <f t="shared" si="243"/>
        <v>-18</v>
      </c>
    </row>
    <row r="801" spans="1:26" x14ac:dyDescent="0.3">
      <c r="A801">
        <f t="shared" si="244"/>
        <v>1</v>
      </c>
      <c r="B801">
        <f t="shared" si="249"/>
        <v>-15.5</v>
      </c>
      <c r="C801">
        <f t="shared" si="237"/>
        <v>63</v>
      </c>
      <c r="D801">
        <f t="shared" si="238"/>
        <v>-1</v>
      </c>
      <c r="E801">
        <f t="shared" si="250"/>
        <v>1</v>
      </c>
      <c r="F801">
        <f t="shared" si="251"/>
        <v>62</v>
      </c>
      <c r="G801">
        <f t="shared" si="252"/>
        <v>0</v>
      </c>
      <c r="H801">
        <f t="shared" si="253"/>
        <v>0</v>
      </c>
      <c r="I801">
        <f t="shared" si="245"/>
        <v>0</v>
      </c>
      <c r="J801">
        <f t="shared" si="246"/>
        <v>0</v>
      </c>
      <c r="K801">
        <f>+FDA_BE_Calculations!$F$41/FE_GAIN_plot</f>
        <v>5.1999999999999993</v>
      </c>
      <c r="L801">
        <f>+FDA_BE_Calculations!$G$41/FE_GAIN_plot</f>
        <v>-5.1999999999999993</v>
      </c>
      <c r="N801">
        <f t="shared" si="247"/>
        <v>0</v>
      </c>
      <c r="O801">
        <f t="shared" si="248"/>
        <v>0</v>
      </c>
      <c r="Q801">
        <f t="shared" si="239"/>
        <v>2.5</v>
      </c>
      <c r="R801">
        <f t="shared" si="240"/>
        <v>2.5</v>
      </c>
      <c r="T801">
        <f t="shared" si="254"/>
        <v>0</v>
      </c>
      <c r="U801">
        <f t="shared" si="255"/>
        <v>0</v>
      </c>
      <c r="W801">
        <f t="shared" si="241"/>
        <v>2.5</v>
      </c>
      <c r="Y801">
        <f t="shared" si="242"/>
        <v>18</v>
      </c>
      <c r="Z801">
        <f t="shared" si="243"/>
        <v>-18</v>
      </c>
    </row>
    <row r="802" spans="1:26" x14ac:dyDescent="0.3">
      <c r="A802">
        <f t="shared" si="244"/>
        <v>1</v>
      </c>
      <c r="B802">
        <f t="shared" si="249"/>
        <v>-15.5</v>
      </c>
      <c r="C802">
        <f t="shared" si="237"/>
        <v>63</v>
      </c>
      <c r="D802">
        <f t="shared" si="238"/>
        <v>-1</v>
      </c>
      <c r="E802">
        <f t="shared" si="250"/>
        <v>1</v>
      </c>
      <c r="F802">
        <f t="shared" si="251"/>
        <v>62</v>
      </c>
      <c r="G802">
        <f t="shared" si="252"/>
        <v>0</v>
      </c>
      <c r="H802">
        <f t="shared" si="253"/>
        <v>0</v>
      </c>
      <c r="I802">
        <f t="shared" si="245"/>
        <v>0</v>
      </c>
      <c r="J802">
        <f t="shared" si="246"/>
        <v>0</v>
      </c>
      <c r="K802">
        <f>+FDA_BE_Calculations!$F$41/FE_GAIN_plot</f>
        <v>5.1999999999999993</v>
      </c>
      <c r="L802">
        <f>+FDA_BE_Calculations!$G$41/FE_GAIN_plot</f>
        <v>-5.1999999999999993</v>
      </c>
      <c r="N802">
        <f t="shared" si="247"/>
        <v>0</v>
      </c>
      <c r="O802">
        <f t="shared" si="248"/>
        <v>0</v>
      </c>
      <c r="Q802">
        <f t="shared" si="239"/>
        <v>2.5</v>
      </c>
      <c r="R802">
        <f t="shared" si="240"/>
        <v>2.5</v>
      </c>
      <c r="T802">
        <f t="shared" si="254"/>
        <v>0</v>
      </c>
      <c r="U802">
        <f t="shared" si="255"/>
        <v>0</v>
      </c>
      <c r="W802">
        <f t="shared" si="241"/>
        <v>2.5</v>
      </c>
      <c r="Y802">
        <f t="shared" si="242"/>
        <v>18</v>
      </c>
      <c r="Z802">
        <f t="shared" si="243"/>
        <v>-18</v>
      </c>
    </row>
    <row r="803" spans="1:26" x14ac:dyDescent="0.3">
      <c r="A803">
        <f t="shared" si="244"/>
        <v>1</v>
      </c>
      <c r="B803">
        <f t="shared" si="249"/>
        <v>-15.5</v>
      </c>
      <c r="C803">
        <f t="shared" si="237"/>
        <v>63</v>
      </c>
      <c r="D803">
        <f t="shared" si="238"/>
        <v>-1</v>
      </c>
      <c r="E803">
        <f t="shared" si="250"/>
        <v>1</v>
      </c>
      <c r="F803">
        <f t="shared" si="251"/>
        <v>62</v>
      </c>
      <c r="G803">
        <f t="shared" si="252"/>
        <v>0</v>
      </c>
      <c r="H803">
        <f t="shared" si="253"/>
        <v>0</v>
      </c>
      <c r="I803">
        <f t="shared" si="245"/>
        <v>0</v>
      </c>
      <c r="J803">
        <f t="shared" si="246"/>
        <v>0</v>
      </c>
      <c r="K803">
        <f>+FDA_BE_Calculations!$F$41/FE_GAIN_plot</f>
        <v>5.1999999999999993</v>
      </c>
      <c r="L803">
        <f>+FDA_BE_Calculations!$G$41/FE_GAIN_plot</f>
        <v>-5.1999999999999993</v>
      </c>
      <c r="N803">
        <f t="shared" si="247"/>
        <v>0</v>
      </c>
      <c r="O803">
        <f t="shared" si="248"/>
        <v>0</v>
      </c>
      <c r="Q803">
        <f t="shared" si="239"/>
        <v>2.5</v>
      </c>
      <c r="R803">
        <f t="shared" si="240"/>
        <v>2.5</v>
      </c>
      <c r="T803">
        <f t="shared" si="254"/>
        <v>0</v>
      </c>
      <c r="U803">
        <f t="shared" si="255"/>
        <v>0</v>
      </c>
      <c r="W803">
        <f t="shared" si="241"/>
        <v>2.5</v>
      </c>
      <c r="Y803">
        <f t="shared" si="242"/>
        <v>18</v>
      </c>
      <c r="Z803">
        <f t="shared" si="243"/>
        <v>-18</v>
      </c>
    </row>
    <row r="804" spans="1:26" x14ac:dyDescent="0.3">
      <c r="A804">
        <f t="shared" si="244"/>
        <v>1</v>
      </c>
      <c r="B804">
        <f t="shared" si="249"/>
        <v>-15.5</v>
      </c>
      <c r="C804">
        <f t="shared" si="237"/>
        <v>63</v>
      </c>
      <c r="D804">
        <f t="shared" si="238"/>
        <v>-1</v>
      </c>
      <c r="E804">
        <f t="shared" si="250"/>
        <v>1</v>
      </c>
      <c r="F804">
        <f t="shared" si="251"/>
        <v>62</v>
      </c>
      <c r="G804">
        <f t="shared" si="252"/>
        <v>0</v>
      </c>
      <c r="H804">
        <f t="shared" si="253"/>
        <v>0</v>
      </c>
      <c r="I804">
        <f t="shared" si="245"/>
        <v>0</v>
      </c>
      <c r="J804">
        <f t="shared" si="246"/>
        <v>0</v>
      </c>
      <c r="K804">
        <f>+FDA_BE_Calculations!$F$41/FE_GAIN_plot</f>
        <v>5.1999999999999993</v>
      </c>
      <c r="L804">
        <f>+FDA_BE_Calculations!$G$41/FE_GAIN_plot</f>
        <v>-5.1999999999999993</v>
      </c>
      <c r="N804">
        <f t="shared" si="247"/>
        <v>0</v>
      </c>
      <c r="O804">
        <f t="shared" si="248"/>
        <v>0</v>
      </c>
      <c r="Q804">
        <f t="shared" si="239"/>
        <v>2.5</v>
      </c>
      <c r="R804">
        <f t="shared" si="240"/>
        <v>2.5</v>
      </c>
      <c r="T804">
        <f t="shared" si="254"/>
        <v>0</v>
      </c>
      <c r="U804">
        <f t="shared" si="255"/>
        <v>0</v>
      </c>
      <c r="W804">
        <f t="shared" si="241"/>
        <v>2.5</v>
      </c>
      <c r="Y804">
        <f t="shared" si="242"/>
        <v>18</v>
      </c>
      <c r="Z804">
        <f t="shared" si="243"/>
        <v>-18</v>
      </c>
    </row>
    <row r="805" spans="1:26" x14ac:dyDescent="0.3">
      <c r="A805">
        <f t="shared" si="244"/>
        <v>1</v>
      </c>
      <c r="B805">
        <f t="shared" si="249"/>
        <v>-15.5</v>
      </c>
      <c r="C805">
        <f t="shared" si="237"/>
        <v>63</v>
      </c>
      <c r="D805">
        <f t="shared" si="238"/>
        <v>-1</v>
      </c>
      <c r="E805">
        <f t="shared" si="250"/>
        <v>1</v>
      </c>
      <c r="F805">
        <f t="shared" si="251"/>
        <v>62</v>
      </c>
      <c r="G805">
        <f t="shared" si="252"/>
        <v>0</v>
      </c>
      <c r="H805">
        <f t="shared" si="253"/>
        <v>0</v>
      </c>
      <c r="I805">
        <f t="shared" si="245"/>
        <v>0</v>
      </c>
      <c r="J805">
        <f t="shared" si="246"/>
        <v>0</v>
      </c>
      <c r="K805">
        <f>+FDA_BE_Calculations!$F$41/FE_GAIN_plot</f>
        <v>5.1999999999999993</v>
      </c>
      <c r="L805">
        <f>+FDA_BE_Calculations!$G$41/FE_GAIN_plot</f>
        <v>-5.1999999999999993</v>
      </c>
      <c r="N805">
        <f t="shared" si="247"/>
        <v>0</v>
      </c>
      <c r="O805">
        <f t="shared" si="248"/>
        <v>0</v>
      </c>
      <c r="Q805">
        <f t="shared" si="239"/>
        <v>2.5</v>
      </c>
      <c r="R805">
        <f t="shared" si="240"/>
        <v>2.5</v>
      </c>
      <c r="T805">
        <f t="shared" si="254"/>
        <v>0</v>
      </c>
      <c r="U805">
        <f t="shared" si="255"/>
        <v>0</v>
      </c>
      <c r="W805">
        <f t="shared" si="241"/>
        <v>2.5</v>
      </c>
      <c r="Y805">
        <f t="shared" si="242"/>
        <v>18</v>
      </c>
      <c r="Z805">
        <f t="shared" si="243"/>
        <v>-18</v>
      </c>
    </row>
    <row r="806" spans="1:26" x14ac:dyDescent="0.3">
      <c r="A806">
        <f t="shared" si="244"/>
        <v>1</v>
      </c>
      <c r="B806">
        <f t="shared" si="249"/>
        <v>-15.5</v>
      </c>
      <c r="C806">
        <f t="shared" si="237"/>
        <v>63</v>
      </c>
      <c r="D806">
        <f t="shared" si="238"/>
        <v>-1</v>
      </c>
      <c r="E806">
        <f t="shared" si="250"/>
        <v>1</v>
      </c>
      <c r="F806">
        <f t="shared" si="251"/>
        <v>62</v>
      </c>
      <c r="G806">
        <f t="shared" si="252"/>
        <v>0</v>
      </c>
      <c r="H806">
        <f t="shared" si="253"/>
        <v>0</v>
      </c>
      <c r="I806">
        <f t="shared" si="245"/>
        <v>0</v>
      </c>
      <c r="J806">
        <f t="shared" si="246"/>
        <v>0</v>
      </c>
      <c r="K806">
        <f>+FDA_BE_Calculations!$F$41/FE_GAIN_plot</f>
        <v>5.1999999999999993</v>
      </c>
      <c r="L806">
        <f>+FDA_BE_Calculations!$G$41/FE_GAIN_plot</f>
        <v>-5.1999999999999993</v>
      </c>
      <c r="N806">
        <f t="shared" si="247"/>
        <v>0</v>
      </c>
      <c r="O806">
        <f t="shared" si="248"/>
        <v>0</v>
      </c>
      <c r="Q806">
        <f t="shared" si="239"/>
        <v>2.5</v>
      </c>
      <c r="R806">
        <f t="shared" si="240"/>
        <v>2.5</v>
      </c>
      <c r="T806">
        <f t="shared" si="254"/>
        <v>0</v>
      </c>
      <c r="U806">
        <f t="shared" si="255"/>
        <v>0</v>
      </c>
      <c r="W806">
        <f t="shared" si="241"/>
        <v>2.5</v>
      </c>
      <c r="Y806">
        <f t="shared" si="242"/>
        <v>18</v>
      </c>
      <c r="Z806">
        <f t="shared" si="243"/>
        <v>-18</v>
      </c>
    </row>
    <row r="807" spans="1:26" x14ac:dyDescent="0.3">
      <c r="A807">
        <f t="shared" si="244"/>
        <v>1</v>
      </c>
      <c r="B807">
        <f t="shared" si="249"/>
        <v>-15.5</v>
      </c>
      <c r="C807">
        <f t="shared" si="237"/>
        <v>63</v>
      </c>
      <c r="D807">
        <f t="shared" si="238"/>
        <v>-1</v>
      </c>
      <c r="E807">
        <f t="shared" si="250"/>
        <v>1</v>
      </c>
      <c r="F807">
        <f t="shared" si="251"/>
        <v>62</v>
      </c>
      <c r="G807">
        <f t="shared" si="252"/>
        <v>0</v>
      </c>
      <c r="H807">
        <f t="shared" si="253"/>
        <v>0</v>
      </c>
      <c r="I807">
        <f t="shared" si="245"/>
        <v>0</v>
      </c>
      <c r="J807">
        <f t="shared" si="246"/>
        <v>0</v>
      </c>
      <c r="K807">
        <f>+FDA_BE_Calculations!$F$41/FE_GAIN_plot</f>
        <v>5.1999999999999993</v>
      </c>
      <c r="L807">
        <f>+FDA_BE_Calculations!$G$41/FE_GAIN_plot</f>
        <v>-5.1999999999999993</v>
      </c>
      <c r="N807">
        <f t="shared" si="247"/>
        <v>0</v>
      </c>
      <c r="O807">
        <f t="shared" si="248"/>
        <v>0</v>
      </c>
      <c r="Q807">
        <f t="shared" si="239"/>
        <v>2.5</v>
      </c>
      <c r="R807">
        <f t="shared" si="240"/>
        <v>2.5</v>
      </c>
      <c r="T807">
        <f t="shared" si="254"/>
        <v>0</v>
      </c>
      <c r="U807">
        <f t="shared" si="255"/>
        <v>0</v>
      </c>
      <c r="W807">
        <f t="shared" si="241"/>
        <v>2.5</v>
      </c>
      <c r="Y807">
        <f t="shared" si="242"/>
        <v>18</v>
      </c>
      <c r="Z807">
        <f t="shared" si="243"/>
        <v>-18</v>
      </c>
    </row>
    <row r="808" spans="1:26" x14ac:dyDescent="0.3">
      <c r="A808">
        <f t="shared" si="244"/>
        <v>1</v>
      </c>
      <c r="B808">
        <f t="shared" si="249"/>
        <v>-15.5</v>
      </c>
      <c r="C808">
        <f t="shared" si="237"/>
        <v>63</v>
      </c>
      <c r="D808">
        <f t="shared" si="238"/>
        <v>-1</v>
      </c>
      <c r="E808">
        <f t="shared" si="250"/>
        <v>1</v>
      </c>
      <c r="F808">
        <f t="shared" si="251"/>
        <v>62</v>
      </c>
      <c r="G808">
        <f t="shared" si="252"/>
        <v>0</v>
      </c>
      <c r="H808">
        <f t="shared" si="253"/>
        <v>0</v>
      </c>
      <c r="I808">
        <f t="shared" si="245"/>
        <v>0</v>
      </c>
      <c r="J808">
        <f t="shared" si="246"/>
        <v>0</v>
      </c>
      <c r="K808">
        <f>+FDA_BE_Calculations!$F$41/FE_GAIN_plot</f>
        <v>5.1999999999999993</v>
      </c>
      <c r="L808">
        <f>+FDA_BE_Calculations!$G$41/FE_GAIN_plot</f>
        <v>-5.1999999999999993</v>
      </c>
      <c r="N808">
        <f t="shared" si="247"/>
        <v>0</v>
      </c>
      <c r="O808">
        <f t="shared" si="248"/>
        <v>0</v>
      </c>
      <c r="Q808">
        <f t="shared" si="239"/>
        <v>2.5</v>
      </c>
      <c r="R808">
        <f t="shared" si="240"/>
        <v>2.5</v>
      </c>
      <c r="T808">
        <f t="shared" si="254"/>
        <v>0</v>
      </c>
      <c r="U808">
        <f t="shared" si="255"/>
        <v>0</v>
      </c>
      <c r="W808">
        <f t="shared" si="241"/>
        <v>2.5</v>
      </c>
      <c r="Y808">
        <f t="shared" si="242"/>
        <v>18</v>
      </c>
      <c r="Z808">
        <f t="shared" si="243"/>
        <v>-18</v>
      </c>
    </row>
    <row r="809" spans="1:26" x14ac:dyDescent="0.3">
      <c r="A809">
        <f t="shared" si="244"/>
        <v>1</v>
      </c>
      <c r="B809">
        <f t="shared" si="249"/>
        <v>-15.5</v>
      </c>
      <c r="C809">
        <f t="shared" si="237"/>
        <v>63</v>
      </c>
      <c r="D809">
        <f t="shared" si="238"/>
        <v>-1</v>
      </c>
      <c r="E809">
        <f t="shared" si="250"/>
        <v>1</v>
      </c>
      <c r="F809">
        <f t="shared" si="251"/>
        <v>62</v>
      </c>
      <c r="G809">
        <f t="shared" si="252"/>
        <v>0</v>
      </c>
      <c r="H809">
        <f t="shared" si="253"/>
        <v>0</v>
      </c>
      <c r="I809">
        <f t="shared" si="245"/>
        <v>0</v>
      </c>
      <c r="J809">
        <f t="shared" si="246"/>
        <v>0</v>
      </c>
      <c r="K809">
        <f>+FDA_BE_Calculations!$F$41/FE_GAIN_plot</f>
        <v>5.1999999999999993</v>
      </c>
      <c r="L809">
        <f>+FDA_BE_Calculations!$G$41/FE_GAIN_plot</f>
        <v>-5.1999999999999993</v>
      </c>
      <c r="N809">
        <f t="shared" si="247"/>
        <v>0</v>
      </c>
      <c r="O809">
        <f t="shared" si="248"/>
        <v>0</v>
      </c>
      <c r="Q809">
        <f t="shared" si="239"/>
        <v>2.5</v>
      </c>
      <c r="R809">
        <f t="shared" si="240"/>
        <v>2.5</v>
      </c>
      <c r="T809">
        <f t="shared" si="254"/>
        <v>0</v>
      </c>
      <c r="U809">
        <f t="shared" si="255"/>
        <v>0</v>
      </c>
      <c r="W809">
        <f t="shared" si="241"/>
        <v>2.5</v>
      </c>
      <c r="Y809">
        <f t="shared" si="242"/>
        <v>18</v>
      </c>
      <c r="Z809">
        <f t="shared" si="243"/>
        <v>-18</v>
      </c>
    </row>
    <row r="810" spans="1:26" x14ac:dyDescent="0.3">
      <c r="A810">
        <f t="shared" si="244"/>
        <v>1</v>
      </c>
      <c r="B810">
        <f t="shared" si="249"/>
        <v>-15.5</v>
      </c>
      <c r="C810">
        <f t="shared" si="237"/>
        <v>63</v>
      </c>
      <c r="D810">
        <f t="shared" si="238"/>
        <v>-1</v>
      </c>
      <c r="E810">
        <f t="shared" si="250"/>
        <v>1</v>
      </c>
      <c r="F810">
        <f t="shared" si="251"/>
        <v>62</v>
      </c>
      <c r="G810">
        <f t="shared" si="252"/>
        <v>0</v>
      </c>
      <c r="H810">
        <f t="shared" si="253"/>
        <v>0</v>
      </c>
      <c r="I810">
        <f t="shared" si="245"/>
        <v>0</v>
      </c>
      <c r="J810">
        <f t="shared" si="246"/>
        <v>0</v>
      </c>
      <c r="K810">
        <f>+FDA_BE_Calculations!$F$41/FE_GAIN_plot</f>
        <v>5.1999999999999993</v>
      </c>
      <c r="L810">
        <f>+FDA_BE_Calculations!$G$41/FE_GAIN_plot</f>
        <v>-5.1999999999999993</v>
      </c>
      <c r="N810">
        <f t="shared" si="247"/>
        <v>0</v>
      </c>
      <c r="O810">
        <f t="shared" si="248"/>
        <v>0</v>
      </c>
      <c r="Q810">
        <f t="shared" si="239"/>
        <v>2.5</v>
      </c>
      <c r="R810">
        <f t="shared" si="240"/>
        <v>2.5</v>
      </c>
      <c r="T810">
        <f t="shared" si="254"/>
        <v>0</v>
      </c>
      <c r="U810">
        <f t="shared" si="255"/>
        <v>0</v>
      </c>
      <c r="W810">
        <f t="shared" si="241"/>
        <v>2.5</v>
      </c>
      <c r="Y810">
        <f t="shared" si="242"/>
        <v>18</v>
      </c>
      <c r="Z810">
        <f t="shared" si="243"/>
        <v>-18</v>
      </c>
    </row>
    <row r="811" spans="1:26" x14ac:dyDescent="0.3">
      <c r="A811">
        <f t="shared" si="244"/>
        <v>1</v>
      </c>
      <c r="B811">
        <f t="shared" si="249"/>
        <v>-15.5</v>
      </c>
      <c r="C811">
        <f t="shared" si="237"/>
        <v>63</v>
      </c>
      <c r="D811">
        <f t="shared" si="238"/>
        <v>-1</v>
      </c>
      <c r="E811">
        <f t="shared" si="250"/>
        <v>1</v>
      </c>
      <c r="F811">
        <f t="shared" si="251"/>
        <v>62</v>
      </c>
      <c r="G811">
        <f t="shared" si="252"/>
        <v>0</v>
      </c>
      <c r="H811">
        <f t="shared" si="253"/>
        <v>0</v>
      </c>
      <c r="I811">
        <f t="shared" si="245"/>
        <v>0</v>
      </c>
      <c r="J811">
        <f t="shared" si="246"/>
        <v>0</v>
      </c>
      <c r="K811">
        <f>+FDA_BE_Calculations!$F$41/FE_GAIN_plot</f>
        <v>5.1999999999999993</v>
      </c>
      <c r="L811">
        <f>+FDA_BE_Calculations!$G$41/FE_GAIN_plot</f>
        <v>-5.1999999999999993</v>
      </c>
      <c r="N811">
        <f t="shared" si="247"/>
        <v>0</v>
      </c>
      <c r="O811">
        <f t="shared" si="248"/>
        <v>0</v>
      </c>
      <c r="Q811">
        <f t="shared" si="239"/>
        <v>2.5</v>
      </c>
      <c r="R811">
        <f t="shared" si="240"/>
        <v>2.5</v>
      </c>
      <c r="T811">
        <f t="shared" si="254"/>
        <v>0</v>
      </c>
      <c r="U811">
        <f t="shared" si="255"/>
        <v>0</v>
      </c>
      <c r="W811">
        <f t="shared" si="241"/>
        <v>2.5</v>
      </c>
      <c r="Y811">
        <f t="shared" si="242"/>
        <v>18</v>
      </c>
      <c r="Z811">
        <f t="shared" si="243"/>
        <v>-18</v>
      </c>
    </row>
    <row r="812" spans="1:26" x14ac:dyDescent="0.3">
      <c r="A812">
        <f t="shared" si="244"/>
        <v>1</v>
      </c>
      <c r="B812">
        <f t="shared" si="249"/>
        <v>-15.5</v>
      </c>
      <c r="C812">
        <f t="shared" si="237"/>
        <v>63</v>
      </c>
      <c r="D812">
        <f t="shared" si="238"/>
        <v>-1</v>
      </c>
      <c r="E812">
        <f t="shared" si="250"/>
        <v>1</v>
      </c>
      <c r="F812">
        <f t="shared" si="251"/>
        <v>62</v>
      </c>
      <c r="G812">
        <f t="shared" si="252"/>
        <v>0</v>
      </c>
      <c r="H812">
        <f t="shared" si="253"/>
        <v>0</v>
      </c>
      <c r="I812">
        <f t="shared" si="245"/>
        <v>0</v>
      </c>
      <c r="J812">
        <f t="shared" si="246"/>
        <v>0</v>
      </c>
      <c r="K812">
        <f>+FDA_BE_Calculations!$F$41/FE_GAIN_plot</f>
        <v>5.1999999999999993</v>
      </c>
      <c r="L812">
        <f>+FDA_BE_Calculations!$G$41/FE_GAIN_plot</f>
        <v>-5.1999999999999993</v>
      </c>
      <c r="N812">
        <f t="shared" si="247"/>
        <v>0</v>
      </c>
      <c r="O812">
        <f t="shared" si="248"/>
        <v>0</v>
      </c>
      <c r="Q812">
        <f t="shared" si="239"/>
        <v>2.5</v>
      </c>
      <c r="R812">
        <f t="shared" si="240"/>
        <v>2.5</v>
      </c>
      <c r="T812">
        <f t="shared" si="254"/>
        <v>0</v>
      </c>
      <c r="U812">
        <f t="shared" si="255"/>
        <v>0</v>
      </c>
      <c r="W812">
        <f t="shared" si="241"/>
        <v>2.5</v>
      </c>
      <c r="Y812">
        <f t="shared" si="242"/>
        <v>18</v>
      </c>
      <c r="Z812">
        <f t="shared" si="243"/>
        <v>-18</v>
      </c>
    </row>
    <row r="813" spans="1:26" x14ac:dyDescent="0.3">
      <c r="A813">
        <f t="shared" si="244"/>
        <v>1</v>
      </c>
      <c r="B813">
        <f t="shared" si="249"/>
        <v>-15.5</v>
      </c>
      <c r="C813">
        <f t="shared" si="237"/>
        <v>63</v>
      </c>
      <c r="D813">
        <f t="shared" si="238"/>
        <v>-1</v>
      </c>
      <c r="E813">
        <f t="shared" si="250"/>
        <v>1</v>
      </c>
      <c r="F813">
        <f t="shared" si="251"/>
        <v>62</v>
      </c>
      <c r="G813">
        <f t="shared" si="252"/>
        <v>0</v>
      </c>
      <c r="H813">
        <f t="shared" si="253"/>
        <v>0</v>
      </c>
      <c r="I813">
        <f t="shared" si="245"/>
        <v>0</v>
      </c>
      <c r="J813">
        <f t="shared" si="246"/>
        <v>0</v>
      </c>
      <c r="K813">
        <f>+FDA_BE_Calculations!$F$41/FE_GAIN_plot</f>
        <v>5.1999999999999993</v>
      </c>
      <c r="L813">
        <f>+FDA_BE_Calculations!$G$41/FE_GAIN_plot</f>
        <v>-5.1999999999999993</v>
      </c>
      <c r="N813">
        <f t="shared" si="247"/>
        <v>0</v>
      </c>
      <c r="O813">
        <f t="shared" si="248"/>
        <v>0</v>
      </c>
      <c r="Q813">
        <f t="shared" si="239"/>
        <v>2.5</v>
      </c>
      <c r="R813">
        <f t="shared" si="240"/>
        <v>2.5</v>
      </c>
      <c r="T813">
        <f t="shared" si="254"/>
        <v>0</v>
      </c>
      <c r="U813">
        <f t="shared" si="255"/>
        <v>0</v>
      </c>
      <c r="W813">
        <f t="shared" si="241"/>
        <v>2.5</v>
      </c>
      <c r="Y813">
        <f t="shared" si="242"/>
        <v>18</v>
      </c>
      <c r="Z813">
        <f t="shared" si="243"/>
        <v>-18</v>
      </c>
    </row>
    <row r="814" spans="1:26" x14ac:dyDescent="0.3">
      <c r="A814">
        <f t="shared" si="244"/>
        <v>1</v>
      </c>
      <c r="B814">
        <f t="shared" si="249"/>
        <v>-15.5</v>
      </c>
      <c r="C814">
        <f t="shared" si="237"/>
        <v>63</v>
      </c>
      <c r="D814">
        <f t="shared" si="238"/>
        <v>-1</v>
      </c>
      <c r="E814">
        <f t="shared" si="250"/>
        <v>1</v>
      </c>
      <c r="F814">
        <f t="shared" si="251"/>
        <v>62</v>
      </c>
      <c r="G814">
        <f t="shared" si="252"/>
        <v>0</v>
      </c>
      <c r="H814">
        <f t="shared" si="253"/>
        <v>0</v>
      </c>
      <c r="I814">
        <f t="shared" si="245"/>
        <v>0</v>
      </c>
      <c r="J814">
        <f t="shared" si="246"/>
        <v>0</v>
      </c>
      <c r="K814">
        <f>+FDA_BE_Calculations!$F$41/FE_GAIN_plot</f>
        <v>5.1999999999999993</v>
      </c>
      <c r="L814">
        <f>+FDA_BE_Calculations!$G$41/FE_GAIN_plot</f>
        <v>-5.1999999999999993</v>
      </c>
      <c r="N814">
        <f t="shared" si="247"/>
        <v>0</v>
      </c>
      <c r="O814">
        <f t="shared" si="248"/>
        <v>0</v>
      </c>
      <c r="Q814">
        <f t="shared" si="239"/>
        <v>2.5</v>
      </c>
      <c r="R814">
        <f t="shared" si="240"/>
        <v>2.5</v>
      </c>
      <c r="T814">
        <f t="shared" si="254"/>
        <v>0</v>
      </c>
      <c r="U814">
        <f t="shared" si="255"/>
        <v>0</v>
      </c>
      <c r="W814">
        <f t="shared" si="241"/>
        <v>2.5</v>
      </c>
      <c r="Y814">
        <f t="shared" si="242"/>
        <v>18</v>
      </c>
      <c r="Z814">
        <f t="shared" si="243"/>
        <v>-18</v>
      </c>
    </row>
    <row r="815" spans="1:26" x14ac:dyDescent="0.3">
      <c r="A815">
        <f t="shared" si="244"/>
        <v>1</v>
      </c>
      <c r="B815">
        <f t="shared" si="249"/>
        <v>-15.5</v>
      </c>
      <c r="C815">
        <f t="shared" si="237"/>
        <v>63</v>
      </c>
      <c r="D815">
        <f t="shared" si="238"/>
        <v>-1</v>
      </c>
      <c r="E815">
        <f t="shared" si="250"/>
        <v>1</v>
      </c>
      <c r="F815">
        <f t="shared" si="251"/>
        <v>62</v>
      </c>
      <c r="G815">
        <f t="shared" si="252"/>
        <v>0</v>
      </c>
      <c r="H815">
        <f t="shared" si="253"/>
        <v>0</v>
      </c>
      <c r="I815">
        <f t="shared" si="245"/>
        <v>0</v>
      </c>
      <c r="J815">
        <f t="shared" si="246"/>
        <v>0</v>
      </c>
      <c r="K815">
        <f>+FDA_BE_Calculations!$F$41/FE_GAIN_plot</f>
        <v>5.1999999999999993</v>
      </c>
      <c r="L815">
        <f>+FDA_BE_Calculations!$G$41/FE_GAIN_plot</f>
        <v>-5.1999999999999993</v>
      </c>
      <c r="N815">
        <f t="shared" si="247"/>
        <v>0</v>
      </c>
      <c r="O815">
        <f t="shared" si="248"/>
        <v>0</v>
      </c>
      <c r="Q815">
        <f t="shared" si="239"/>
        <v>2.5</v>
      </c>
      <c r="R815">
        <f t="shared" si="240"/>
        <v>2.5</v>
      </c>
      <c r="T815">
        <f t="shared" si="254"/>
        <v>0</v>
      </c>
      <c r="U815">
        <f t="shared" si="255"/>
        <v>0</v>
      </c>
      <c r="W815">
        <f t="shared" si="241"/>
        <v>2.5</v>
      </c>
      <c r="Y815">
        <f t="shared" si="242"/>
        <v>18</v>
      </c>
      <c r="Z815">
        <f t="shared" si="243"/>
        <v>-18</v>
      </c>
    </row>
    <row r="816" spans="1:26" x14ac:dyDescent="0.3">
      <c r="A816">
        <f t="shared" si="244"/>
        <v>1</v>
      </c>
      <c r="B816">
        <f t="shared" si="249"/>
        <v>-15.5</v>
      </c>
      <c r="C816">
        <f t="shared" si="237"/>
        <v>63</v>
      </c>
      <c r="D816">
        <f t="shared" si="238"/>
        <v>-1</v>
      </c>
      <c r="E816">
        <f t="shared" si="250"/>
        <v>1</v>
      </c>
      <c r="F816">
        <f t="shared" si="251"/>
        <v>62</v>
      </c>
      <c r="G816">
        <f t="shared" si="252"/>
        <v>0</v>
      </c>
      <c r="H816">
        <f t="shared" si="253"/>
        <v>0</v>
      </c>
      <c r="I816">
        <f t="shared" si="245"/>
        <v>0</v>
      </c>
      <c r="J816">
        <f t="shared" si="246"/>
        <v>0</v>
      </c>
      <c r="K816">
        <f>+FDA_BE_Calculations!$F$41/FE_GAIN_plot</f>
        <v>5.1999999999999993</v>
      </c>
      <c r="L816">
        <f>+FDA_BE_Calculations!$G$41/FE_GAIN_plot</f>
        <v>-5.1999999999999993</v>
      </c>
      <c r="N816">
        <f t="shared" si="247"/>
        <v>0</v>
      </c>
      <c r="O816">
        <f t="shared" si="248"/>
        <v>0</v>
      </c>
      <c r="Q816">
        <f t="shared" si="239"/>
        <v>2.5</v>
      </c>
      <c r="R816">
        <f t="shared" si="240"/>
        <v>2.5</v>
      </c>
      <c r="T816">
        <f t="shared" si="254"/>
        <v>0</v>
      </c>
      <c r="U816">
        <f t="shared" si="255"/>
        <v>0</v>
      </c>
      <c r="W816">
        <f t="shared" si="241"/>
        <v>2.5</v>
      </c>
      <c r="Y816">
        <f t="shared" si="242"/>
        <v>18</v>
      </c>
      <c r="Z816">
        <f t="shared" si="243"/>
        <v>-18</v>
      </c>
    </row>
    <row r="817" spans="1:26" x14ac:dyDescent="0.3">
      <c r="A817">
        <f t="shared" si="244"/>
        <v>1</v>
      </c>
      <c r="B817">
        <f t="shared" si="249"/>
        <v>-15.5</v>
      </c>
      <c r="C817">
        <f t="shared" si="237"/>
        <v>63</v>
      </c>
      <c r="D817">
        <f t="shared" si="238"/>
        <v>-1</v>
      </c>
      <c r="E817">
        <f t="shared" si="250"/>
        <v>1</v>
      </c>
      <c r="F817">
        <f t="shared" si="251"/>
        <v>62</v>
      </c>
      <c r="G817">
        <f t="shared" si="252"/>
        <v>0</v>
      </c>
      <c r="H817">
        <f t="shared" si="253"/>
        <v>0</v>
      </c>
      <c r="I817">
        <f t="shared" si="245"/>
        <v>0</v>
      </c>
      <c r="J817">
        <f t="shared" si="246"/>
        <v>0</v>
      </c>
      <c r="K817">
        <f>+FDA_BE_Calculations!$F$41/FE_GAIN_plot</f>
        <v>5.1999999999999993</v>
      </c>
      <c r="L817">
        <f>+FDA_BE_Calculations!$G$41/FE_GAIN_plot</f>
        <v>-5.1999999999999993</v>
      </c>
      <c r="N817">
        <f t="shared" si="247"/>
        <v>0</v>
      </c>
      <c r="O817">
        <f t="shared" si="248"/>
        <v>0</v>
      </c>
      <c r="Q817">
        <f t="shared" si="239"/>
        <v>2.5</v>
      </c>
      <c r="R817">
        <f t="shared" si="240"/>
        <v>2.5</v>
      </c>
      <c r="T817">
        <f t="shared" si="254"/>
        <v>0</v>
      </c>
      <c r="U817">
        <f t="shared" si="255"/>
        <v>0</v>
      </c>
      <c r="W817">
        <f t="shared" si="241"/>
        <v>2.5</v>
      </c>
      <c r="Y817">
        <f t="shared" si="242"/>
        <v>18</v>
      </c>
      <c r="Z817">
        <f t="shared" si="243"/>
        <v>-18</v>
      </c>
    </row>
    <row r="818" spans="1:26" x14ac:dyDescent="0.3">
      <c r="A818">
        <f t="shared" si="244"/>
        <v>1</v>
      </c>
      <c r="B818">
        <f t="shared" si="249"/>
        <v>-15.5</v>
      </c>
      <c r="C818">
        <f t="shared" si="237"/>
        <v>63</v>
      </c>
      <c r="D818">
        <f t="shared" si="238"/>
        <v>-1</v>
      </c>
      <c r="E818">
        <f t="shared" si="250"/>
        <v>1</v>
      </c>
      <c r="F818">
        <f t="shared" si="251"/>
        <v>62</v>
      </c>
      <c r="G818">
        <f t="shared" si="252"/>
        <v>0</v>
      </c>
      <c r="H818">
        <f t="shared" si="253"/>
        <v>0</v>
      </c>
      <c r="I818">
        <f t="shared" si="245"/>
        <v>0</v>
      </c>
      <c r="J818">
        <f t="shared" si="246"/>
        <v>0</v>
      </c>
      <c r="K818">
        <f>+FDA_BE_Calculations!$F$41/FE_GAIN_plot</f>
        <v>5.1999999999999993</v>
      </c>
      <c r="L818">
        <f>+FDA_BE_Calculations!$G$41/FE_GAIN_plot</f>
        <v>-5.1999999999999993</v>
      </c>
      <c r="N818">
        <f t="shared" si="247"/>
        <v>0</v>
      </c>
      <c r="O818">
        <f t="shared" si="248"/>
        <v>0</v>
      </c>
      <c r="Q818">
        <f t="shared" si="239"/>
        <v>2.5</v>
      </c>
      <c r="R818">
        <f t="shared" si="240"/>
        <v>2.5</v>
      </c>
      <c r="T818">
        <f t="shared" si="254"/>
        <v>0</v>
      </c>
      <c r="U818">
        <f t="shared" si="255"/>
        <v>0</v>
      </c>
      <c r="W818">
        <f t="shared" si="241"/>
        <v>2.5</v>
      </c>
      <c r="Y818">
        <f t="shared" si="242"/>
        <v>18</v>
      </c>
      <c r="Z818">
        <f t="shared" si="243"/>
        <v>-18</v>
      </c>
    </row>
    <row r="819" spans="1:26" x14ac:dyDescent="0.3">
      <c r="A819">
        <f t="shared" si="244"/>
        <v>1</v>
      </c>
      <c r="B819">
        <f t="shared" si="249"/>
        <v>-15.5</v>
      </c>
      <c r="C819">
        <f t="shared" si="237"/>
        <v>63</v>
      </c>
      <c r="D819">
        <f t="shared" si="238"/>
        <v>-1</v>
      </c>
      <c r="E819">
        <f t="shared" si="250"/>
        <v>1</v>
      </c>
      <c r="F819">
        <f t="shared" si="251"/>
        <v>62</v>
      </c>
      <c r="G819">
        <f t="shared" si="252"/>
        <v>0</v>
      </c>
      <c r="H819">
        <f t="shared" si="253"/>
        <v>0</v>
      </c>
      <c r="I819">
        <f t="shared" si="245"/>
        <v>0</v>
      </c>
      <c r="J819">
        <f t="shared" si="246"/>
        <v>0</v>
      </c>
      <c r="K819">
        <f>+FDA_BE_Calculations!$F$41/FE_GAIN_plot</f>
        <v>5.1999999999999993</v>
      </c>
      <c r="L819">
        <f>+FDA_BE_Calculations!$G$41/FE_GAIN_plot</f>
        <v>-5.1999999999999993</v>
      </c>
      <c r="N819">
        <f t="shared" si="247"/>
        <v>0</v>
      </c>
      <c r="O819">
        <f t="shared" si="248"/>
        <v>0</v>
      </c>
      <c r="Q819">
        <f t="shared" si="239"/>
        <v>2.5</v>
      </c>
      <c r="R819">
        <f t="shared" si="240"/>
        <v>2.5</v>
      </c>
      <c r="T819">
        <f t="shared" si="254"/>
        <v>0</v>
      </c>
      <c r="U819">
        <f t="shared" si="255"/>
        <v>0</v>
      </c>
      <c r="W819">
        <f t="shared" si="241"/>
        <v>2.5</v>
      </c>
      <c r="Y819">
        <f t="shared" si="242"/>
        <v>18</v>
      </c>
      <c r="Z819">
        <f t="shared" si="243"/>
        <v>-18</v>
      </c>
    </row>
    <row r="820" spans="1:26" x14ac:dyDescent="0.3">
      <c r="A820">
        <f t="shared" si="244"/>
        <v>1</v>
      </c>
      <c r="B820">
        <f t="shared" si="249"/>
        <v>-15.5</v>
      </c>
      <c r="C820">
        <f t="shared" si="237"/>
        <v>63</v>
      </c>
      <c r="D820">
        <f t="shared" si="238"/>
        <v>-1</v>
      </c>
      <c r="E820">
        <f t="shared" si="250"/>
        <v>1</v>
      </c>
      <c r="F820">
        <f t="shared" si="251"/>
        <v>62</v>
      </c>
      <c r="G820">
        <f t="shared" si="252"/>
        <v>0</v>
      </c>
      <c r="H820">
        <f t="shared" si="253"/>
        <v>0</v>
      </c>
      <c r="I820">
        <f t="shared" si="245"/>
        <v>0</v>
      </c>
      <c r="J820">
        <f t="shared" si="246"/>
        <v>0</v>
      </c>
      <c r="K820">
        <f>+FDA_BE_Calculations!$F$41/FE_GAIN_plot</f>
        <v>5.1999999999999993</v>
      </c>
      <c r="L820">
        <f>+FDA_BE_Calculations!$G$41/FE_GAIN_plot</f>
        <v>-5.1999999999999993</v>
      </c>
      <c r="N820">
        <f t="shared" si="247"/>
        <v>0</v>
      </c>
      <c r="O820">
        <f t="shared" si="248"/>
        <v>0</v>
      </c>
      <c r="Q820">
        <f t="shared" si="239"/>
        <v>2.5</v>
      </c>
      <c r="R820">
        <f t="shared" si="240"/>
        <v>2.5</v>
      </c>
      <c r="T820">
        <f t="shared" si="254"/>
        <v>0</v>
      </c>
      <c r="U820">
        <f t="shared" si="255"/>
        <v>0</v>
      </c>
      <c r="W820">
        <f t="shared" si="241"/>
        <v>2.5</v>
      </c>
      <c r="Y820">
        <f t="shared" si="242"/>
        <v>18</v>
      </c>
      <c r="Z820">
        <f t="shared" si="243"/>
        <v>-18</v>
      </c>
    </row>
    <row r="821" spans="1:26" x14ac:dyDescent="0.3">
      <c r="A821">
        <f t="shared" si="244"/>
        <v>1</v>
      </c>
      <c r="B821">
        <f t="shared" si="249"/>
        <v>-15.5</v>
      </c>
      <c r="C821">
        <f t="shared" si="237"/>
        <v>63</v>
      </c>
      <c r="D821">
        <f t="shared" si="238"/>
        <v>-1</v>
      </c>
      <c r="E821">
        <f t="shared" si="250"/>
        <v>1</v>
      </c>
      <c r="F821">
        <f t="shared" si="251"/>
        <v>62</v>
      </c>
      <c r="G821">
        <f t="shared" si="252"/>
        <v>0</v>
      </c>
      <c r="H821">
        <f t="shared" si="253"/>
        <v>0</v>
      </c>
      <c r="I821">
        <f t="shared" si="245"/>
        <v>0</v>
      </c>
      <c r="J821">
        <f t="shared" si="246"/>
        <v>0</v>
      </c>
      <c r="K821">
        <f>+FDA_BE_Calculations!$F$41/FE_GAIN_plot</f>
        <v>5.1999999999999993</v>
      </c>
      <c r="L821">
        <f>+FDA_BE_Calculations!$G$41/FE_GAIN_plot</f>
        <v>-5.1999999999999993</v>
      </c>
      <c r="N821">
        <f t="shared" si="247"/>
        <v>0</v>
      </c>
      <c r="O821">
        <f t="shared" si="248"/>
        <v>0</v>
      </c>
      <c r="Q821">
        <f t="shared" si="239"/>
        <v>2.5</v>
      </c>
      <c r="R821">
        <f t="shared" si="240"/>
        <v>2.5</v>
      </c>
      <c r="T821">
        <f t="shared" si="254"/>
        <v>0</v>
      </c>
      <c r="U821">
        <f t="shared" si="255"/>
        <v>0</v>
      </c>
      <c r="W821">
        <f t="shared" si="241"/>
        <v>2.5</v>
      </c>
      <c r="Y821">
        <f t="shared" si="242"/>
        <v>18</v>
      </c>
      <c r="Z821">
        <f t="shared" si="243"/>
        <v>-18</v>
      </c>
    </row>
    <row r="822" spans="1:26" x14ac:dyDescent="0.3">
      <c r="A822">
        <f t="shared" si="244"/>
        <v>1</v>
      </c>
      <c r="B822">
        <f t="shared" si="249"/>
        <v>-15.5</v>
      </c>
      <c r="C822">
        <f t="shared" si="237"/>
        <v>63</v>
      </c>
      <c r="D822">
        <f t="shared" si="238"/>
        <v>-1</v>
      </c>
      <c r="E822">
        <f t="shared" si="250"/>
        <v>1</v>
      </c>
      <c r="F822">
        <f t="shared" si="251"/>
        <v>62</v>
      </c>
      <c r="G822">
        <f t="shared" si="252"/>
        <v>0</v>
      </c>
      <c r="H822">
        <f t="shared" si="253"/>
        <v>0</v>
      </c>
      <c r="I822">
        <f t="shared" si="245"/>
        <v>0</v>
      </c>
      <c r="J822">
        <f t="shared" si="246"/>
        <v>0</v>
      </c>
      <c r="K822">
        <f>+FDA_BE_Calculations!$F$41/FE_GAIN_plot</f>
        <v>5.1999999999999993</v>
      </c>
      <c r="L822">
        <f>+FDA_BE_Calculations!$G$41/FE_GAIN_plot</f>
        <v>-5.1999999999999993</v>
      </c>
      <c r="N822">
        <f t="shared" si="247"/>
        <v>0</v>
      </c>
      <c r="O822">
        <f t="shared" si="248"/>
        <v>0</v>
      </c>
      <c r="Q822">
        <f t="shared" si="239"/>
        <v>2.5</v>
      </c>
      <c r="R822">
        <f t="shared" si="240"/>
        <v>2.5</v>
      </c>
      <c r="T822">
        <f t="shared" si="254"/>
        <v>0</v>
      </c>
      <c r="U822">
        <f t="shared" si="255"/>
        <v>0</v>
      </c>
      <c r="W822">
        <f t="shared" si="241"/>
        <v>2.5</v>
      </c>
      <c r="Y822">
        <f t="shared" si="242"/>
        <v>18</v>
      </c>
      <c r="Z822">
        <f t="shared" si="243"/>
        <v>-18</v>
      </c>
    </row>
    <row r="823" spans="1:26" x14ac:dyDescent="0.3">
      <c r="A823">
        <f t="shared" si="244"/>
        <v>1</v>
      </c>
      <c r="B823">
        <f t="shared" si="249"/>
        <v>-15.5</v>
      </c>
      <c r="C823">
        <f t="shared" si="237"/>
        <v>63</v>
      </c>
      <c r="D823">
        <f t="shared" si="238"/>
        <v>-1</v>
      </c>
      <c r="E823">
        <f t="shared" si="250"/>
        <v>1</v>
      </c>
      <c r="F823">
        <f t="shared" si="251"/>
        <v>62</v>
      </c>
      <c r="G823">
        <f t="shared" si="252"/>
        <v>0</v>
      </c>
      <c r="H823">
        <f t="shared" si="253"/>
        <v>0</v>
      </c>
      <c r="I823">
        <f t="shared" si="245"/>
        <v>0</v>
      </c>
      <c r="J823">
        <f t="shared" si="246"/>
        <v>0</v>
      </c>
      <c r="K823">
        <f>+FDA_BE_Calculations!$F$41/FE_GAIN_plot</f>
        <v>5.1999999999999993</v>
      </c>
      <c r="L823">
        <f>+FDA_BE_Calculations!$G$41/FE_GAIN_plot</f>
        <v>-5.1999999999999993</v>
      </c>
      <c r="N823">
        <f t="shared" si="247"/>
        <v>0</v>
      </c>
      <c r="O823">
        <f t="shared" si="248"/>
        <v>0</v>
      </c>
      <c r="Q823">
        <f t="shared" si="239"/>
        <v>2.5</v>
      </c>
      <c r="R823">
        <f t="shared" si="240"/>
        <v>2.5</v>
      </c>
      <c r="T823">
        <f t="shared" si="254"/>
        <v>0</v>
      </c>
      <c r="U823">
        <f t="shared" si="255"/>
        <v>0</v>
      </c>
      <c r="W823">
        <f t="shared" si="241"/>
        <v>2.5</v>
      </c>
      <c r="Y823">
        <f t="shared" si="242"/>
        <v>18</v>
      </c>
      <c r="Z823">
        <f t="shared" si="243"/>
        <v>-18</v>
      </c>
    </row>
    <row r="824" spans="1:26" x14ac:dyDescent="0.3">
      <c r="A824">
        <f t="shared" si="244"/>
        <v>1</v>
      </c>
      <c r="B824">
        <f t="shared" si="249"/>
        <v>-15.5</v>
      </c>
      <c r="C824">
        <f t="shared" si="237"/>
        <v>63</v>
      </c>
      <c r="D824">
        <f t="shared" si="238"/>
        <v>-1</v>
      </c>
      <c r="E824">
        <f t="shared" si="250"/>
        <v>1</v>
      </c>
      <c r="F824">
        <f t="shared" si="251"/>
        <v>62</v>
      </c>
      <c r="G824">
        <f t="shared" si="252"/>
        <v>0</v>
      </c>
      <c r="H824">
        <f t="shared" si="253"/>
        <v>0</v>
      </c>
      <c r="I824">
        <f t="shared" si="245"/>
        <v>0</v>
      </c>
      <c r="J824">
        <f t="shared" si="246"/>
        <v>0</v>
      </c>
      <c r="K824">
        <f>+FDA_BE_Calculations!$F$41/FE_GAIN_plot</f>
        <v>5.1999999999999993</v>
      </c>
      <c r="L824">
        <f>+FDA_BE_Calculations!$G$41/FE_GAIN_plot</f>
        <v>-5.1999999999999993</v>
      </c>
      <c r="N824">
        <f t="shared" si="247"/>
        <v>0</v>
      </c>
      <c r="O824">
        <f t="shared" si="248"/>
        <v>0</v>
      </c>
      <c r="Q824">
        <f t="shared" si="239"/>
        <v>2.5</v>
      </c>
      <c r="R824">
        <f t="shared" si="240"/>
        <v>2.5</v>
      </c>
      <c r="T824">
        <f t="shared" si="254"/>
        <v>0</v>
      </c>
      <c r="U824">
        <f t="shared" si="255"/>
        <v>0</v>
      </c>
      <c r="W824">
        <f t="shared" si="241"/>
        <v>2.5</v>
      </c>
      <c r="Y824">
        <f t="shared" si="242"/>
        <v>18</v>
      </c>
      <c r="Z824">
        <f t="shared" si="243"/>
        <v>-18</v>
      </c>
    </row>
    <row r="825" spans="1:26" x14ac:dyDescent="0.3">
      <c r="A825">
        <f t="shared" si="244"/>
        <v>1</v>
      </c>
      <c r="B825">
        <f t="shared" si="249"/>
        <v>-15.5</v>
      </c>
      <c r="C825">
        <f t="shared" si="237"/>
        <v>63</v>
      </c>
      <c r="D825">
        <f t="shared" si="238"/>
        <v>-1</v>
      </c>
      <c r="E825">
        <f t="shared" si="250"/>
        <v>1</v>
      </c>
      <c r="F825">
        <f t="shared" si="251"/>
        <v>62</v>
      </c>
      <c r="G825">
        <f t="shared" si="252"/>
        <v>0</v>
      </c>
      <c r="H825">
        <f t="shared" si="253"/>
        <v>0</v>
      </c>
      <c r="I825">
        <f t="shared" si="245"/>
        <v>0</v>
      </c>
      <c r="J825">
        <f t="shared" si="246"/>
        <v>0</v>
      </c>
      <c r="K825">
        <f>+FDA_BE_Calculations!$F$41/FE_GAIN_plot</f>
        <v>5.1999999999999993</v>
      </c>
      <c r="L825">
        <f>+FDA_BE_Calculations!$G$41/FE_GAIN_plot</f>
        <v>-5.1999999999999993</v>
      </c>
      <c r="N825">
        <f t="shared" si="247"/>
        <v>0</v>
      </c>
      <c r="O825">
        <f t="shared" si="248"/>
        <v>0</v>
      </c>
      <c r="Q825">
        <f t="shared" si="239"/>
        <v>2.5</v>
      </c>
      <c r="R825">
        <f t="shared" si="240"/>
        <v>2.5</v>
      </c>
      <c r="T825">
        <f t="shared" si="254"/>
        <v>0</v>
      </c>
      <c r="U825">
        <f t="shared" si="255"/>
        <v>0</v>
      </c>
      <c r="W825">
        <f t="shared" si="241"/>
        <v>2.5</v>
      </c>
      <c r="Y825">
        <f t="shared" si="242"/>
        <v>18</v>
      </c>
      <c r="Z825">
        <f t="shared" si="243"/>
        <v>-18</v>
      </c>
    </row>
    <row r="826" spans="1:26" x14ac:dyDescent="0.3">
      <c r="A826">
        <f t="shared" si="244"/>
        <v>1</v>
      </c>
      <c r="B826">
        <f t="shared" si="249"/>
        <v>-15.5</v>
      </c>
      <c r="C826">
        <f t="shared" si="237"/>
        <v>63</v>
      </c>
      <c r="D826">
        <f t="shared" si="238"/>
        <v>-1</v>
      </c>
      <c r="E826">
        <f t="shared" si="250"/>
        <v>1</v>
      </c>
      <c r="F826">
        <f t="shared" si="251"/>
        <v>62</v>
      </c>
      <c r="G826">
        <f t="shared" si="252"/>
        <v>0</v>
      </c>
      <c r="H826">
        <f t="shared" si="253"/>
        <v>0</v>
      </c>
      <c r="I826">
        <f t="shared" si="245"/>
        <v>0</v>
      </c>
      <c r="J826">
        <f t="shared" si="246"/>
        <v>0</v>
      </c>
      <c r="K826">
        <f>+FDA_BE_Calculations!$F$41/FE_GAIN_plot</f>
        <v>5.1999999999999993</v>
      </c>
      <c r="L826">
        <f>+FDA_BE_Calculations!$G$41/FE_GAIN_plot</f>
        <v>-5.1999999999999993</v>
      </c>
      <c r="N826">
        <f t="shared" si="247"/>
        <v>0</v>
      </c>
      <c r="O826">
        <f t="shared" si="248"/>
        <v>0</v>
      </c>
      <c r="Q826">
        <f t="shared" si="239"/>
        <v>2.5</v>
      </c>
      <c r="R826">
        <f t="shared" si="240"/>
        <v>2.5</v>
      </c>
      <c r="T826">
        <f t="shared" si="254"/>
        <v>0</v>
      </c>
      <c r="U826">
        <f t="shared" si="255"/>
        <v>0</v>
      </c>
      <c r="W826">
        <f t="shared" si="241"/>
        <v>2.5</v>
      </c>
      <c r="Y826">
        <f t="shared" si="242"/>
        <v>18</v>
      </c>
      <c r="Z826">
        <f t="shared" si="243"/>
        <v>-18</v>
      </c>
    </row>
    <row r="827" spans="1:26" x14ac:dyDescent="0.3">
      <c r="A827">
        <f t="shared" si="244"/>
        <v>1</v>
      </c>
      <c r="B827">
        <f t="shared" si="249"/>
        <v>-15.5</v>
      </c>
      <c r="C827">
        <f t="shared" si="237"/>
        <v>63</v>
      </c>
      <c r="D827">
        <f t="shared" si="238"/>
        <v>-1</v>
      </c>
      <c r="E827">
        <f t="shared" si="250"/>
        <v>1</v>
      </c>
      <c r="F827">
        <f t="shared" si="251"/>
        <v>62</v>
      </c>
      <c r="G827">
        <f t="shared" si="252"/>
        <v>0</v>
      </c>
      <c r="H827">
        <f t="shared" si="253"/>
        <v>0</v>
      </c>
      <c r="I827">
        <f t="shared" si="245"/>
        <v>0</v>
      </c>
      <c r="J827">
        <f t="shared" si="246"/>
        <v>0</v>
      </c>
      <c r="K827">
        <f>+FDA_BE_Calculations!$F$41/FE_GAIN_plot</f>
        <v>5.1999999999999993</v>
      </c>
      <c r="L827">
        <f>+FDA_BE_Calculations!$G$41/FE_GAIN_plot</f>
        <v>-5.1999999999999993</v>
      </c>
      <c r="N827">
        <f t="shared" si="247"/>
        <v>0</v>
      </c>
      <c r="O827">
        <f t="shared" si="248"/>
        <v>0</v>
      </c>
      <c r="Q827">
        <f t="shared" si="239"/>
        <v>2.5</v>
      </c>
      <c r="R827">
        <f t="shared" si="240"/>
        <v>2.5</v>
      </c>
      <c r="T827">
        <f t="shared" si="254"/>
        <v>0</v>
      </c>
      <c r="U827">
        <f t="shared" si="255"/>
        <v>0</v>
      </c>
      <c r="W827">
        <f t="shared" si="241"/>
        <v>2.5</v>
      </c>
      <c r="Y827">
        <f t="shared" si="242"/>
        <v>18</v>
      </c>
      <c r="Z827">
        <f t="shared" si="243"/>
        <v>-18</v>
      </c>
    </row>
    <row r="828" spans="1:26" x14ac:dyDescent="0.3">
      <c r="A828">
        <f t="shared" si="244"/>
        <v>1</v>
      </c>
      <c r="B828">
        <f t="shared" si="249"/>
        <v>-15.5</v>
      </c>
      <c r="C828">
        <f t="shared" si="237"/>
        <v>63</v>
      </c>
      <c r="D828">
        <f t="shared" si="238"/>
        <v>-1</v>
      </c>
      <c r="E828">
        <f t="shared" si="250"/>
        <v>1</v>
      </c>
      <c r="F828">
        <f t="shared" si="251"/>
        <v>62</v>
      </c>
      <c r="G828">
        <f t="shared" si="252"/>
        <v>0</v>
      </c>
      <c r="H828">
        <f t="shared" si="253"/>
        <v>0</v>
      </c>
      <c r="I828">
        <f t="shared" si="245"/>
        <v>0</v>
      </c>
      <c r="J828">
        <f t="shared" si="246"/>
        <v>0</v>
      </c>
      <c r="K828">
        <f>+FDA_BE_Calculations!$F$41/FE_GAIN_plot</f>
        <v>5.1999999999999993</v>
      </c>
      <c r="L828">
        <f>+FDA_BE_Calculations!$G$41/FE_GAIN_plot</f>
        <v>-5.1999999999999993</v>
      </c>
      <c r="N828">
        <f t="shared" si="247"/>
        <v>0</v>
      </c>
      <c r="O828">
        <f t="shared" si="248"/>
        <v>0</v>
      </c>
      <c r="Q828">
        <f t="shared" si="239"/>
        <v>2.5</v>
      </c>
      <c r="R828">
        <f t="shared" si="240"/>
        <v>2.5</v>
      </c>
      <c r="T828">
        <f t="shared" si="254"/>
        <v>0</v>
      </c>
      <c r="U828">
        <f t="shared" si="255"/>
        <v>0</v>
      </c>
      <c r="W828">
        <f t="shared" si="241"/>
        <v>2.5</v>
      </c>
      <c r="Y828">
        <f t="shared" si="242"/>
        <v>18</v>
      </c>
      <c r="Z828">
        <f t="shared" si="243"/>
        <v>-18</v>
      </c>
    </row>
    <row r="829" spans="1:26" x14ac:dyDescent="0.3">
      <c r="A829">
        <f t="shared" si="244"/>
        <v>1</v>
      </c>
      <c r="B829">
        <f t="shared" si="249"/>
        <v>-15.5</v>
      </c>
      <c r="C829">
        <f t="shared" si="237"/>
        <v>63</v>
      </c>
      <c r="D829">
        <f t="shared" si="238"/>
        <v>-1</v>
      </c>
      <c r="E829">
        <f t="shared" si="250"/>
        <v>1</v>
      </c>
      <c r="F829">
        <f t="shared" si="251"/>
        <v>62</v>
      </c>
      <c r="G829">
        <f t="shared" si="252"/>
        <v>0</v>
      </c>
      <c r="H829">
        <f t="shared" si="253"/>
        <v>0</v>
      </c>
      <c r="I829">
        <f t="shared" si="245"/>
        <v>0</v>
      </c>
      <c r="J829">
        <f t="shared" si="246"/>
        <v>0</v>
      </c>
      <c r="K829">
        <f>+FDA_BE_Calculations!$F$41/FE_GAIN_plot</f>
        <v>5.1999999999999993</v>
      </c>
      <c r="L829">
        <f>+FDA_BE_Calculations!$G$41/FE_GAIN_plot</f>
        <v>-5.1999999999999993</v>
      </c>
      <c r="N829">
        <f t="shared" si="247"/>
        <v>0</v>
      </c>
      <c r="O829">
        <f t="shared" si="248"/>
        <v>0</v>
      </c>
      <c r="Q829">
        <f t="shared" si="239"/>
        <v>2.5</v>
      </c>
      <c r="R829">
        <f t="shared" si="240"/>
        <v>2.5</v>
      </c>
      <c r="T829">
        <f t="shared" si="254"/>
        <v>0</v>
      </c>
      <c r="U829">
        <f t="shared" si="255"/>
        <v>0</v>
      </c>
      <c r="W829">
        <f t="shared" si="241"/>
        <v>2.5</v>
      </c>
      <c r="Y829">
        <f t="shared" si="242"/>
        <v>18</v>
      </c>
      <c r="Z829">
        <f t="shared" si="243"/>
        <v>-18</v>
      </c>
    </row>
    <row r="830" spans="1:26" x14ac:dyDescent="0.3">
      <c r="A830">
        <f t="shared" si="244"/>
        <v>1</v>
      </c>
      <c r="B830">
        <f t="shared" si="249"/>
        <v>-15.5</v>
      </c>
      <c r="C830">
        <f t="shared" si="237"/>
        <v>63</v>
      </c>
      <c r="D830">
        <f t="shared" si="238"/>
        <v>-1</v>
      </c>
      <c r="E830">
        <f t="shared" si="250"/>
        <v>1</v>
      </c>
      <c r="F830">
        <f t="shared" si="251"/>
        <v>62</v>
      </c>
      <c r="G830">
        <f t="shared" si="252"/>
        <v>0</v>
      </c>
      <c r="H830">
        <f t="shared" si="253"/>
        <v>0</v>
      </c>
      <c r="I830">
        <f t="shared" si="245"/>
        <v>0</v>
      </c>
      <c r="J830">
        <f t="shared" si="246"/>
        <v>0</v>
      </c>
      <c r="K830">
        <f>+FDA_BE_Calculations!$F$41/FE_GAIN_plot</f>
        <v>5.1999999999999993</v>
      </c>
      <c r="L830">
        <f>+FDA_BE_Calculations!$G$41/FE_GAIN_plot</f>
        <v>-5.1999999999999993</v>
      </c>
      <c r="N830">
        <f t="shared" si="247"/>
        <v>0</v>
      </c>
      <c r="O830">
        <f t="shared" si="248"/>
        <v>0</v>
      </c>
      <c r="Q830">
        <f t="shared" si="239"/>
        <v>2.5</v>
      </c>
      <c r="R830">
        <f t="shared" si="240"/>
        <v>2.5</v>
      </c>
      <c r="T830">
        <f t="shared" si="254"/>
        <v>0</v>
      </c>
      <c r="U830">
        <f t="shared" si="255"/>
        <v>0</v>
      </c>
      <c r="W830">
        <f t="shared" si="241"/>
        <v>2.5</v>
      </c>
      <c r="Y830">
        <f t="shared" si="242"/>
        <v>18</v>
      </c>
      <c r="Z830">
        <f t="shared" si="243"/>
        <v>-18</v>
      </c>
    </row>
    <row r="831" spans="1:26" x14ac:dyDescent="0.3">
      <c r="A831">
        <f t="shared" si="244"/>
        <v>1</v>
      </c>
      <c r="B831">
        <f t="shared" si="249"/>
        <v>-15.5</v>
      </c>
      <c r="C831">
        <f t="shared" si="237"/>
        <v>63</v>
      </c>
      <c r="D831">
        <f t="shared" si="238"/>
        <v>-1</v>
      </c>
      <c r="E831">
        <f t="shared" si="250"/>
        <v>1</v>
      </c>
      <c r="F831">
        <f t="shared" si="251"/>
        <v>62</v>
      </c>
      <c r="G831">
        <f t="shared" si="252"/>
        <v>0</v>
      </c>
      <c r="H831">
        <f t="shared" si="253"/>
        <v>0</v>
      </c>
      <c r="I831">
        <f t="shared" si="245"/>
        <v>0</v>
      </c>
      <c r="J831">
        <f t="shared" si="246"/>
        <v>0</v>
      </c>
      <c r="K831">
        <f>+FDA_BE_Calculations!$F$41/FE_GAIN_plot</f>
        <v>5.1999999999999993</v>
      </c>
      <c r="L831">
        <f>+FDA_BE_Calculations!$G$41/FE_GAIN_plot</f>
        <v>-5.1999999999999993</v>
      </c>
      <c r="N831">
        <f t="shared" si="247"/>
        <v>0</v>
      </c>
      <c r="O831">
        <f t="shared" si="248"/>
        <v>0</v>
      </c>
      <c r="Q831">
        <f t="shared" si="239"/>
        <v>2.5</v>
      </c>
      <c r="R831">
        <f t="shared" si="240"/>
        <v>2.5</v>
      </c>
      <c r="T831">
        <f t="shared" si="254"/>
        <v>0</v>
      </c>
      <c r="U831">
        <f t="shared" si="255"/>
        <v>0</v>
      </c>
      <c r="W831">
        <f t="shared" si="241"/>
        <v>2.5</v>
      </c>
      <c r="Y831">
        <f t="shared" si="242"/>
        <v>18</v>
      </c>
      <c r="Z831">
        <f t="shared" si="243"/>
        <v>-18</v>
      </c>
    </row>
    <row r="832" spans="1:26" x14ac:dyDescent="0.3">
      <c r="A832">
        <f t="shared" si="244"/>
        <v>1</v>
      </c>
      <c r="B832">
        <f t="shared" si="249"/>
        <v>-15.5</v>
      </c>
      <c r="C832">
        <f t="shared" si="237"/>
        <v>63</v>
      </c>
      <c r="D832">
        <f t="shared" si="238"/>
        <v>-1</v>
      </c>
      <c r="E832">
        <f t="shared" si="250"/>
        <v>1</v>
      </c>
      <c r="F832">
        <f t="shared" si="251"/>
        <v>62</v>
      </c>
      <c r="G832">
        <f t="shared" si="252"/>
        <v>0</v>
      </c>
      <c r="H832">
        <f t="shared" si="253"/>
        <v>0</v>
      </c>
      <c r="I832">
        <f t="shared" si="245"/>
        <v>0</v>
      </c>
      <c r="J832">
        <f t="shared" si="246"/>
        <v>0</v>
      </c>
      <c r="K832">
        <f>+FDA_BE_Calculations!$F$41/FE_GAIN_plot</f>
        <v>5.1999999999999993</v>
      </c>
      <c r="L832">
        <f>+FDA_BE_Calculations!$G$41/FE_GAIN_plot</f>
        <v>-5.1999999999999993</v>
      </c>
      <c r="N832">
        <f t="shared" si="247"/>
        <v>0</v>
      </c>
      <c r="O832">
        <f t="shared" si="248"/>
        <v>0</v>
      </c>
      <c r="Q832">
        <f t="shared" si="239"/>
        <v>2.5</v>
      </c>
      <c r="R832">
        <f t="shared" si="240"/>
        <v>2.5</v>
      </c>
      <c r="T832">
        <f t="shared" si="254"/>
        <v>0</v>
      </c>
      <c r="U832">
        <f t="shared" si="255"/>
        <v>0</v>
      </c>
      <c r="W832">
        <f t="shared" si="241"/>
        <v>2.5</v>
      </c>
      <c r="Y832">
        <f t="shared" si="242"/>
        <v>18</v>
      </c>
      <c r="Z832">
        <f t="shared" si="243"/>
        <v>-18</v>
      </c>
    </row>
    <row r="833" spans="1:26" x14ac:dyDescent="0.3">
      <c r="A833">
        <f t="shared" si="244"/>
        <v>1</v>
      </c>
      <c r="B833">
        <f t="shared" si="249"/>
        <v>-15.5</v>
      </c>
      <c r="C833">
        <f t="shared" si="237"/>
        <v>63</v>
      </c>
      <c r="D833">
        <f t="shared" si="238"/>
        <v>-1</v>
      </c>
      <c r="E833">
        <f t="shared" si="250"/>
        <v>1</v>
      </c>
      <c r="F833">
        <f t="shared" si="251"/>
        <v>62</v>
      </c>
      <c r="G833">
        <f t="shared" si="252"/>
        <v>0</v>
      </c>
      <c r="H833">
        <f t="shared" si="253"/>
        <v>0</v>
      </c>
      <c r="I833">
        <f t="shared" si="245"/>
        <v>0</v>
      </c>
      <c r="J833">
        <f t="shared" si="246"/>
        <v>0</v>
      </c>
      <c r="K833">
        <f>+FDA_BE_Calculations!$F$41/FE_GAIN_plot</f>
        <v>5.1999999999999993</v>
      </c>
      <c r="L833">
        <f>+FDA_BE_Calculations!$G$41/FE_GAIN_plot</f>
        <v>-5.1999999999999993</v>
      </c>
      <c r="N833">
        <f t="shared" si="247"/>
        <v>0</v>
      </c>
      <c r="O833">
        <f t="shared" si="248"/>
        <v>0</v>
      </c>
      <c r="Q833">
        <f t="shared" si="239"/>
        <v>2.5</v>
      </c>
      <c r="R833">
        <f t="shared" si="240"/>
        <v>2.5</v>
      </c>
      <c r="T833">
        <f t="shared" si="254"/>
        <v>0</v>
      </c>
      <c r="U833">
        <f t="shared" si="255"/>
        <v>0</v>
      </c>
      <c r="W833">
        <f t="shared" si="241"/>
        <v>2.5</v>
      </c>
      <c r="Y833">
        <f t="shared" si="242"/>
        <v>18</v>
      </c>
      <c r="Z833">
        <f t="shared" si="243"/>
        <v>-18</v>
      </c>
    </row>
    <row r="834" spans="1:26" x14ac:dyDescent="0.3">
      <c r="A834">
        <f t="shared" si="244"/>
        <v>1</v>
      </c>
      <c r="B834">
        <f t="shared" si="249"/>
        <v>-15.5</v>
      </c>
      <c r="C834">
        <f t="shared" ref="C834:C897" si="256">IF((B834-0.75)&lt;$AD$6,(AD$6-B834)/FE_GAIN_plot*2,0)</f>
        <v>63</v>
      </c>
      <c r="D834">
        <f t="shared" ref="D834:D897" si="257" xml:space="preserve"> IF((B834)&gt;$AD$7, (AD$7-B834)/FE_GAIN_plot*2,0)</f>
        <v>-1</v>
      </c>
      <c r="E834">
        <f t="shared" si="250"/>
        <v>1</v>
      </c>
      <c r="F834">
        <f t="shared" si="251"/>
        <v>62</v>
      </c>
      <c r="G834">
        <f t="shared" si="252"/>
        <v>0</v>
      </c>
      <c r="H834">
        <f t="shared" si="253"/>
        <v>0</v>
      </c>
      <c r="I834">
        <f t="shared" si="245"/>
        <v>0</v>
      </c>
      <c r="J834">
        <f t="shared" si="246"/>
        <v>0</v>
      </c>
      <c r="K834">
        <f>+FDA_BE_Calculations!$F$41/FE_GAIN_plot</f>
        <v>5.1999999999999993</v>
      </c>
      <c r="L834">
        <f>+FDA_BE_Calculations!$G$41/FE_GAIN_plot</f>
        <v>-5.1999999999999993</v>
      </c>
      <c r="N834">
        <f t="shared" si="247"/>
        <v>0</v>
      </c>
      <c r="O834">
        <f t="shared" si="248"/>
        <v>0</v>
      </c>
      <c r="Q834">
        <f t="shared" ref="Q834:Q897" si="258">+vocm_calc_plot+BE_GAIN_plot*FE_GAIN_plot*0.5*N834</f>
        <v>2.5</v>
      </c>
      <c r="R834">
        <f t="shared" ref="R834:R897" si="259">+vocm_calc_plot+BE_GAIN_plot*FE_GAIN_plot*0.5*O834</f>
        <v>2.5</v>
      </c>
      <c r="T834">
        <f t="shared" si="254"/>
        <v>0</v>
      </c>
      <c r="U834">
        <f t="shared" si="255"/>
        <v>0</v>
      </c>
      <c r="W834">
        <f t="shared" ref="W834:W897" si="260">+vocm_calc_plot</f>
        <v>2.5</v>
      </c>
      <c r="Y834">
        <f t="shared" ref="Y834:Y897" si="261">VCC_plot</f>
        <v>18</v>
      </c>
      <c r="Z834">
        <f t="shared" ref="Z834:Z897" si="262">VEE_plot</f>
        <v>-18</v>
      </c>
    </row>
    <row r="835" spans="1:26" x14ac:dyDescent="0.3">
      <c r="A835">
        <f t="shared" ref="A835:A898" si="263">IF(($B835-$B836)&lt;0.000001,1,0)</f>
        <v>1</v>
      </c>
      <c r="B835">
        <f t="shared" si="249"/>
        <v>-15.5</v>
      </c>
      <c r="C835">
        <f t="shared" si="256"/>
        <v>63</v>
      </c>
      <c r="D835">
        <f t="shared" si="257"/>
        <v>-1</v>
      </c>
      <c r="E835">
        <f t="shared" si="250"/>
        <v>1</v>
      </c>
      <c r="F835">
        <f t="shared" si="251"/>
        <v>62</v>
      </c>
      <c r="G835">
        <f t="shared" si="252"/>
        <v>0</v>
      </c>
      <c r="H835">
        <f t="shared" si="253"/>
        <v>0</v>
      </c>
      <c r="I835">
        <f t="shared" ref="I835:I898" si="264">IF(ABS($E835)&lt;ABS($H835), $E835, $H835)</f>
        <v>0</v>
      </c>
      <c r="J835">
        <f t="shared" ref="J835:J898" si="265">-I835</f>
        <v>0</v>
      </c>
      <c r="K835">
        <f>+FDA_BE_Calculations!$F$41/FE_GAIN_plot</f>
        <v>5.1999999999999993</v>
      </c>
      <c r="L835">
        <f>+FDA_BE_Calculations!$G$41/FE_GAIN_plot</f>
        <v>-5.1999999999999993</v>
      </c>
      <c r="N835">
        <f t="shared" ref="N835:N898" si="266">IF(ABS($I835)&lt;ABS($K835), $I835, $K835)</f>
        <v>0</v>
      </c>
      <c r="O835">
        <f t="shared" ref="O835:O898" si="267">IF(ABS($J835)&lt;ABS($L835), $J835, $L835)</f>
        <v>0</v>
      </c>
      <c r="Q835">
        <f t="shared" si="258"/>
        <v>2.5</v>
      </c>
      <c r="R835">
        <f t="shared" si="259"/>
        <v>2.5</v>
      </c>
      <c r="T835">
        <f t="shared" si="254"/>
        <v>0</v>
      </c>
      <c r="U835">
        <f t="shared" si="255"/>
        <v>0</v>
      </c>
      <c r="W835">
        <f t="shared" si="260"/>
        <v>2.5</v>
      </c>
      <c r="Y835">
        <f t="shared" si="261"/>
        <v>18</v>
      </c>
      <c r="Z835">
        <f t="shared" si="262"/>
        <v>-18</v>
      </c>
    </row>
    <row r="836" spans="1:26" x14ac:dyDescent="0.3">
      <c r="A836">
        <f t="shared" si="263"/>
        <v>1</v>
      </c>
      <c r="B836">
        <f t="shared" ref="B836:B899" si="268">IF(($B835-0.05)&gt;=$AD$11,$B835-0.05,$AD$11)</f>
        <v>-15.5</v>
      </c>
      <c r="C836">
        <f t="shared" si="256"/>
        <v>63</v>
      </c>
      <c r="D836">
        <f t="shared" si="257"/>
        <v>-1</v>
      </c>
      <c r="E836">
        <f t="shared" ref="E836:E899" si="269">IF(ABS(D836)&lt;ABS(C836), ABS(D836), ABS(C836))</f>
        <v>1</v>
      </c>
      <c r="F836">
        <f t="shared" ref="F836:F899" si="270">IF(B836&lt;$AD$10,($AD$10-B836)*2,0)</f>
        <v>62</v>
      </c>
      <c r="G836">
        <f t="shared" ref="G836:G899" si="271">IF(B836&gt;$AD$11, ($AD$11-B836)*2,0)</f>
        <v>0</v>
      </c>
      <c r="H836">
        <f t="shared" ref="H836:H899" si="272">IF(ABS(G836)&lt;ABS(F836), ABS(G836),ABS(F836))</f>
        <v>0</v>
      </c>
      <c r="I836">
        <f t="shared" si="264"/>
        <v>0</v>
      </c>
      <c r="J836">
        <f t="shared" si="265"/>
        <v>0</v>
      </c>
      <c r="K836">
        <f>+FDA_BE_Calculations!$F$41/FE_GAIN_plot</f>
        <v>5.1999999999999993</v>
      </c>
      <c r="L836">
        <f>+FDA_BE_Calculations!$G$41/FE_GAIN_plot</f>
        <v>-5.1999999999999993</v>
      </c>
      <c r="N836">
        <f t="shared" si="266"/>
        <v>0</v>
      </c>
      <c r="O836">
        <f t="shared" si="267"/>
        <v>0</v>
      </c>
      <c r="Q836">
        <f t="shared" si="258"/>
        <v>2.5</v>
      </c>
      <c r="R836">
        <f t="shared" si="259"/>
        <v>2.5</v>
      </c>
      <c r="T836">
        <f t="shared" ref="T836:T899" si="273">+Q836-R836</f>
        <v>0</v>
      </c>
      <c r="U836">
        <f t="shared" ref="U836:U899" si="274">+R836-Q836</f>
        <v>0</v>
      </c>
      <c r="W836">
        <f t="shared" si="260"/>
        <v>2.5</v>
      </c>
      <c r="Y836">
        <f t="shared" si="261"/>
        <v>18</v>
      </c>
      <c r="Z836">
        <f t="shared" si="262"/>
        <v>-18</v>
      </c>
    </row>
    <row r="837" spans="1:26" x14ac:dyDescent="0.3">
      <c r="A837">
        <f t="shared" si="263"/>
        <v>1</v>
      </c>
      <c r="B837">
        <f t="shared" si="268"/>
        <v>-15.5</v>
      </c>
      <c r="C837">
        <f t="shared" si="256"/>
        <v>63</v>
      </c>
      <c r="D837">
        <f t="shared" si="257"/>
        <v>-1</v>
      </c>
      <c r="E837">
        <f t="shared" si="269"/>
        <v>1</v>
      </c>
      <c r="F837">
        <f t="shared" si="270"/>
        <v>62</v>
      </c>
      <c r="G837">
        <f t="shared" si="271"/>
        <v>0</v>
      </c>
      <c r="H837">
        <f t="shared" si="272"/>
        <v>0</v>
      </c>
      <c r="I837">
        <f t="shared" si="264"/>
        <v>0</v>
      </c>
      <c r="J837">
        <f t="shared" si="265"/>
        <v>0</v>
      </c>
      <c r="K837">
        <f>+FDA_BE_Calculations!$F$41/FE_GAIN_plot</f>
        <v>5.1999999999999993</v>
      </c>
      <c r="L837">
        <f>+FDA_BE_Calculations!$G$41/FE_GAIN_plot</f>
        <v>-5.1999999999999993</v>
      </c>
      <c r="N837">
        <f t="shared" si="266"/>
        <v>0</v>
      </c>
      <c r="O837">
        <f t="shared" si="267"/>
        <v>0</v>
      </c>
      <c r="Q837">
        <f t="shared" si="258"/>
        <v>2.5</v>
      </c>
      <c r="R837">
        <f t="shared" si="259"/>
        <v>2.5</v>
      </c>
      <c r="T837">
        <f t="shared" si="273"/>
        <v>0</v>
      </c>
      <c r="U837">
        <f t="shared" si="274"/>
        <v>0</v>
      </c>
      <c r="W837">
        <f t="shared" si="260"/>
        <v>2.5</v>
      </c>
      <c r="Y837">
        <f t="shared" si="261"/>
        <v>18</v>
      </c>
      <c r="Z837">
        <f t="shared" si="262"/>
        <v>-18</v>
      </c>
    </row>
    <row r="838" spans="1:26" x14ac:dyDescent="0.3">
      <c r="A838">
        <f t="shared" si="263"/>
        <v>1</v>
      </c>
      <c r="B838">
        <f t="shared" si="268"/>
        <v>-15.5</v>
      </c>
      <c r="C838">
        <f t="shared" si="256"/>
        <v>63</v>
      </c>
      <c r="D838">
        <f t="shared" si="257"/>
        <v>-1</v>
      </c>
      <c r="E838">
        <f t="shared" si="269"/>
        <v>1</v>
      </c>
      <c r="F838">
        <f t="shared" si="270"/>
        <v>62</v>
      </c>
      <c r="G838">
        <f t="shared" si="271"/>
        <v>0</v>
      </c>
      <c r="H838">
        <f t="shared" si="272"/>
        <v>0</v>
      </c>
      <c r="I838">
        <f t="shared" si="264"/>
        <v>0</v>
      </c>
      <c r="J838">
        <f t="shared" si="265"/>
        <v>0</v>
      </c>
      <c r="K838">
        <f>+FDA_BE_Calculations!$F$41/FE_GAIN_plot</f>
        <v>5.1999999999999993</v>
      </c>
      <c r="L838">
        <f>+FDA_BE_Calculations!$G$41/FE_GAIN_plot</f>
        <v>-5.1999999999999993</v>
      </c>
      <c r="N838">
        <f t="shared" si="266"/>
        <v>0</v>
      </c>
      <c r="O838">
        <f t="shared" si="267"/>
        <v>0</v>
      </c>
      <c r="Q838">
        <f t="shared" si="258"/>
        <v>2.5</v>
      </c>
      <c r="R838">
        <f t="shared" si="259"/>
        <v>2.5</v>
      </c>
      <c r="T838">
        <f t="shared" si="273"/>
        <v>0</v>
      </c>
      <c r="U838">
        <f t="shared" si="274"/>
        <v>0</v>
      </c>
      <c r="W838">
        <f t="shared" si="260"/>
        <v>2.5</v>
      </c>
      <c r="Y838">
        <f t="shared" si="261"/>
        <v>18</v>
      </c>
      <c r="Z838">
        <f t="shared" si="262"/>
        <v>-18</v>
      </c>
    </row>
    <row r="839" spans="1:26" x14ac:dyDescent="0.3">
      <c r="A839">
        <f t="shared" si="263"/>
        <v>1</v>
      </c>
      <c r="B839">
        <f t="shared" si="268"/>
        <v>-15.5</v>
      </c>
      <c r="C839">
        <f t="shared" si="256"/>
        <v>63</v>
      </c>
      <c r="D839">
        <f t="shared" si="257"/>
        <v>-1</v>
      </c>
      <c r="E839">
        <f t="shared" si="269"/>
        <v>1</v>
      </c>
      <c r="F839">
        <f t="shared" si="270"/>
        <v>62</v>
      </c>
      <c r="G839">
        <f t="shared" si="271"/>
        <v>0</v>
      </c>
      <c r="H839">
        <f t="shared" si="272"/>
        <v>0</v>
      </c>
      <c r="I839">
        <f t="shared" si="264"/>
        <v>0</v>
      </c>
      <c r="J839">
        <f t="shared" si="265"/>
        <v>0</v>
      </c>
      <c r="K839">
        <f>+FDA_BE_Calculations!$F$41/FE_GAIN_plot</f>
        <v>5.1999999999999993</v>
      </c>
      <c r="L839">
        <f>+FDA_BE_Calculations!$G$41/FE_GAIN_plot</f>
        <v>-5.1999999999999993</v>
      </c>
      <c r="N839">
        <f t="shared" si="266"/>
        <v>0</v>
      </c>
      <c r="O839">
        <f t="shared" si="267"/>
        <v>0</v>
      </c>
      <c r="Q839">
        <f t="shared" si="258"/>
        <v>2.5</v>
      </c>
      <c r="R839">
        <f t="shared" si="259"/>
        <v>2.5</v>
      </c>
      <c r="T839">
        <f t="shared" si="273"/>
        <v>0</v>
      </c>
      <c r="U839">
        <f t="shared" si="274"/>
        <v>0</v>
      </c>
      <c r="W839">
        <f t="shared" si="260"/>
        <v>2.5</v>
      </c>
      <c r="Y839">
        <f t="shared" si="261"/>
        <v>18</v>
      </c>
      <c r="Z839">
        <f t="shared" si="262"/>
        <v>-18</v>
      </c>
    </row>
    <row r="840" spans="1:26" x14ac:dyDescent="0.3">
      <c r="A840">
        <f t="shared" si="263"/>
        <v>1</v>
      </c>
      <c r="B840">
        <f t="shared" si="268"/>
        <v>-15.5</v>
      </c>
      <c r="C840">
        <f t="shared" si="256"/>
        <v>63</v>
      </c>
      <c r="D840">
        <f t="shared" si="257"/>
        <v>-1</v>
      </c>
      <c r="E840">
        <f t="shared" si="269"/>
        <v>1</v>
      </c>
      <c r="F840">
        <f t="shared" si="270"/>
        <v>62</v>
      </c>
      <c r="G840">
        <f t="shared" si="271"/>
        <v>0</v>
      </c>
      <c r="H840">
        <f t="shared" si="272"/>
        <v>0</v>
      </c>
      <c r="I840">
        <f t="shared" si="264"/>
        <v>0</v>
      </c>
      <c r="J840">
        <f t="shared" si="265"/>
        <v>0</v>
      </c>
      <c r="K840">
        <f>+FDA_BE_Calculations!$F$41/FE_GAIN_plot</f>
        <v>5.1999999999999993</v>
      </c>
      <c r="L840">
        <f>+FDA_BE_Calculations!$G$41/FE_GAIN_plot</f>
        <v>-5.1999999999999993</v>
      </c>
      <c r="N840">
        <f t="shared" si="266"/>
        <v>0</v>
      </c>
      <c r="O840">
        <f t="shared" si="267"/>
        <v>0</v>
      </c>
      <c r="Q840">
        <f t="shared" si="258"/>
        <v>2.5</v>
      </c>
      <c r="R840">
        <f t="shared" si="259"/>
        <v>2.5</v>
      </c>
      <c r="T840">
        <f t="shared" si="273"/>
        <v>0</v>
      </c>
      <c r="U840">
        <f t="shared" si="274"/>
        <v>0</v>
      </c>
      <c r="W840">
        <f t="shared" si="260"/>
        <v>2.5</v>
      </c>
      <c r="Y840">
        <f t="shared" si="261"/>
        <v>18</v>
      </c>
      <c r="Z840">
        <f t="shared" si="262"/>
        <v>-18</v>
      </c>
    </row>
    <row r="841" spans="1:26" x14ac:dyDescent="0.3">
      <c r="A841">
        <f t="shared" si="263"/>
        <v>1</v>
      </c>
      <c r="B841">
        <f t="shared" si="268"/>
        <v>-15.5</v>
      </c>
      <c r="C841">
        <f t="shared" si="256"/>
        <v>63</v>
      </c>
      <c r="D841">
        <f t="shared" si="257"/>
        <v>-1</v>
      </c>
      <c r="E841">
        <f t="shared" si="269"/>
        <v>1</v>
      </c>
      <c r="F841">
        <f t="shared" si="270"/>
        <v>62</v>
      </c>
      <c r="G841">
        <f t="shared" si="271"/>
        <v>0</v>
      </c>
      <c r="H841">
        <f t="shared" si="272"/>
        <v>0</v>
      </c>
      <c r="I841">
        <f t="shared" si="264"/>
        <v>0</v>
      </c>
      <c r="J841">
        <f t="shared" si="265"/>
        <v>0</v>
      </c>
      <c r="K841">
        <f>+FDA_BE_Calculations!$F$41/FE_GAIN_plot</f>
        <v>5.1999999999999993</v>
      </c>
      <c r="L841">
        <f>+FDA_BE_Calculations!$G$41/FE_GAIN_plot</f>
        <v>-5.1999999999999993</v>
      </c>
      <c r="N841">
        <f t="shared" si="266"/>
        <v>0</v>
      </c>
      <c r="O841">
        <f t="shared" si="267"/>
        <v>0</v>
      </c>
      <c r="Q841">
        <f t="shared" si="258"/>
        <v>2.5</v>
      </c>
      <c r="R841">
        <f t="shared" si="259"/>
        <v>2.5</v>
      </c>
      <c r="T841">
        <f t="shared" si="273"/>
        <v>0</v>
      </c>
      <c r="U841">
        <f t="shared" si="274"/>
        <v>0</v>
      </c>
      <c r="W841">
        <f t="shared" si="260"/>
        <v>2.5</v>
      </c>
      <c r="Y841">
        <f t="shared" si="261"/>
        <v>18</v>
      </c>
      <c r="Z841">
        <f t="shared" si="262"/>
        <v>-18</v>
      </c>
    </row>
    <row r="842" spans="1:26" x14ac:dyDescent="0.3">
      <c r="A842">
        <f t="shared" si="263"/>
        <v>1</v>
      </c>
      <c r="B842">
        <f t="shared" si="268"/>
        <v>-15.5</v>
      </c>
      <c r="C842">
        <f t="shared" si="256"/>
        <v>63</v>
      </c>
      <c r="D842">
        <f t="shared" si="257"/>
        <v>-1</v>
      </c>
      <c r="E842">
        <f t="shared" si="269"/>
        <v>1</v>
      </c>
      <c r="F842">
        <f t="shared" si="270"/>
        <v>62</v>
      </c>
      <c r="G842">
        <f t="shared" si="271"/>
        <v>0</v>
      </c>
      <c r="H842">
        <f t="shared" si="272"/>
        <v>0</v>
      </c>
      <c r="I842">
        <f t="shared" si="264"/>
        <v>0</v>
      </c>
      <c r="J842">
        <f t="shared" si="265"/>
        <v>0</v>
      </c>
      <c r="K842">
        <f>+FDA_BE_Calculations!$F$41/FE_GAIN_plot</f>
        <v>5.1999999999999993</v>
      </c>
      <c r="L842">
        <f>+FDA_BE_Calculations!$G$41/FE_GAIN_plot</f>
        <v>-5.1999999999999993</v>
      </c>
      <c r="N842">
        <f t="shared" si="266"/>
        <v>0</v>
      </c>
      <c r="O842">
        <f t="shared" si="267"/>
        <v>0</v>
      </c>
      <c r="Q842">
        <f t="shared" si="258"/>
        <v>2.5</v>
      </c>
      <c r="R842">
        <f t="shared" si="259"/>
        <v>2.5</v>
      </c>
      <c r="T842">
        <f t="shared" si="273"/>
        <v>0</v>
      </c>
      <c r="U842">
        <f t="shared" si="274"/>
        <v>0</v>
      </c>
      <c r="W842">
        <f t="shared" si="260"/>
        <v>2.5</v>
      </c>
      <c r="Y842">
        <f t="shared" si="261"/>
        <v>18</v>
      </c>
      <c r="Z842">
        <f t="shared" si="262"/>
        <v>-18</v>
      </c>
    </row>
    <row r="843" spans="1:26" x14ac:dyDescent="0.3">
      <c r="A843">
        <f t="shared" si="263"/>
        <v>1</v>
      </c>
      <c r="B843">
        <f t="shared" si="268"/>
        <v>-15.5</v>
      </c>
      <c r="C843">
        <f t="shared" si="256"/>
        <v>63</v>
      </c>
      <c r="D843">
        <f t="shared" si="257"/>
        <v>-1</v>
      </c>
      <c r="E843">
        <f t="shared" si="269"/>
        <v>1</v>
      </c>
      <c r="F843">
        <f t="shared" si="270"/>
        <v>62</v>
      </c>
      <c r="G843">
        <f t="shared" si="271"/>
        <v>0</v>
      </c>
      <c r="H843">
        <f t="shared" si="272"/>
        <v>0</v>
      </c>
      <c r="I843">
        <f t="shared" si="264"/>
        <v>0</v>
      </c>
      <c r="J843">
        <f t="shared" si="265"/>
        <v>0</v>
      </c>
      <c r="K843">
        <f>+FDA_BE_Calculations!$F$41/FE_GAIN_plot</f>
        <v>5.1999999999999993</v>
      </c>
      <c r="L843">
        <f>+FDA_BE_Calculations!$G$41/FE_GAIN_plot</f>
        <v>-5.1999999999999993</v>
      </c>
      <c r="N843">
        <f t="shared" si="266"/>
        <v>0</v>
      </c>
      <c r="O843">
        <f t="shared" si="267"/>
        <v>0</v>
      </c>
      <c r="Q843">
        <f t="shared" si="258"/>
        <v>2.5</v>
      </c>
      <c r="R843">
        <f t="shared" si="259"/>
        <v>2.5</v>
      </c>
      <c r="T843">
        <f t="shared" si="273"/>
        <v>0</v>
      </c>
      <c r="U843">
        <f t="shared" si="274"/>
        <v>0</v>
      </c>
      <c r="W843">
        <f t="shared" si="260"/>
        <v>2.5</v>
      </c>
      <c r="Y843">
        <f t="shared" si="261"/>
        <v>18</v>
      </c>
      <c r="Z843">
        <f t="shared" si="262"/>
        <v>-18</v>
      </c>
    </row>
    <row r="844" spans="1:26" x14ac:dyDescent="0.3">
      <c r="A844">
        <f t="shared" si="263"/>
        <v>1</v>
      </c>
      <c r="B844">
        <f t="shared" si="268"/>
        <v>-15.5</v>
      </c>
      <c r="C844">
        <f t="shared" si="256"/>
        <v>63</v>
      </c>
      <c r="D844">
        <f t="shared" si="257"/>
        <v>-1</v>
      </c>
      <c r="E844">
        <f t="shared" si="269"/>
        <v>1</v>
      </c>
      <c r="F844">
        <f t="shared" si="270"/>
        <v>62</v>
      </c>
      <c r="G844">
        <f t="shared" si="271"/>
        <v>0</v>
      </c>
      <c r="H844">
        <f t="shared" si="272"/>
        <v>0</v>
      </c>
      <c r="I844">
        <f t="shared" si="264"/>
        <v>0</v>
      </c>
      <c r="J844">
        <f t="shared" si="265"/>
        <v>0</v>
      </c>
      <c r="K844">
        <f>+FDA_BE_Calculations!$F$41/FE_GAIN_plot</f>
        <v>5.1999999999999993</v>
      </c>
      <c r="L844">
        <f>+FDA_BE_Calculations!$G$41/FE_GAIN_plot</f>
        <v>-5.1999999999999993</v>
      </c>
      <c r="N844">
        <f t="shared" si="266"/>
        <v>0</v>
      </c>
      <c r="O844">
        <f t="shared" si="267"/>
        <v>0</v>
      </c>
      <c r="Q844">
        <f t="shared" si="258"/>
        <v>2.5</v>
      </c>
      <c r="R844">
        <f t="shared" si="259"/>
        <v>2.5</v>
      </c>
      <c r="T844">
        <f t="shared" si="273"/>
        <v>0</v>
      </c>
      <c r="U844">
        <f t="shared" si="274"/>
        <v>0</v>
      </c>
      <c r="W844">
        <f t="shared" si="260"/>
        <v>2.5</v>
      </c>
      <c r="Y844">
        <f t="shared" si="261"/>
        <v>18</v>
      </c>
      <c r="Z844">
        <f t="shared" si="262"/>
        <v>-18</v>
      </c>
    </row>
    <row r="845" spans="1:26" x14ac:dyDescent="0.3">
      <c r="A845">
        <f t="shared" si="263"/>
        <v>1</v>
      </c>
      <c r="B845">
        <f t="shared" si="268"/>
        <v>-15.5</v>
      </c>
      <c r="C845">
        <f t="shared" si="256"/>
        <v>63</v>
      </c>
      <c r="D845">
        <f t="shared" si="257"/>
        <v>-1</v>
      </c>
      <c r="E845">
        <f t="shared" si="269"/>
        <v>1</v>
      </c>
      <c r="F845">
        <f t="shared" si="270"/>
        <v>62</v>
      </c>
      <c r="G845">
        <f t="shared" si="271"/>
        <v>0</v>
      </c>
      <c r="H845">
        <f t="shared" si="272"/>
        <v>0</v>
      </c>
      <c r="I845">
        <f t="shared" si="264"/>
        <v>0</v>
      </c>
      <c r="J845">
        <f t="shared" si="265"/>
        <v>0</v>
      </c>
      <c r="K845">
        <f>+FDA_BE_Calculations!$F$41/FE_GAIN_plot</f>
        <v>5.1999999999999993</v>
      </c>
      <c r="L845">
        <f>+FDA_BE_Calculations!$G$41/FE_GAIN_plot</f>
        <v>-5.1999999999999993</v>
      </c>
      <c r="N845">
        <f t="shared" si="266"/>
        <v>0</v>
      </c>
      <c r="O845">
        <f t="shared" si="267"/>
        <v>0</v>
      </c>
      <c r="Q845">
        <f t="shared" si="258"/>
        <v>2.5</v>
      </c>
      <c r="R845">
        <f t="shared" si="259"/>
        <v>2.5</v>
      </c>
      <c r="T845">
        <f t="shared" si="273"/>
        <v>0</v>
      </c>
      <c r="U845">
        <f t="shared" si="274"/>
        <v>0</v>
      </c>
      <c r="W845">
        <f t="shared" si="260"/>
        <v>2.5</v>
      </c>
      <c r="Y845">
        <f t="shared" si="261"/>
        <v>18</v>
      </c>
      <c r="Z845">
        <f t="shared" si="262"/>
        <v>-18</v>
      </c>
    </row>
    <row r="846" spans="1:26" x14ac:dyDescent="0.3">
      <c r="A846">
        <f t="shared" si="263"/>
        <v>1</v>
      </c>
      <c r="B846">
        <f t="shared" si="268"/>
        <v>-15.5</v>
      </c>
      <c r="C846">
        <f t="shared" si="256"/>
        <v>63</v>
      </c>
      <c r="D846">
        <f t="shared" si="257"/>
        <v>-1</v>
      </c>
      <c r="E846">
        <f t="shared" si="269"/>
        <v>1</v>
      </c>
      <c r="F846">
        <f t="shared" si="270"/>
        <v>62</v>
      </c>
      <c r="G846">
        <f t="shared" si="271"/>
        <v>0</v>
      </c>
      <c r="H846">
        <f t="shared" si="272"/>
        <v>0</v>
      </c>
      <c r="I846">
        <f t="shared" si="264"/>
        <v>0</v>
      </c>
      <c r="J846">
        <f t="shared" si="265"/>
        <v>0</v>
      </c>
      <c r="K846">
        <f>+FDA_BE_Calculations!$F$41/FE_GAIN_plot</f>
        <v>5.1999999999999993</v>
      </c>
      <c r="L846">
        <f>+FDA_BE_Calculations!$G$41/FE_GAIN_plot</f>
        <v>-5.1999999999999993</v>
      </c>
      <c r="N846">
        <f t="shared" si="266"/>
        <v>0</v>
      </c>
      <c r="O846">
        <f t="shared" si="267"/>
        <v>0</v>
      </c>
      <c r="Q846">
        <f t="shared" si="258"/>
        <v>2.5</v>
      </c>
      <c r="R846">
        <f t="shared" si="259"/>
        <v>2.5</v>
      </c>
      <c r="T846">
        <f t="shared" si="273"/>
        <v>0</v>
      </c>
      <c r="U846">
        <f t="shared" si="274"/>
        <v>0</v>
      </c>
      <c r="W846">
        <f t="shared" si="260"/>
        <v>2.5</v>
      </c>
      <c r="Y846">
        <f t="shared" si="261"/>
        <v>18</v>
      </c>
      <c r="Z846">
        <f t="shared" si="262"/>
        <v>-18</v>
      </c>
    </row>
    <row r="847" spans="1:26" x14ac:dyDescent="0.3">
      <c r="A847">
        <f t="shared" si="263"/>
        <v>1</v>
      </c>
      <c r="B847">
        <f t="shared" si="268"/>
        <v>-15.5</v>
      </c>
      <c r="C847">
        <f t="shared" si="256"/>
        <v>63</v>
      </c>
      <c r="D847">
        <f t="shared" si="257"/>
        <v>-1</v>
      </c>
      <c r="E847">
        <f t="shared" si="269"/>
        <v>1</v>
      </c>
      <c r="F847">
        <f t="shared" si="270"/>
        <v>62</v>
      </c>
      <c r="G847">
        <f t="shared" si="271"/>
        <v>0</v>
      </c>
      <c r="H847">
        <f t="shared" si="272"/>
        <v>0</v>
      </c>
      <c r="I847">
        <f t="shared" si="264"/>
        <v>0</v>
      </c>
      <c r="J847">
        <f t="shared" si="265"/>
        <v>0</v>
      </c>
      <c r="K847">
        <f>+FDA_BE_Calculations!$F$41/FE_GAIN_plot</f>
        <v>5.1999999999999993</v>
      </c>
      <c r="L847">
        <f>+FDA_BE_Calculations!$G$41/FE_GAIN_plot</f>
        <v>-5.1999999999999993</v>
      </c>
      <c r="N847">
        <f t="shared" si="266"/>
        <v>0</v>
      </c>
      <c r="O847">
        <f t="shared" si="267"/>
        <v>0</v>
      </c>
      <c r="Q847">
        <f t="shared" si="258"/>
        <v>2.5</v>
      </c>
      <c r="R847">
        <f t="shared" si="259"/>
        <v>2.5</v>
      </c>
      <c r="T847">
        <f t="shared" si="273"/>
        <v>0</v>
      </c>
      <c r="U847">
        <f t="shared" si="274"/>
        <v>0</v>
      </c>
      <c r="W847">
        <f t="shared" si="260"/>
        <v>2.5</v>
      </c>
      <c r="Y847">
        <f t="shared" si="261"/>
        <v>18</v>
      </c>
      <c r="Z847">
        <f t="shared" si="262"/>
        <v>-18</v>
      </c>
    </row>
    <row r="848" spans="1:26" x14ac:dyDescent="0.3">
      <c r="A848">
        <f t="shared" si="263"/>
        <v>1</v>
      </c>
      <c r="B848">
        <f t="shared" si="268"/>
        <v>-15.5</v>
      </c>
      <c r="C848">
        <f t="shared" si="256"/>
        <v>63</v>
      </c>
      <c r="D848">
        <f t="shared" si="257"/>
        <v>-1</v>
      </c>
      <c r="E848">
        <f t="shared" si="269"/>
        <v>1</v>
      </c>
      <c r="F848">
        <f t="shared" si="270"/>
        <v>62</v>
      </c>
      <c r="G848">
        <f t="shared" si="271"/>
        <v>0</v>
      </c>
      <c r="H848">
        <f t="shared" si="272"/>
        <v>0</v>
      </c>
      <c r="I848">
        <f t="shared" si="264"/>
        <v>0</v>
      </c>
      <c r="J848">
        <f t="shared" si="265"/>
        <v>0</v>
      </c>
      <c r="K848">
        <f>+FDA_BE_Calculations!$F$41/FE_GAIN_plot</f>
        <v>5.1999999999999993</v>
      </c>
      <c r="L848">
        <f>+FDA_BE_Calculations!$G$41/FE_GAIN_plot</f>
        <v>-5.1999999999999993</v>
      </c>
      <c r="N848">
        <f t="shared" si="266"/>
        <v>0</v>
      </c>
      <c r="O848">
        <f t="shared" si="267"/>
        <v>0</v>
      </c>
      <c r="Q848">
        <f t="shared" si="258"/>
        <v>2.5</v>
      </c>
      <c r="R848">
        <f t="shared" si="259"/>
        <v>2.5</v>
      </c>
      <c r="T848">
        <f t="shared" si="273"/>
        <v>0</v>
      </c>
      <c r="U848">
        <f t="shared" si="274"/>
        <v>0</v>
      </c>
      <c r="W848">
        <f t="shared" si="260"/>
        <v>2.5</v>
      </c>
      <c r="Y848">
        <f t="shared" si="261"/>
        <v>18</v>
      </c>
      <c r="Z848">
        <f t="shared" si="262"/>
        <v>-18</v>
      </c>
    </row>
    <row r="849" spans="1:26" x14ac:dyDescent="0.3">
      <c r="A849">
        <f t="shared" si="263"/>
        <v>1</v>
      </c>
      <c r="B849">
        <f t="shared" si="268"/>
        <v>-15.5</v>
      </c>
      <c r="C849">
        <f t="shared" si="256"/>
        <v>63</v>
      </c>
      <c r="D849">
        <f t="shared" si="257"/>
        <v>-1</v>
      </c>
      <c r="E849">
        <f t="shared" si="269"/>
        <v>1</v>
      </c>
      <c r="F849">
        <f t="shared" si="270"/>
        <v>62</v>
      </c>
      <c r="G849">
        <f t="shared" si="271"/>
        <v>0</v>
      </c>
      <c r="H849">
        <f t="shared" si="272"/>
        <v>0</v>
      </c>
      <c r="I849">
        <f t="shared" si="264"/>
        <v>0</v>
      </c>
      <c r="J849">
        <f t="shared" si="265"/>
        <v>0</v>
      </c>
      <c r="K849">
        <f>+FDA_BE_Calculations!$F$41/FE_GAIN_plot</f>
        <v>5.1999999999999993</v>
      </c>
      <c r="L849">
        <f>+FDA_BE_Calculations!$G$41/FE_GAIN_plot</f>
        <v>-5.1999999999999993</v>
      </c>
      <c r="N849">
        <f t="shared" si="266"/>
        <v>0</v>
      </c>
      <c r="O849">
        <f t="shared" si="267"/>
        <v>0</v>
      </c>
      <c r="Q849">
        <f t="shared" si="258"/>
        <v>2.5</v>
      </c>
      <c r="R849">
        <f t="shared" si="259"/>
        <v>2.5</v>
      </c>
      <c r="T849">
        <f t="shared" si="273"/>
        <v>0</v>
      </c>
      <c r="U849">
        <f t="shared" si="274"/>
        <v>0</v>
      </c>
      <c r="W849">
        <f t="shared" si="260"/>
        <v>2.5</v>
      </c>
      <c r="Y849">
        <f t="shared" si="261"/>
        <v>18</v>
      </c>
      <c r="Z849">
        <f t="shared" si="262"/>
        <v>-18</v>
      </c>
    </row>
    <row r="850" spans="1:26" x14ac:dyDescent="0.3">
      <c r="A850">
        <f t="shared" si="263"/>
        <v>1</v>
      </c>
      <c r="B850">
        <f t="shared" si="268"/>
        <v>-15.5</v>
      </c>
      <c r="C850">
        <f t="shared" si="256"/>
        <v>63</v>
      </c>
      <c r="D850">
        <f t="shared" si="257"/>
        <v>-1</v>
      </c>
      <c r="E850">
        <f t="shared" si="269"/>
        <v>1</v>
      </c>
      <c r="F850">
        <f t="shared" si="270"/>
        <v>62</v>
      </c>
      <c r="G850">
        <f t="shared" si="271"/>
        <v>0</v>
      </c>
      <c r="H850">
        <f t="shared" si="272"/>
        <v>0</v>
      </c>
      <c r="I850">
        <f t="shared" si="264"/>
        <v>0</v>
      </c>
      <c r="J850">
        <f t="shared" si="265"/>
        <v>0</v>
      </c>
      <c r="K850">
        <f>+FDA_BE_Calculations!$F$41/FE_GAIN_plot</f>
        <v>5.1999999999999993</v>
      </c>
      <c r="L850">
        <f>+FDA_BE_Calculations!$G$41/FE_GAIN_plot</f>
        <v>-5.1999999999999993</v>
      </c>
      <c r="N850">
        <f t="shared" si="266"/>
        <v>0</v>
      </c>
      <c r="O850">
        <f t="shared" si="267"/>
        <v>0</v>
      </c>
      <c r="Q850">
        <f t="shared" si="258"/>
        <v>2.5</v>
      </c>
      <c r="R850">
        <f t="shared" si="259"/>
        <v>2.5</v>
      </c>
      <c r="T850">
        <f t="shared" si="273"/>
        <v>0</v>
      </c>
      <c r="U850">
        <f t="shared" si="274"/>
        <v>0</v>
      </c>
      <c r="W850">
        <f t="shared" si="260"/>
        <v>2.5</v>
      </c>
      <c r="Y850">
        <f t="shared" si="261"/>
        <v>18</v>
      </c>
      <c r="Z850">
        <f t="shared" si="262"/>
        <v>-18</v>
      </c>
    </row>
    <row r="851" spans="1:26" x14ac:dyDescent="0.3">
      <c r="A851">
        <f t="shared" si="263"/>
        <v>1</v>
      </c>
      <c r="B851">
        <f t="shared" si="268"/>
        <v>-15.5</v>
      </c>
      <c r="C851">
        <f t="shared" si="256"/>
        <v>63</v>
      </c>
      <c r="D851">
        <f t="shared" si="257"/>
        <v>-1</v>
      </c>
      <c r="E851">
        <f t="shared" si="269"/>
        <v>1</v>
      </c>
      <c r="F851">
        <f t="shared" si="270"/>
        <v>62</v>
      </c>
      <c r="G851">
        <f t="shared" si="271"/>
        <v>0</v>
      </c>
      <c r="H851">
        <f t="shared" si="272"/>
        <v>0</v>
      </c>
      <c r="I851">
        <f t="shared" si="264"/>
        <v>0</v>
      </c>
      <c r="J851">
        <f t="shared" si="265"/>
        <v>0</v>
      </c>
      <c r="K851">
        <f>+FDA_BE_Calculations!$F$41/FE_GAIN_plot</f>
        <v>5.1999999999999993</v>
      </c>
      <c r="L851">
        <f>+FDA_BE_Calculations!$G$41/FE_GAIN_plot</f>
        <v>-5.1999999999999993</v>
      </c>
      <c r="N851">
        <f t="shared" si="266"/>
        <v>0</v>
      </c>
      <c r="O851">
        <f t="shared" si="267"/>
        <v>0</v>
      </c>
      <c r="Q851">
        <f t="shared" si="258"/>
        <v>2.5</v>
      </c>
      <c r="R851">
        <f t="shared" si="259"/>
        <v>2.5</v>
      </c>
      <c r="T851">
        <f t="shared" si="273"/>
        <v>0</v>
      </c>
      <c r="U851">
        <f t="shared" si="274"/>
        <v>0</v>
      </c>
      <c r="W851">
        <f t="shared" si="260"/>
        <v>2.5</v>
      </c>
      <c r="Y851">
        <f t="shared" si="261"/>
        <v>18</v>
      </c>
      <c r="Z851">
        <f t="shared" si="262"/>
        <v>-18</v>
      </c>
    </row>
    <row r="852" spans="1:26" x14ac:dyDescent="0.3">
      <c r="A852">
        <f t="shared" si="263"/>
        <v>1</v>
      </c>
      <c r="B852">
        <f t="shared" si="268"/>
        <v>-15.5</v>
      </c>
      <c r="C852">
        <f t="shared" si="256"/>
        <v>63</v>
      </c>
      <c r="D852">
        <f t="shared" si="257"/>
        <v>-1</v>
      </c>
      <c r="E852">
        <f t="shared" si="269"/>
        <v>1</v>
      </c>
      <c r="F852">
        <f t="shared" si="270"/>
        <v>62</v>
      </c>
      <c r="G852">
        <f t="shared" si="271"/>
        <v>0</v>
      </c>
      <c r="H852">
        <f t="shared" si="272"/>
        <v>0</v>
      </c>
      <c r="I852">
        <f t="shared" si="264"/>
        <v>0</v>
      </c>
      <c r="J852">
        <f t="shared" si="265"/>
        <v>0</v>
      </c>
      <c r="K852">
        <f>+FDA_BE_Calculations!$F$41/FE_GAIN_plot</f>
        <v>5.1999999999999993</v>
      </c>
      <c r="L852">
        <f>+FDA_BE_Calculations!$G$41/FE_GAIN_plot</f>
        <v>-5.1999999999999993</v>
      </c>
      <c r="N852">
        <f t="shared" si="266"/>
        <v>0</v>
      </c>
      <c r="O852">
        <f t="shared" si="267"/>
        <v>0</v>
      </c>
      <c r="Q852">
        <f t="shared" si="258"/>
        <v>2.5</v>
      </c>
      <c r="R852">
        <f t="shared" si="259"/>
        <v>2.5</v>
      </c>
      <c r="T852">
        <f t="shared" si="273"/>
        <v>0</v>
      </c>
      <c r="U852">
        <f t="shared" si="274"/>
        <v>0</v>
      </c>
      <c r="W852">
        <f t="shared" si="260"/>
        <v>2.5</v>
      </c>
      <c r="Y852">
        <f t="shared" si="261"/>
        <v>18</v>
      </c>
      <c r="Z852">
        <f t="shared" si="262"/>
        <v>-18</v>
      </c>
    </row>
    <row r="853" spans="1:26" x14ac:dyDescent="0.3">
      <c r="A853">
        <f t="shared" si="263"/>
        <v>1</v>
      </c>
      <c r="B853">
        <f t="shared" si="268"/>
        <v>-15.5</v>
      </c>
      <c r="C853">
        <f t="shared" si="256"/>
        <v>63</v>
      </c>
      <c r="D853">
        <f t="shared" si="257"/>
        <v>-1</v>
      </c>
      <c r="E853">
        <f t="shared" si="269"/>
        <v>1</v>
      </c>
      <c r="F853">
        <f t="shared" si="270"/>
        <v>62</v>
      </c>
      <c r="G853">
        <f t="shared" si="271"/>
        <v>0</v>
      </c>
      <c r="H853">
        <f t="shared" si="272"/>
        <v>0</v>
      </c>
      <c r="I853">
        <f t="shared" si="264"/>
        <v>0</v>
      </c>
      <c r="J853">
        <f t="shared" si="265"/>
        <v>0</v>
      </c>
      <c r="K853">
        <f>+FDA_BE_Calculations!$F$41/FE_GAIN_plot</f>
        <v>5.1999999999999993</v>
      </c>
      <c r="L853">
        <f>+FDA_BE_Calculations!$G$41/FE_GAIN_plot</f>
        <v>-5.1999999999999993</v>
      </c>
      <c r="N853">
        <f t="shared" si="266"/>
        <v>0</v>
      </c>
      <c r="O853">
        <f t="shared" si="267"/>
        <v>0</v>
      </c>
      <c r="Q853">
        <f t="shared" si="258"/>
        <v>2.5</v>
      </c>
      <c r="R853">
        <f t="shared" si="259"/>
        <v>2.5</v>
      </c>
      <c r="T853">
        <f t="shared" si="273"/>
        <v>0</v>
      </c>
      <c r="U853">
        <f t="shared" si="274"/>
        <v>0</v>
      </c>
      <c r="W853">
        <f t="shared" si="260"/>
        <v>2.5</v>
      </c>
      <c r="Y853">
        <f t="shared" si="261"/>
        <v>18</v>
      </c>
      <c r="Z853">
        <f t="shared" si="262"/>
        <v>-18</v>
      </c>
    </row>
    <row r="854" spans="1:26" x14ac:dyDescent="0.3">
      <c r="A854">
        <f t="shared" si="263"/>
        <v>1</v>
      </c>
      <c r="B854">
        <f t="shared" si="268"/>
        <v>-15.5</v>
      </c>
      <c r="C854">
        <f t="shared" si="256"/>
        <v>63</v>
      </c>
      <c r="D854">
        <f t="shared" si="257"/>
        <v>-1</v>
      </c>
      <c r="E854">
        <f t="shared" si="269"/>
        <v>1</v>
      </c>
      <c r="F854">
        <f t="shared" si="270"/>
        <v>62</v>
      </c>
      <c r="G854">
        <f t="shared" si="271"/>
        <v>0</v>
      </c>
      <c r="H854">
        <f t="shared" si="272"/>
        <v>0</v>
      </c>
      <c r="I854">
        <f t="shared" si="264"/>
        <v>0</v>
      </c>
      <c r="J854">
        <f t="shared" si="265"/>
        <v>0</v>
      </c>
      <c r="K854">
        <f>+FDA_BE_Calculations!$F$41/FE_GAIN_plot</f>
        <v>5.1999999999999993</v>
      </c>
      <c r="L854">
        <f>+FDA_BE_Calculations!$G$41/FE_GAIN_plot</f>
        <v>-5.1999999999999993</v>
      </c>
      <c r="N854">
        <f t="shared" si="266"/>
        <v>0</v>
      </c>
      <c r="O854">
        <f t="shared" si="267"/>
        <v>0</v>
      </c>
      <c r="Q854">
        <f t="shared" si="258"/>
        <v>2.5</v>
      </c>
      <c r="R854">
        <f t="shared" si="259"/>
        <v>2.5</v>
      </c>
      <c r="T854">
        <f t="shared" si="273"/>
        <v>0</v>
      </c>
      <c r="U854">
        <f t="shared" si="274"/>
        <v>0</v>
      </c>
      <c r="W854">
        <f t="shared" si="260"/>
        <v>2.5</v>
      </c>
      <c r="Y854">
        <f t="shared" si="261"/>
        <v>18</v>
      </c>
      <c r="Z854">
        <f t="shared" si="262"/>
        <v>-18</v>
      </c>
    </row>
    <row r="855" spans="1:26" x14ac:dyDescent="0.3">
      <c r="A855">
        <f t="shared" si="263"/>
        <v>1</v>
      </c>
      <c r="B855">
        <f t="shared" si="268"/>
        <v>-15.5</v>
      </c>
      <c r="C855">
        <f t="shared" si="256"/>
        <v>63</v>
      </c>
      <c r="D855">
        <f t="shared" si="257"/>
        <v>-1</v>
      </c>
      <c r="E855">
        <f t="shared" si="269"/>
        <v>1</v>
      </c>
      <c r="F855">
        <f t="shared" si="270"/>
        <v>62</v>
      </c>
      <c r="G855">
        <f t="shared" si="271"/>
        <v>0</v>
      </c>
      <c r="H855">
        <f t="shared" si="272"/>
        <v>0</v>
      </c>
      <c r="I855">
        <f t="shared" si="264"/>
        <v>0</v>
      </c>
      <c r="J855">
        <f t="shared" si="265"/>
        <v>0</v>
      </c>
      <c r="K855">
        <f>+FDA_BE_Calculations!$F$41/FE_GAIN_plot</f>
        <v>5.1999999999999993</v>
      </c>
      <c r="L855">
        <f>+FDA_BE_Calculations!$G$41/FE_GAIN_plot</f>
        <v>-5.1999999999999993</v>
      </c>
      <c r="N855">
        <f t="shared" si="266"/>
        <v>0</v>
      </c>
      <c r="O855">
        <f t="shared" si="267"/>
        <v>0</v>
      </c>
      <c r="Q855">
        <f t="shared" si="258"/>
        <v>2.5</v>
      </c>
      <c r="R855">
        <f t="shared" si="259"/>
        <v>2.5</v>
      </c>
      <c r="T855">
        <f t="shared" si="273"/>
        <v>0</v>
      </c>
      <c r="U855">
        <f t="shared" si="274"/>
        <v>0</v>
      </c>
      <c r="W855">
        <f t="shared" si="260"/>
        <v>2.5</v>
      </c>
      <c r="Y855">
        <f t="shared" si="261"/>
        <v>18</v>
      </c>
      <c r="Z855">
        <f t="shared" si="262"/>
        <v>-18</v>
      </c>
    </row>
    <row r="856" spans="1:26" x14ac:dyDescent="0.3">
      <c r="A856">
        <f t="shared" si="263"/>
        <v>1</v>
      </c>
      <c r="B856">
        <f t="shared" si="268"/>
        <v>-15.5</v>
      </c>
      <c r="C856">
        <f t="shared" si="256"/>
        <v>63</v>
      </c>
      <c r="D856">
        <f t="shared" si="257"/>
        <v>-1</v>
      </c>
      <c r="E856">
        <f t="shared" si="269"/>
        <v>1</v>
      </c>
      <c r="F856">
        <f t="shared" si="270"/>
        <v>62</v>
      </c>
      <c r="G856">
        <f t="shared" si="271"/>
        <v>0</v>
      </c>
      <c r="H856">
        <f t="shared" si="272"/>
        <v>0</v>
      </c>
      <c r="I856">
        <f t="shared" si="264"/>
        <v>0</v>
      </c>
      <c r="J856">
        <f t="shared" si="265"/>
        <v>0</v>
      </c>
      <c r="K856">
        <f>+FDA_BE_Calculations!$F$41/FE_GAIN_plot</f>
        <v>5.1999999999999993</v>
      </c>
      <c r="L856">
        <f>+FDA_BE_Calculations!$G$41/FE_GAIN_plot</f>
        <v>-5.1999999999999993</v>
      </c>
      <c r="N856">
        <f t="shared" si="266"/>
        <v>0</v>
      </c>
      <c r="O856">
        <f t="shared" si="267"/>
        <v>0</v>
      </c>
      <c r="Q856">
        <f t="shared" si="258"/>
        <v>2.5</v>
      </c>
      <c r="R856">
        <f t="shared" si="259"/>
        <v>2.5</v>
      </c>
      <c r="T856">
        <f t="shared" si="273"/>
        <v>0</v>
      </c>
      <c r="U856">
        <f t="shared" si="274"/>
        <v>0</v>
      </c>
      <c r="W856">
        <f t="shared" si="260"/>
        <v>2.5</v>
      </c>
      <c r="Y856">
        <f t="shared" si="261"/>
        <v>18</v>
      </c>
      <c r="Z856">
        <f t="shared" si="262"/>
        <v>-18</v>
      </c>
    </row>
    <row r="857" spans="1:26" x14ac:dyDescent="0.3">
      <c r="A857">
        <f t="shared" si="263"/>
        <v>1</v>
      </c>
      <c r="B857">
        <f t="shared" si="268"/>
        <v>-15.5</v>
      </c>
      <c r="C857">
        <f t="shared" si="256"/>
        <v>63</v>
      </c>
      <c r="D857">
        <f t="shared" si="257"/>
        <v>-1</v>
      </c>
      <c r="E857">
        <f t="shared" si="269"/>
        <v>1</v>
      </c>
      <c r="F857">
        <f t="shared" si="270"/>
        <v>62</v>
      </c>
      <c r="G857">
        <f t="shared" si="271"/>
        <v>0</v>
      </c>
      <c r="H857">
        <f t="shared" si="272"/>
        <v>0</v>
      </c>
      <c r="I857">
        <f t="shared" si="264"/>
        <v>0</v>
      </c>
      <c r="J857">
        <f t="shared" si="265"/>
        <v>0</v>
      </c>
      <c r="K857">
        <f>+FDA_BE_Calculations!$F$41/FE_GAIN_plot</f>
        <v>5.1999999999999993</v>
      </c>
      <c r="L857">
        <f>+FDA_BE_Calculations!$G$41/FE_GAIN_plot</f>
        <v>-5.1999999999999993</v>
      </c>
      <c r="N857">
        <f t="shared" si="266"/>
        <v>0</v>
      </c>
      <c r="O857">
        <f t="shared" si="267"/>
        <v>0</v>
      </c>
      <c r="Q857">
        <f t="shared" si="258"/>
        <v>2.5</v>
      </c>
      <c r="R857">
        <f t="shared" si="259"/>
        <v>2.5</v>
      </c>
      <c r="T857">
        <f t="shared" si="273"/>
        <v>0</v>
      </c>
      <c r="U857">
        <f t="shared" si="274"/>
        <v>0</v>
      </c>
      <c r="W857">
        <f t="shared" si="260"/>
        <v>2.5</v>
      </c>
      <c r="Y857">
        <f t="shared" si="261"/>
        <v>18</v>
      </c>
      <c r="Z857">
        <f t="shared" si="262"/>
        <v>-18</v>
      </c>
    </row>
    <row r="858" spans="1:26" x14ac:dyDescent="0.3">
      <c r="A858">
        <f t="shared" si="263"/>
        <v>1</v>
      </c>
      <c r="B858">
        <f t="shared" si="268"/>
        <v>-15.5</v>
      </c>
      <c r="C858">
        <f t="shared" si="256"/>
        <v>63</v>
      </c>
      <c r="D858">
        <f t="shared" si="257"/>
        <v>-1</v>
      </c>
      <c r="E858">
        <f t="shared" si="269"/>
        <v>1</v>
      </c>
      <c r="F858">
        <f t="shared" si="270"/>
        <v>62</v>
      </c>
      <c r="G858">
        <f t="shared" si="271"/>
        <v>0</v>
      </c>
      <c r="H858">
        <f t="shared" si="272"/>
        <v>0</v>
      </c>
      <c r="I858">
        <f t="shared" si="264"/>
        <v>0</v>
      </c>
      <c r="J858">
        <f t="shared" si="265"/>
        <v>0</v>
      </c>
      <c r="K858">
        <f>+FDA_BE_Calculations!$F$41/FE_GAIN_plot</f>
        <v>5.1999999999999993</v>
      </c>
      <c r="L858">
        <f>+FDA_BE_Calculations!$G$41/FE_GAIN_plot</f>
        <v>-5.1999999999999993</v>
      </c>
      <c r="N858">
        <f t="shared" si="266"/>
        <v>0</v>
      </c>
      <c r="O858">
        <f t="shared" si="267"/>
        <v>0</v>
      </c>
      <c r="Q858">
        <f t="shared" si="258"/>
        <v>2.5</v>
      </c>
      <c r="R858">
        <f t="shared" si="259"/>
        <v>2.5</v>
      </c>
      <c r="T858">
        <f t="shared" si="273"/>
        <v>0</v>
      </c>
      <c r="U858">
        <f t="shared" si="274"/>
        <v>0</v>
      </c>
      <c r="W858">
        <f t="shared" si="260"/>
        <v>2.5</v>
      </c>
      <c r="Y858">
        <f t="shared" si="261"/>
        <v>18</v>
      </c>
      <c r="Z858">
        <f t="shared" si="262"/>
        <v>-18</v>
      </c>
    </row>
    <row r="859" spans="1:26" x14ac:dyDescent="0.3">
      <c r="A859">
        <f t="shared" si="263"/>
        <v>1</v>
      </c>
      <c r="B859">
        <f t="shared" si="268"/>
        <v>-15.5</v>
      </c>
      <c r="C859">
        <f t="shared" si="256"/>
        <v>63</v>
      </c>
      <c r="D859">
        <f t="shared" si="257"/>
        <v>-1</v>
      </c>
      <c r="E859">
        <f t="shared" si="269"/>
        <v>1</v>
      </c>
      <c r="F859">
        <f t="shared" si="270"/>
        <v>62</v>
      </c>
      <c r="G859">
        <f t="shared" si="271"/>
        <v>0</v>
      </c>
      <c r="H859">
        <f t="shared" si="272"/>
        <v>0</v>
      </c>
      <c r="I859">
        <f t="shared" si="264"/>
        <v>0</v>
      </c>
      <c r="J859">
        <f t="shared" si="265"/>
        <v>0</v>
      </c>
      <c r="K859">
        <f>+FDA_BE_Calculations!$F$41/FE_GAIN_plot</f>
        <v>5.1999999999999993</v>
      </c>
      <c r="L859">
        <f>+FDA_BE_Calculations!$G$41/FE_GAIN_plot</f>
        <v>-5.1999999999999993</v>
      </c>
      <c r="N859">
        <f t="shared" si="266"/>
        <v>0</v>
      </c>
      <c r="O859">
        <f t="shared" si="267"/>
        <v>0</v>
      </c>
      <c r="Q859">
        <f t="shared" si="258"/>
        <v>2.5</v>
      </c>
      <c r="R859">
        <f t="shared" si="259"/>
        <v>2.5</v>
      </c>
      <c r="T859">
        <f t="shared" si="273"/>
        <v>0</v>
      </c>
      <c r="U859">
        <f t="shared" si="274"/>
        <v>0</v>
      </c>
      <c r="W859">
        <f t="shared" si="260"/>
        <v>2.5</v>
      </c>
      <c r="Y859">
        <f t="shared" si="261"/>
        <v>18</v>
      </c>
      <c r="Z859">
        <f t="shared" si="262"/>
        <v>-18</v>
      </c>
    </row>
    <row r="860" spans="1:26" x14ac:dyDescent="0.3">
      <c r="A860">
        <f t="shared" si="263"/>
        <v>1</v>
      </c>
      <c r="B860">
        <f t="shared" si="268"/>
        <v>-15.5</v>
      </c>
      <c r="C860">
        <f t="shared" si="256"/>
        <v>63</v>
      </c>
      <c r="D860">
        <f t="shared" si="257"/>
        <v>-1</v>
      </c>
      <c r="E860">
        <f t="shared" si="269"/>
        <v>1</v>
      </c>
      <c r="F860">
        <f t="shared" si="270"/>
        <v>62</v>
      </c>
      <c r="G860">
        <f t="shared" si="271"/>
        <v>0</v>
      </c>
      <c r="H860">
        <f t="shared" si="272"/>
        <v>0</v>
      </c>
      <c r="I860">
        <f t="shared" si="264"/>
        <v>0</v>
      </c>
      <c r="J860">
        <f t="shared" si="265"/>
        <v>0</v>
      </c>
      <c r="K860">
        <f>+FDA_BE_Calculations!$F$41/FE_GAIN_plot</f>
        <v>5.1999999999999993</v>
      </c>
      <c r="L860">
        <f>+FDA_BE_Calculations!$G$41/FE_GAIN_plot</f>
        <v>-5.1999999999999993</v>
      </c>
      <c r="N860">
        <f t="shared" si="266"/>
        <v>0</v>
      </c>
      <c r="O860">
        <f t="shared" si="267"/>
        <v>0</v>
      </c>
      <c r="Q860">
        <f t="shared" si="258"/>
        <v>2.5</v>
      </c>
      <c r="R860">
        <f t="shared" si="259"/>
        <v>2.5</v>
      </c>
      <c r="T860">
        <f t="shared" si="273"/>
        <v>0</v>
      </c>
      <c r="U860">
        <f t="shared" si="274"/>
        <v>0</v>
      </c>
      <c r="W860">
        <f t="shared" si="260"/>
        <v>2.5</v>
      </c>
      <c r="Y860">
        <f t="shared" si="261"/>
        <v>18</v>
      </c>
      <c r="Z860">
        <f t="shared" si="262"/>
        <v>-18</v>
      </c>
    </row>
    <row r="861" spans="1:26" x14ac:dyDescent="0.3">
      <c r="A861">
        <f t="shared" si="263"/>
        <v>1</v>
      </c>
      <c r="B861">
        <f t="shared" si="268"/>
        <v>-15.5</v>
      </c>
      <c r="C861">
        <f t="shared" si="256"/>
        <v>63</v>
      </c>
      <c r="D861">
        <f t="shared" si="257"/>
        <v>-1</v>
      </c>
      <c r="E861">
        <f t="shared" si="269"/>
        <v>1</v>
      </c>
      <c r="F861">
        <f t="shared" si="270"/>
        <v>62</v>
      </c>
      <c r="G861">
        <f t="shared" si="271"/>
        <v>0</v>
      </c>
      <c r="H861">
        <f t="shared" si="272"/>
        <v>0</v>
      </c>
      <c r="I861">
        <f t="shared" si="264"/>
        <v>0</v>
      </c>
      <c r="J861">
        <f t="shared" si="265"/>
        <v>0</v>
      </c>
      <c r="K861">
        <f>+FDA_BE_Calculations!$F$41/FE_GAIN_plot</f>
        <v>5.1999999999999993</v>
      </c>
      <c r="L861">
        <f>+FDA_BE_Calculations!$G$41/FE_GAIN_plot</f>
        <v>-5.1999999999999993</v>
      </c>
      <c r="N861">
        <f t="shared" si="266"/>
        <v>0</v>
      </c>
      <c r="O861">
        <f t="shared" si="267"/>
        <v>0</v>
      </c>
      <c r="Q861">
        <f t="shared" si="258"/>
        <v>2.5</v>
      </c>
      <c r="R861">
        <f t="shared" si="259"/>
        <v>2.5</v>
      </c>
      <c r="T861">
        <f t="shared" si="273"/>
        <v>0</v>
      </c>
      <c r="U861">
        <f t="shared" si="274"/>
        <v>0</v>
      </c>
      <c r="W861">
        <f t="shared" si="260"/>
        <v>2.5</v>
      </c>
      <c r="Y861">
        <f t="shared" si="261"/>
        <v>18</v>
      </c>
      <c r="Z861">
        <f t="shared" si="262"/>
        <v>-18</v>
      </c>
    </row>
    <row r="862" spans="1:26" x14ac:dyDescent="0.3">
      <c r="A862">
        <f t="shared" si="263"/>
        <v>1</v>
      </c>
      <c r="B862">
        <f t="shared" si="268"/>
        <v>-15.5</v>
      </c>
      <c r="C862">
        <f t="shared" si="256"/>
        <v>63</v>
      </c>
      <c r="D862">
        <f t="shared" si="257"/>
        <v>-1</v>
      </c>
      <c r="E862">
        <f t="shared" si="269"/>
        <v>1</v>
      </c>
      <c r="F862">
        <f t="shared" si="270"/>
        <v>62</v>
      </c>
      <c r="G862">
        <f t="shared" si="271"/>
        <v>0</v>
      </c>
      <c r="H862">
        <f t="shared" si="272"/>
        <v>0</v>
      </c>
      <c r="I862">
        <f t="shared" si="264"/>
        <v>0</v>
      </c>
      <c r="J862">
        <f t="shared" si="265"/>
        <v>0</v>
      </c>
      <c r="K862">
        <f>+FDA_BE_Calculations!$F$41/FE_GAIN_plot</f>
        <v>5.1999999999999993</v>
      </c>
      <c r="L862">
        <f>+FDA_BE_Calculations!$G$41/FE_GAIN_plot</f>
        <v>-5.1999999999999993</v>
      </c>
      <c r="N862">
        <f t="shared" si="266"/>
        <v>0</v>
      </c>
      <c r="O862">
        <f t="shared" si="267"/>
        <v>0</v>
      </c>
      <c r="Q862">
        <f t="shared" si="258"/>
        <v>2.5</v>
      </c>
      <c r="R862">
        <f t="shared" si="259"/>
        <v>2.5</v>
      </c>
      <c r="T862">
        <f t="shared" si="273"/>
        <v>0</v>
      </c>
      <c r="U862">
        <f t="shared" si="274"/>
        <v>0</v>
      </c>
      <c r="W862">
        <f t="shared" si="260"/>
        <v>2.5</v>
      </c>
      <c r="Y862">
        <f t="shared" si="261"/>
        <v>18</v>
      </c>
      <c r="Z862">
        <f t="shared" si="262"/>
        <v>-18</v>
      </c>
    </row>
    <row r="863" spans="1:26" x14ac:dyDescent="0.3">
      <c r="A863">
        <f t="shared" si="263"/>
        <v>1</v>
      </c>
      <c r="B863">
        <f t="shared" si="268"/>
        <v>-15.5</v>
      </c>
      <c r="C863">
        <f t="shared" si="256"/>
        <v>63</v>
      </c>
      <c r="D863">
        <f t="shared" si="257"/>
        <v>-1</v>
      </c>
      <c r="E863">
        <f t="shared" si="269"/>
        <v>1</v>
      </c>
      <c r="F863">
        <f t="shared" si="270"/>
        <v>62</v>
      </c>
      <c r="G863">
        <f t="shared" si="271"/>
        <v>0</v>
      </c>
      <c r="H863">
        <f t="shared" si="272"/>
        <v>0</v>
      </c>
      <c r="I863">
        <f t="shared" si="264"/>
        <v>0</v>
      </c>
      <c r="J863">
        <f t="shared" si="265"/>
        <v>0</v>
      </c>
      <c r="K863">
        <f>+FDA_BE_Calculations!$F$41/FE_GAIN_plot</f>
        <v>5.1999999999999993</v>
      </c>
      <c r="L863">
        <f>+FDA_BE_Calculations!$G$41/FE_GAIN_plot</f>
        <v>-5.1999999999999993</v>
      </c>
      <c r="N863">
        <f t="shared" si="266"/>
        <v>0</v>
      </c>
      <c r="O863">
        <f t="shared" si="267"/>
        <v>0</v>
      </c>
      <c r="Q863">
        <f t="shared" si="258"/>
        <v>2.5</v>
      </c>
      <c r="R863">
        <f t="shared" si="259"/>
        <v>2.5</v>
      </c>
      <c r="T863">
        <f t="shared" si="273"/>
        <v>0</v>
      </c>
      <c r="U863">
        <f t="shared" si="274"/>
        <v>0</v>
      </c>
      <c r="W863">
        <f t="shared" si="260"/>
        <v>2.5</v>
      </c>
      <c r="Y863">
        <f t="shared" si="261"/>
        <v>18</v>
      </c>
      <c r="Z863">
        <f t="shared" si="262"/>
        <v>-18</v>
      </c>
    </row>
    <row r="864" spans="1:26" x14ac:dyDescent="0.3">
      <c r="A864">
        <f t="shared" si="263"/>
        <v>1</v>
      </c>
      <c r="B864">
        <f t="shared" si="268"/>
        <v>-15.5</v>
      </c>
      <c r="C864">
        <f t="shared" si="256"/>
        <v>63</v>
      </c>
      <c r="D864">
        <f t="shared" si="257"/>
        <v>-1</v>
      </c>
      <c r="E864">
        <f t="shared" si="269"/>
        <v>1</v>
      </c>
      <c r="F864">
        <f t="shared" si="270"/>
        <v>62</v>
      </c>
      <c r="G864">
        <f t="shared" si="271"/>
        <v>0</v>
      </c>
      <c r="H864">
        <f t="shared" si="272"/>
        <v>0</v>
      </c>
      <c r="I864">
        <f t="shared" si="264"/>
        <v>0</v>
      </c>
      <c r="J864">
        <f t="shared" si="265"/>
        <v>0</v>
      </c>
      <c r="K864">
        <f>+FDA_BE_Calculations!$F$41/FE_GAIN_plot</f>
        <v>5.1999999999999993</v>
      </c>
      <c r="L864">
        <f>+FDA_BE_Calculations!$G$41/FE_GAIN_plot</f>
        <v>-5.1999999999999993</v>
      </c>
      <c r="N864">
        <f t="shared" si="266"/>
        <v>0</v>
      </c>
      <c r="O864">
        <f t="shared" si="267"/>
        <v>0</v>
      </c>
      <c r="Q864">
        <f t="shared" si="258"/>
        <v>2.5</v>
      </c>
      <c r="R864">
        <f t="shared" si="259"/>
        <v>2.5</v>
      </c>
      <c r="T864">
        <f t="shared" si="273"/>
        <v>0</v>
      </c>
      <c r="U864">
        <f t="shared" si="274"/>
        <v>0</v>
      </c>
      <c r="W864">
        <f t="shared" si="260"/>
        <v>2.5</v>
      </c>
      <c r="Y864">
        <f t="shared" si="261"/>
        <v>18</v>
      </c>
      <c r="Z864">
        <f t="shared" si="262"/>
        <v>-18</v>
      </c>
    </row>
    <row r="865" spans="1:26" x14ac:dyDescent="0.3">
      <c r="A865">
        <f t="shared" si="263"/>
        <v>1</v>
      </c>
      <c r="B865">
        <f t="shared" si="268"/>
        <v>-15.5</v>
      </c>
      <c r="C865">
        <f t="shared" si="256"/>
        <v>63</v>
      </c>
      <c r="D865">
        <f t="shared" si="257"/>
        <v>-1</v>
      </c>
      <c r="E865">
        <f t="shared" si="269"/>
        <v>1</v>
      </c>
      <c r="F865">
        <f t="shared" si="270"/>
        <v>62</v>
      </c>
      <c r="G865">
        <f t="shared" si="271"/>
        <v>0</v>
      </c>
      <c r="H865">
        <f t="shared" si="272"/>
        <v>0</v>
      </c>
      <c r="I865">
        <f t="shared" si="264"/>
        <v>0</v>
      </c>
      <c r="J865">
        <f t="shared" si="265"/>
        <v>0</v>
      </c>
      <c r="K865">
        <f>+FDA_BE_Calculations!$F$41/FE_GAIN_plot</f>
        <v>5.1999999999999993</v>
      </c>
      <c r="L865">
        <f>+FDA_BE_Calculations!$G$41/FE_GAIN_plot</f>
        <v>-5.1999999999999993</v>
      </c>
      <c r="N865">
        <f t="shared" si="266"/>
        <v>0</v>
      </c>
      <c r="O865">
        <f t="shared" si="267"/>
        <v>0</v>
      </c>
      <c r="Q865">
        <f t="shared" si="258"/>
        <v>2.5</v>
      </c>
      <c r="R865">
        <f t="shared" si="259"/>
        <v>2.5</v>
      </c>
      <c r="T865">
        <f t="shared" si="273"/>
        <v>0</v>
      </c>
      <c r="U865">
        <f t="shared" si="274"/>
        <v>0</v>
      </c>
      <c r="W865">
        <f t="shared" si="260"/>
        <v>2.5</v>
      </c>
      <c r="Y865">
        <f t="shared" si="261"/>
        <v>18</v>
      </c>
      <c r="Z865">
        <f t="shared" si="262"/>
        <v>-18</v>
      </c>
    </row>
    <row r="866" spans="1:26" x14ac:dyDescent="0.3">
      <c r="A866">
        <f t="shared" si="263"/>
        <v>1</v>
      </c>
      <c r="B866">
        <f t="shared" si="268"/>
        <v>-15.5</v>
      </c>
      <c r="C866">
        <f t="shared" si="256"/>
        <v>63</v>
      </c>
      <c r="D866">
        <f t="shared" si="257"/>
        <v>-1</v>
      </c>
      <c r="E866">
        <f t="shared" si="269"/>
        <v>1</v>
      </c>
      <c r="F866">
        <f t="shared" si="270"/>
        <v>62</v>
      </c>
      <c r="G866">
        <f t="shared" si="271"/>
        <v>0</v>
      </c>
      <c r="H866">
        <f t="shared" si="272"/>
        <v>0</v>
      </c>
      <c r="I866">
        <f t="shared" si="264"/>
        <v>0</v>
      </c>
      <c r="J866">
        <f t="shared" si="265"/>
        <v>0</v>
      </c>
      <c r="K866">
        <f>+FDA_BE_Calculations!$F$41/FE_GAIN_plot</f>
        <v>5.1999999999999993</v>
      </c>
      <c r="L866">
        <f>+FDA_BE_Calculations!$G$41/FE_GAIN_plot</f>
        <v>-5.1999999999999993</v>
      </c>
      <c r="N866">
        <f t="shared" si="266"/>
        <v>0</v>
      </c>
      <c r="O866">
        <f t="shared" si="267"/>
        <v>0</v>
      </c>
      <c r="Q866">
        <f t="shared" si="258"/>
        <v>2.5</v>
      </c>
      <c r="R866">
        <f t="shared" si="259"/>
        <v>2.5</v>
      </c>
      <c r="T866">
        <f t="shared" si="273"/>
        <v>0</v>
      </c>
      <c r="U866">
        <f t="shared" si="274"/>
        <v>0</v>
      </c>
      <c r="W866">
        <f t="shared" si="260"/>
        <v>2.5</v>
      </c>
      <c r="Y866">
        <f t="shared" si="261"/>
        <v>18</v>
      </c>
      <c r="Z866">
        <f t="shared" si="262"/>
        <v>-18</v>
      </c>
    </row>
    <row r="867" spans="1:26" x14ac:dyDescent="0.3">
      <c r="A867">
        <f t="shared" si="263"/>
        <v>1</v>
      </c>
      <c r="B867">
        <f t="shared" si="268"/>
        <v>-15.5</v>
      </c>
      <c r="C867">
        <f t="shared" si="256"/>
        <v>63</v>
      </c>
      <c r="D867">
        <f t="shared" si="257"/>
        <v>-1</v>
      </c>
      <c r="E867">
        <f t="shared" si="269"/>
        <v>1</v>
      </c>
      <c r="F867">
        <f t="shared" si="270"/>
        <v>62</v>
      </c>
      <c r="G867">
        <f t="shared" si="271"/>
        <v>0</v>
      </c>
      <c r="H867">
        <f t="shared" si="272"/>
        <v>0</v>
      </c>
      <c r="I867">
        <f t="shared" si="264"/>
        <v>0</v>
      </c>
      <c r="J867">
        <f t="shared" si="265"/>
        <v>0</v>
      </c>
      <c r="K867">
        <f>+FDA_BE_Calculations!$F$41/FE_GAIN_plot</f>
        <v>5.1999999999999993</v>
      </c>
      <c r="L867">
        <f>+FDA_BE_Calculations!$G$41/FE_GAIN_plot</f>
        <v>-5.1999999999999993</v>
      </c>
      <c r="N867">
        <f t="shared" si="266"/>
        <v>0</v>
      </c>
      <c r="O867">
        <f t="shared" si="267"/>
        <v>0</v>
      </c>
      <c r="Q867">
        <f t="shared" si="258"/>
        <v>2.5</v>
      </c>
      <c r="R867">
        <f t="shared" si="259"/>
        <v>2.5</v>
      </c>
      <c r="T867">
        <f t="shared" si="273"/>
        <v>0</v>
      </c>
      <c r="U867">
        <f t="shared" si="274"/>
        <v>0</v>
      </c>
      <c r="W867">
        <f t="shared" si="260"/>
        <v>2.5</v>
      </c>
      <c r="Y867">
        <f t="shared" si="261"/>
        <v>18</v>
      </c>
      <c r="Z867">
        <f t="shared" si="262"/>
        <v>-18</v>
      </c>
    </row>
    <row r="868" spans="1:26" x14ac:dyDescent="0.3">
      <c r="A868">
        <f t="shared" si="263"/>
        <v>1</v>
      </c>
      <c r="B868">
        <f t="shared" si="268"/>
        <v>-15.5</v>
      </c>
      <c r="C868">
        <f t="shared" si="256"/>
        <v>63</v>
      </c>
      <c r="D868">
        <f t="shared" si="257"/>
        <v>-1</v>
      </c>
      <c r="E868">
        <f t="shared" si="269"/>
        <v>1</v>
      </c>
      <c r="F868">
        <f t="shared" si="270"/>
        <v>62</v>
      </c>
      <c r="G868">
        <f t="shared" si="271"/>
        <v>0</v>
      </c>
      <c r="H868">
        <f t="shared" si="272"/>
        <v>0</v>
      </c>
      <c r="I868">
        <f t="shared" si="264"/>
        <v>0</v>
      </c>
      <c r="J868">
        <f t="shared" si="265"/>
        <v>0</v>
      </c>
      <c r="K868">
        <f>+FDA_BE_Calculations!$F$41/FE_GAIN_plot</f>
        <v>5.1999999999999993</v>
      </c>
      <c r="L868">
        <f>+FDA_BE_Calculations!$G$41/FE_GAIN_plot</f>
        <v>-5.1999999999999993</v>
      </c>
      <c r="N868">
        <f t="shared" si="266"/>
        <v>0</v>
      </c>
      <c r="O868">
        <f t="shared" si="267"/>
        <v>0</v>
      </c>
      <c r="Q868">
        <f t="shared" si="258"/>
        <v>2.5</v>
      </c>
      <c r="R868">
        <f t="shared" si="259"/>
        <v>2.5</v>
      </c>
      <c r="T868">
        <f t="shared" si="273"/>
        <v>0</v>
      </c>
      <c r="U868">
        <f t="shared" si="274"/>
        <v>0</v>
      </c>
      <c r="W868">
        <f t="shared" si="260"/>
        <v>2.5</v>
      </c>
      <c r="Y868">
        <f t="shared" si="261"/>
        <v>18</v>
      </c>
      <c r="Z868">
        <f t="shared" si="262"/>
        <v>-18</v>
      </c>
    </row>
    <row r="869" spans="1:26" x14ac:dyDescent="0.3">
      <c r="A869">
        <f t="shared" si="263"/>
        <v>1</v>
      </c>
      <c r="B869">
        <f t="shared" si="268"/>
        <v>-15.5</v>
      </c>
      <c r="C869">
        <f t="shared" si="256"/>
        <v>63</v>
      </c>
      <c r="D869">
        <f t="shared" si="257"/>
        <v>-1</v>
      </c>
      <c r="E869">
        <f t="shared" si="269"/>
        <v>1</v>
      </c>
      <c r="F869">
        <f t="shared" si="270"/>
        <v>62</v>
      </c>
      <c r="G869">
        <f t="shared" si="271"/>
        <v>0</v>
      </c>
      <c r="H869">
        <f t="shared" si="272"/>
        <v>0</v>
      </c>
      <c r="I869">
        <f t="shared" si="264"/>
        <v>0</v>
      </c>
      <c r="J869">
        <f t="shared" si="265"/>
        <v>0</v>
      </c>
      <c r="K869">
        <f>+FDA_BE_Calculations!$F$41/FE_GAIN_plot</f>
        <v>5.1999999999999993</v>
      </c>
      <c r="L869">
        <f>+FDA_BE_Calculations!$G$41/FE_GAIN_plot</f>
        <v>-5.1999999999999993</v>
      </c>
      <c r="N869">
        <f t="shared" si="266"/>
        <v>0</v>
      </c>
      <c r="O869">
        <f t="shared" si="267"/>
        <v>0</v>
      </c>
      <c r="Q869">
        <f t="shared" si="258"/>
        <v>2.5</v>
      </c>
      <c r="R869">
        <f t="shared" si="259"/>
        <v>2.5</v>
      </c>
      <c r="T869">
        <f t="shared" si="273"/>
        <v>0</v>
      </c>
      <c r="U869">
        <f t="shared" si="274"/>
        <v>0</v>
      </c>
      <c r="W869">
        <f t="shared" si="260"/>
        <v>2.5</v>
      </c>
      <c r="Y869">
        <f t="shared" si="261"/>
        <v>18</v>
      </c>
      <c r="Z869">
        <f t="shared" si="262"/>
        <v>-18</v>
      </c>
    </row>
    <row r="870" spans="1:26" x14ac:dyDescent="0.3">
      <c r="A870">
        <f t="shared" si="263"/>
        <v>1</v>
      </c>
      <c r="B870">
        <f t="shared" si="268"/>
        <v>-15.5</v>
      </c>
      <c r="C870">
        <f t="shared" si="256"/>
        <v>63</v>
      </c>
      <c r="D870">
        <f t="shared" si="257"/>
        <v>-1</v>
      </c>
      <c r="E870">
        <f t="shared" si="269"/>
        <v>1</v>
      </c>
      <c r="F870">
        <f t="shared" si="270"/>
        <v>62</v>
      </c>
      <c r="G870">
        <f t="shared" si="271"/>
        <v>0</v>
      </c>
      <c r="H870">
        <f t="shared" si="272"/>
        <v>0</v>
      </c>
      <c r="I870">
        <f t="shared" si="264"/>
        <v>0</v>
      </c>
      <c r="J870">
        <f t="shared" si="265"/>
        <v>0</v>
      </c>
      <c r="K870">
        <f>+FDA_BE_Calculations!$F$41/FE_GAIN_plot</f>
        <v>5.1999999999999993</v>
      </c>
      <c r="L870">
        <f>+FDA_BE_Calculations!$G$41/FE_GAIN_plot</f>
        <v>-5.1999999999999993</v>
      </c>
      <c r="N870">
        <f t="shared" si="266"/>
        <v>0</v>
      </c>
      <c r="O870">
        <f t="shared" si="267"/>
        <v>0</v>
      </c>
      <c r="Q870">
        <f t="shared" si="258"/>
        <v>2.5</v>
      </c>
      <c r="R870">
        <f t="shared" si="259"/>
        <v>2.5</v>
      </c>
      <c r="T870">
        <f t="shared" si="273"/>
        <v>0</v>
      </c>
      <c r="U870">
        <f t="shared" si="274"/>
        <v>0</v>
      </c>
      <c r="W870">
        <f t="shared" si="260"/>
        <v>2.5</v>
      </c>
      <c r="Y870">
        <f t="shared" si="261"/>
        <v>18</v>
      </c>
      <c r="Z870">
        <f t="shared" si="262"/>
        <v>-18</v>
      </c>
    </row>
    <row r="871" spans="1:26" x14ac:dyDescent="0.3">
      <c r="A871">
        <f t="shared" si="263"/>
        <v>1</v>
      </c>
      <c r="B871">
        <f t="shared" si="268"/>
        <v>-15.5</v>
      </c>
      <c r="C871">
        <f t="shared" si="256"/>
        <v>63</v>
      </c>
      <c r="D871">
        <f t="shared" si="257"/>
        <v>-1</v>
      </c>
      <c r="E871">
        <f t="shared" si="269"/>
        <v>1</v>
      </c>
      <c r="F871">
        <f t="shared" si="270"/>
        <v>62</v>
      </c>
      <c r="G871">
        <f t="shared" si="271"/>
        <v>0</v>
      </c>
      <c r="H871">
        <f t="shared" si="272"/>
        <v>0</v>
      </c>
      <c r="I871">
        <f t="shared" si="264"/>
        <v>0</v>
      </c>
      <c r="J871">
        <f t="shared" si="265"/>
        <v>0</v>
      </c>
      <c r="K871">
        <f>+FDA_BE_Calculations!$F$41/FE_GAIN_plot</f>
        <v>5.1999999999999993</v>
      </c>
      <c r="L871">
        <f>+FDA_BE_Calculations!$G$41/FE_GAIN_plot</f>
        <v>-5.1999999999999993</v>
      </c>
      <c r="N871">
        <f t="shared" si="266"/>
        <v>0</v>
      </c>
      <c r="O871">
        <f t="shared" si="267"/>
        <v>0</v>
      </c>
      <c r="Q871">
        <f t="shared" si="258"/>
        <v>2.5</v>
      </c>
      <c r="R871">
        <f t="shared" si="259"/>
        <v>2.5</v>
      </c>
      <c r="T871">
        <f t="shared" si="273"/>
        <v>0</v>
      </c>
      <c r="U871">
        <f t="shared" si="274"/>
        <v>0</v>
      </c>
      <c r="W871">
        <f t="shared" si="260"/>
        <v>2.5</v>
      </c>
      <c r="Y871">
        <f t="shared" si="261"/>
        <v>18</v>
      </c>
      <c r="Z871">
        <f t="shared" si="262"/>
        <v>-18</v>
      </c>
    </row>
    <row r="872" spans="1:26" x14ac:dyDescent="0.3">
      <c r="A872">
        <f t="shared" si="263"/>
        <v>1</v>
      </c>
      <c r="B872">
        <f t="shared" si="268"/>
        <v>-15.5</v>
      </c>
      <c r="C872">
        <f t="shared" si="256"/>
        <v>63</v>
      </c>
      <c r="D872">
        <f t="shared" si="257"/>
        <v>-1</v>
      </c>
      <c r="E872">
        <f t="shared" si="269"/>
        <v>1</v>
      </c>
      <c r="F872">
        <f t="shared" si="270"/>
        <v>62</v>
      </c>
      <c r="G872">
        <f t="shared" si="271"/>
        <v>0</v>
      </c>
      <c r="H872">
        <f t="shared" si="272"/>
        <v>0</v>
      </c>
      <c r="I872">
        <f t="shared" si="264"/>
        <v>0</v>
      </c>
      <c r="J872">
        <f t="shared" si="265"/>
        <v>0</v>
      </c>
      <c r="K872">
        <f>+FDA_BE_Calculations!$F$41/FE_GAIN_plot</f>
        <v>5.1999999999999993</v>
      </c>
      <c r="L872">
        <f>+FDA_BE_Calculations!$G$41/FE_GAIN_plot</f>
        <v>-5.1999999999999993</v>
      </c>
      <c r="N872">
        <f t="shared" si="266"/>
        <v>0</v>
      </c>
      <c r="O872">
        <f t="shared" si="267"/>
        <v>0</v>
      </c>
      <c r="Q872">
        <f t="shared" si="258"/>
        <v>2.5</v>
      </c>
      <c r="R872">
        <f t="shared" si="259"/>
        <v>2.5</v>
      </c>
      <c r="T872">
        <f t="shared" si="273"/>
        <v>0</v>
      </c>
      <c r="U872">
        <f t="shared" si="274"/>
        <v>0</v>
      </c>
      <c r="W872">
        <f t="shared" si="260"/>
        <v>2.5</v>
      </c>
      <c r="Y872">
        <f t="shared" si="261"/>
        <v>18</v>
      </c>
      <c r="Z872">
        <f t="shared" si="262"/>
        <v>-18</v>
      </c>
    </row>
    <row r="873" spans="1:26" x14ac:dyDescent="0.3">
      <c r="A873">
        <f t="shared" si="263"/>
        <v>1</v>
      </c>
      <c r="B873">
        <f t="shared" si="268"/>
        <v>-15.5</v>
      </c>
      <c r="C873">
        <f t="shared" si="256"/>
        <v>63</v>
      </c>
      <c r="D873">
        <f t="shared" si="257"/>
        <v>-1</v>
      </c>
      <c r="E873">
        <f t="shared" si="269"/>
        <v>1</v>
      </c>
      <c r="F873">
        <f t="shared" si="270"/>
        <v>62</v>
      </c>
      <c r="G873">
        <f t="shared" si="271"/>
        <v>0</v>
      </c>
      <c r="H873">
        <f t="shared" si="272"/>
        <v>0</v>
      </c>
      <c r="I873">
        <f t="shared" si="264"/>
        <v>0</v>
      </c>
      <c r="J873">
        <f t="shared" si="265"/>
        <v>0</v>
      </c>
      <c r="K873">
        <f>+FDA_BE_Calculations!$F$41/FE_GAIN_plot</f>
        <v>5.1999999999999993</v>
      </c>
      <c r="L873">
        <f>+FDA_BE_Calculations!$G$41/FE_GAIN_plot</f>
        <v>-5.1999999999999993</v>
      </c>
      <c r="N873">
        <f t="shared" si="266"/>
        <v>0</v>
      </c>
      <c r="O873">
        <f t="shared" si="267"/>
        <v>0</v>
      </c>
      <c r="Q873">
        <f t="shared" si="258"/>
        <v>2.5</v>
      </c>
      <c r="R873">
        <f t="shared" si="259"/>
        <v>2.5</v>
      </c>
      <c r="T873">
        <f t="shared" si="273"/>
        <v>0</v>
      </c>
      <c r="U873">
        <f t="shared" si="274"/>
        <v>0</v>
      </c>
      <c r="W873">
        <f t="shared" si="260"/>
        <v>2.5</v>
      </c>
      <c r="Y873">
        <f t="shared" si="261"/>
        <v>18</v>
      </c>
      <c r="Z873">
        <f t="shared" si="262"/>
        <v>-18</v>
      </c>
    </row>
    <row r="874" spans="1:26" x14ac:dyDescent="0.3">
      <c r="A874">
        <f t="shared" si="263"/>
        <v>1</v>
      </c>
      <c r="B874">
        <f t="shared" si="268"/>
        <v>-15.5</v>
      </c>
      <c r="C874">
        <f t="shared" si="256"/>
        <v>63</v>
      </c>
      <c r="D874">
        <f t="shared" si="257"/>
        <v>-1</v>
      </c>
      <c r="E874">
        <f t="shared" si="269"/>
        <v>1</v>
      </c>
      <c r="F874">
        <f t="shared" si="270"/>
        <v>62</v>
      </c>
      <c r="G874">
        <f t="shared" si="271"/>
        <v>0</v>
      </c>
      <c r="H874">
        <f t="shared" si="272"/>
        <v>0</v>
      </c>
      <c r="I874">
        <f t="shared" si="264"/>
        <v>0</v>
      </c>
      <c r="J874">
        <f t="shared" si="265"/>
        <v>0</v>
      </c>
      <c r="K874">
        <f>+FDA_BE_Calculations!$F$41/FE_GAIN_plot</f>
        <v>5.1999999999999993</v>
      </c>
      <c r="L874">
        <f>+FDA_BE_Calculations!$G$41/FE_GAIN_plot</f>
        <v>-5.1999999999999993</v>
      </c>
      <c r="N874">
        <f t="shared" si="266"/>
        <v>0</v>
      </c>
      <c r="O874">
        <f t="shared" si="267"/>
        <v>0</v>
      </c>
      <c r="Q874">
        <f t="shared" si="258"/>
        <v>2.5</v>
      </c>
      <c r="R874">
        <f t="shared" si="259"/>
        <v>2.5</v>
      </c>
      <c r="T874">
        <f t="shared" si="273"/>
        <v>0</v>
      </c>
      <c r="U874">
        <f t="shared" si="274"/>
        <v>0</v>
      </c>
      <c r="W874">
        <f t="shared" si="260"/>
        <v>2.5</v>
      </c>
      <c r="Y874">
        <f t="shared" si="261"/>
        <v>18</v>
      </c>
      <c r="Z874">
        <f t="shared" si="262"/>
        <v>-18</v>
      </c>
    </row>
    <row r="875" spans="1:26" x14ac:dyDescent="0.3">
      <c r="A875">
        <f t="shared" si="263"/>
        <v>1</v>
      </c>
      <c r="B875">
        <f t="shared" si="268"/>
        <v>-15.5</v>
      </c>
      <c r="C875">
        <f t="shared" si="256"/>
        <v>63</v>
      </c>
      <c r="D875">
        <f t="shared" si="257"/>
        <v>-1</v>
      </c>
      <c r="E875">
        <f t="shared" si="269"/>
        <v>1</v>
      </c>
      <c r="F875">
        <f t="shared" si="270"/>
        <v>62</v>
      </c>
      <c r="G875">
        <f t="shared" si="271"/>
        <v>0</v>
      </c>
      <c r="H875">
        <f t="shared" si="272"/>
        <v>0</v>
      </c>
      <c r="I875">
        <f t="shared" si="264"/>
        <v>0</v>
      </c>
      <c r="J875">
        <f t="shared" si="265"/>
        <v>0</v>
      </c>
      <c r="K875">
        <f>+FDA_BE_Calculations!$F$41/FE_GAIN_plot</f>
        <v>5.1999999999999993</v>
      </c>
      <c r="L875">
        <f>+FDA_BE_Calculations!$G$41/FE_GAIN_plot</f>
        <v>-5.1999999999999993</v>
      </c>
      <c r="N875">
        <f t="shared" si="266"/>
        <v>0</v>
      </c>
      <c r="O875">
        <f t="shared" si="267"/>
        <v>0</v>
      </c>
      <c r="Q875">
        <f t="shared" si="258"/>
        <v>2.5</v>
      </c>
      <c r="R875">
        <f t="shared" si="259"/>
        <v>2.5</v>
      </c>
      <c r="T875">
        <f t="shared" si="273"/>
        <v>0</v>
      </c>
      <c r="U875">
        <f t="shared" si="274"/>
        <v>0</v>
      </c>
      <c r="W875">
        <f t="shared" si="260"/>
        <v>2.5</v>
      </c>
      <c r="Y875">
        <f t="shared" si="261"/>
        <v>18</v>
      </c>
      <c r="Z875">
        <f t="shared" si="262"/>
        <v>-18</v>
      </c>
    </row>
    <row r="876" spans="1:26" x14ac:dyDescent="0.3">
      <c r="A876">
        <f t="shared" si="263"/>
        <v>1</v>
      </c>
      <c r="B876">
        <f t="shared" si="268"/>
        <v>-15.5</v>
      </c>
      <c r="C876">
        <f t="shared" si="256"/>
        <v>63</v>
      </c>
      <c r="D876">
        <f t="shared" si="257"/>
        <v>-1</v>
      </c>
      <c r="E876">
        <f t="shared" si="269"/>
        <v>1</v>
      </c>
      <c r="F876">
        <f t="shared" si="270"/>
        <v>62</v>
      </c>
      <c r="G876">
        <f t="shared" si="271"/>
        <v>0</v>
      </c>
      <c r="H876">
        <f t="shared" si="272"/>
        <v>0</v>
      </c>
      <c r="I876">
        <f t="shared" si="264"/>
        <v>0</v>
      </c>
      <c r="J876">
        <f t="shared" si="265"/>
        <v>0</v>
      </c>
      <c r="K876">
        <f>+FDA_BE_Calculations!$F$41/FE_GAIN_plot</f>
        <v>5.1999999999999993</v>
      </c>
      <c r="L876">
        <f>+FDA_BE_Calculations!$G$41/FE_GAIN_plot</f>
        <v>-5.1999999999999993</v>
      </c>
      <c r="N876">
        <f t="shared" si="266"/>
        <v>0</v>
      </c>
      <c r="O876">
        <f t="shared" si="267"/>
        <v>0</v>
      </c>
      <c r="Q876">
        <f t="shared" si="258"/>
        <v>2.5</v>
      </c>
      <c r="R876">
        <f t="shared" si="259"/>
        <v>2.5</v>
      </c>
      <c r="T876">
        <f t="shared" si="273"/>
        <v>0</v>
      </c>
      <c r="U876">
        <f t="shared" si="274"/>
        <v>0</v>
      </c>
      <c r="W876">
        <f t="shared" si="260"/>
        <v>2.5</v>
      </c>
      <c r="Y876">
        <f t="shared" si="261"/>
        <v>18</v>
      </c>
      <c r="Z876">
        <f t="shared" si="262"/>
        <v>-18</v>
      </c>
    </row>
    <row r="877" spans="1:26" x14ac:dyDescent="0.3">
      <c r="A877">
        <f t="shared" si="263"/>
        <v>1</v>
      </c>
      <c r="B877">
        <f t="shared" si="268"/>
        <v>-15.5</v>
      </c>
      <c r="C877">
        <f t="shared" si="256"/>
        <v>63</v>
      </c>
      <c r="D877">
        <f t="shared" si="257"/>
        <v>-1</v>
      </c>
      <c r="E877">
        <f t="shared" si="269"/>
        <v>1</v>
      </c>
      <c r="F877">
        <f t="shared" si="270"/>
        <v>62</v>
      </c>
      <c r="G877">
        <f t="shared" si="271"/>
        <v>0</v>
      </c>
      <c r="H877">
        <f t="shared" si="272"/>
        <v>0</v>
      </c>
      <c r="I877">
        <f t="shared" si="264"/>
        <v>0</v>
      </c>
      <c r="J877">
        <f t="shared" si="265"/>
        <v>0</v>
      </c>
      <c r="K877">
        <f>+FDA_BE_Calculations!$F$41/FE_GAIN_plot</f>
        <v>5.1999999999999993</v>
      </c>
      <c r="L877">
        <f>+FDA_BE_Calculations!$G$41/FE_GAIN_plot</f>
        <v>-5.1999999999999993</v>
      </c>
      <c r="N877">
        <f t="shared" si="266"/>
        <v>0</v>
      </c>
      <c r="O877">
        <f t="shared" si="267"/>
        <v>0</v>
      </c>
      <c r="Q877">
        <f t="shared" si="258"/>
        <v>2.5</v>
      </c>
      <c r="R877">
        <f t="shared" si="259"/>
        <v>2.5</v>
      </c>
      <c r="T877">
        <f t="shared" si="273"/>
        <v>0</v>
      </c>
      <c r="U877">
        <f t="shared" si="274"/>
        <v>0</v>
      </c>
      <c r="W877">
        <f t="shared" si="260"/>
        <v>2.5</v>
      </c>
      <c r="Y877">
        <f t="shared" si="261"/>
        <v>18</v>
      </c>
      <c r="Z877">
        <f t="shared" si="262"/>
        <v>-18</v>
      </c>
    </row>
    <row r="878" spans="1:26" x14ac:dyDescent="0.3">
      <c r="A878">
        <f t="shared" si="263"/>
        <v>1</v>
      </c>
      <c r="B878">
        <f t="shared" si="268"/>
        <v>-15.5</v>
      </c>
      <c r="C878">
        <f t="shared" si="256"/>
        <v>63</v>
      </c>
      <c r="D878">
        <f t="shared" si="257"/>
        <v>-1</v>
      </c>
      <c r="E878">
        <f t="shared" si="269"/>
        <v>1</v>
      </c>
      <c r="F878">
        <f t="shared" si="270"/>
        <v>62</v>
      </c>
      <c r="G878">
        <f t="shared" si="271"/>
        <v>0</v>
      </c>
      <c r="H878">
        <f t="shared" si="272"/>
        <v>0</v>
      </c>
      <c r="I878">
        <f t="shared" si="264"/>
        <v>0</v>
      </c>
      <c r="J878">
        <f t="shared" si="265"/>
        <v>0</v>
      </c>
      <c r="K878">
        <f>+FDA_BE_Calculations!$F$41/FE_GAIN_plot</f>
        <v>5.1999999999999993</v>
      </c>
      <c r="L878">
        <f>+FDA_BE_Calculations!$G$41/FE_GAIN_plot</f>
        <v>-5.1999999999999993</v>
      </c>
      <c r="N878">
        <f t="shared" si="266"/>
        <v>0</v>
      </c>
      <c r="O878">
        <f t="shared" si="267"/>
        <v>0</v>
      </c>
      <c r="Q878">
        <f t="shared" si="258"/>
        <v>2.5</v>
      </c>
      <c r="R878">
        <f t="shared" si="259"/>
        <v>2.5</v>
      </c>
      <c r="T878">
        <f t="shared" si="273"/>
        <v>0</v>
      </c>
      <c r="U878">
        <f t="shared" si="274"/>
        <v>0</v>
      </c>
      <c r="W878">
        <f t="shared" si="260"/>
        <v>2.5</v>
      </c>
      <c r="Y878">
        <f t="shared" si="261"/>
        <v>18</v>
      </c>
      <c r="Z878">
        <f t="shared" si="262"/>
        <v>-18</v>
      </c>
    </row>
    <row r="879" spans="1:26" x14ac:dyDescent="0.3">
      <c r="A879">
        <f t="shared" si="263"/>
        <v>1</v>
      </c>
      <c r="B879">
        <f t="shared" si="268"/>
        <v>-15.5</v>
      </c>
      <c r="C879">
        <f t="shared" si="256"/>
        <v>63</v>
      </c>
      <c r="D879">
        <f t="shared" si="257"/>
        <v>-1</v>
      </c>
      <c r="E879">
        <f t="shared" si="269"/>
        <v>1</v>
      </c>
      <c r="F879">
        <f t="shared" si="270"/>
        <v>62</v>
      </c>
      <c r="G879">
        <f t="shared" si="271"/>
        <v>0</v>
      </c>
      <c r="H879">
        <f t="shared" si="272"/>
        <v>0</v>
      </c>
      <c r="I879">
        <f t="shared" si="264"/>
        <v>0</v>
      </c>
      <c r="J879">
        <f t="shared" si="265"/>
        <v>0</v>
      </c>
      <c r="K879">
        <f>+FDA_BE_Calculations!$F$41/FE_GAIN_plot</f>
        <v>5.1999999999999993</v>
      </c>
      <c r="L879">
        <f>+FDA_BE_Calculations!$G$41/FE_GAIN_plot</f>
        <v>-5.1999999999999993</v>
      </c>
      <c r="N879">
        <f t="shared" si="266"/>
        <v>0</v>
      </c>
      <c r="O879">
        <f t="shared" si="267"/>
        <v>0</v>
      </c>
      <c r="Q879">
        <f t="shared" si="258"/>
        <v>2.5</v>
      </c>
      <c r="R879">
        <f t="shared" si="259"/>
        <v>2.5</v>
      </c>
      <c r="T879">
        <f t="shared" si="273"/>
        <v>0</v>
      </c>
      <c r="U879">
        <f t="shared" si="274"/>
        <v>0</v>
      </c>
      <c r="W879">
        <f t="shared" si="260"/>
        <v>2.5</v>
      </c>
      <c r="Y879">
        <f t="shared" si="261"/>
        <v>18</v>
      </c>
      <c r="Z879">
        <f t="shared" si="262"/>
        <v>-18</v>
      </c>
    </row>
    <row r="880" spans="1:26" x14ac:dyDescent="0.3">
      <c r="A880">
        <f t="shared" si="263"/>
        <v>1</v>
      </c>
      <c r="B880">
        <f t="shared" si="268"/>
        <v>-15.5</v>
      </c>
      <c r="C880">
        <f t="shared" si="256"/>
        <v>63</v>
      </c>
      <c r="D880">
        <f t="shared" si="257"/>
        <v>-1</v>
      </c>
      <c r="E880">
        <f t="shared" si="269"/>
        <v>1</v>
      </c>
      <c r="F880">
        <f t="shared" si="270"/>
        <v>62</v>
      </c>
      <c r="G880">
        <f t="shared" si="271"/>
        <v>0</v>
      </c>
      <c r="H880">
        <f t="shared" si="272"/>
        <v>0</v>
      </c>
      <c r="I880">
        <f t="shared" si="264"/>
        <v>0</v>
      </c>
      <c r="J880">
        <f t="shared" si="265"/>
        <v>0</v>
      </c>
      <c r="K880">
        <f>+FDA_BE_Calculations!$F$41/FE_GAIN_plot</f>
        <v>5.1999999999999993</v>
      </c>
      <c r="L880">
        <f>+FDA_BE_Calculations!$G$41/FE_GAIN_plot</f>
        <v>-5.1999999999999993</v>
      </c>
      <c r="N880">
        <f t="shared" si="266"/>
        <v>0</v>
      </c>
      <c r="O880">
        <f t="shared" si="267"/>
        <v>0</v>
      </c>
      <c r="Q880">
        <f t="shared" si="258"/>
        <v>2.5</v>
      </c>
      <c r="R880">
        <f t="shared" si="259"/>
        <v>2.5</v>
      </c>
      <c r="T880">
        <f t="shared" si="273"/>
        <v>0</v>
      </c>
      <c r="U880">
        <f t="shared" si="274"/>
        <v>0</v>
      </c>
      <c r="W880">
        <f t="shared" si="260"/>
        <v>2.5</v>
      </c>
      <c r="Y880">
        <f t="shared" si="261"/>
        <v>18</v>
      </c>
      <c r="Z880">
        <f t="shared" si="262"/>
        <v>-18</v>
      </c>
    </row>
    <row r="881" spans="1:26" x14ac:dyDescent="0.3">
      <c r="A881">
        <f t="shared" si="263"/>
        <v>1</v>
      </c>
      <c r="B881">
        <f t="shared" si="268"/>
        <v>-15.5</v>
      </c>
      <c r="C881">
        <f t="shared" si="256"/>
        <v>63</v>
      </c>
      <c r="D881">
        <f t="shared" si="257"/>
        <v>-1</v>
      </c>
      <c r="E881">
        <f t="shared" si="269"/>
        <v>1</v>
      </c>
      <c r="F881">
        <f t="shared" si="270"/>
        <v>62</v>
      </c>
      <c r="G881">
        <f t="shared" si="271"/>
        <v>0</v>
      </c>
      <c r="H881">
        <f t="shared" si="272"/>
        <v>0</v>
      </c>
      <c r="I881">
        <f t="shared" si="264"/>
        <v>0</v>
      </c>
      <c r="J881">
        <f t="shared" si="265"/>
        <v>0</v>
      </c>
      <c r="K881">
        <f>+FDA_BE_Calculations!$F$41/FE_GAIN_plot</f>
        <v>5.1999999999999993</v>
      </c>
      <c r="L881">
        <f>+FDA_BE_Calculations!$G$41/FE_GAIN_plot</f>
        <v>-5.1999999999999993</v>
      </c>
      <c r="N881">
        <f t="shared" si="266"/>
        <v>0</v>
      </c>
      <c r="O881">
        <f t="shared" si="267"/>
        <v>0</v>
      </c>
      <c r="Q881">
        <f t="shared" si="258"/>
        <v>2.5</v>
      </c>
      <c r="R881">
        <f t="shared" si="259"/>
        <v>2.5</v>
      </c>
      <c r="T881">
        <f t="shared" si="273"/>
        <v>0</v>
      </c>
      <c r="U881">
        <f t="shared" si="274"/>
        <v>0</v>
      </c>
      <c r="W881">
        <f t="shared" si="260"/>
        <v>2.5</v>
      </c>
      <c r="Y881">
        <f t="shared" si="261"/>
        <v>18</v>
      </c>
      <c r="Z881">
        <f t="shared" si="262"/>
        <v>-18</v>
      </c>
    </row>
    <row r="882" spans="1:26" x14ac:dyDescent="0.3">
      <c r="A882">
        <f t="shared" si="263"/>
        <v>1</v>
      </c>
      <c r="B882">
        <f t="shared" si="268"/>
        <v>-15.5</v>
      </c>
      <c r="C882">
        <f t="shared" si="256"/>
        <v>63</v>
      </c>
      <c r="D882">
        <f t="shared" si="257"/>
        <v>-1</v>
      </c>
      <c r="E882">
        <f t="shared" si="269"/>
        <v>1</v>
      </c>
      <c r="F882">
        <f t="shared" si="270"/>
        <v>62</v>
      </c>
      <c r="G882">
        <f t="shared" si="271"/>
        <v>0</v>
      </c>
      <c r="H882">
        <f t="shared" si="272"/>
        <v>0</v>
      </c>
      <c r="I882">
        <f t="shared" si="264"/>
        <v>0</v>
      </c>
      <c r="J882">
        <f t="shared" si="265"/>
        <v>0</v>
      </c>
      <c r="K882">
        <f>+FDA_BE_Calculations!$F$41/FE_GAIN_plot</f>
        <v>5.1999999999999993</v>
      </c>
      <c r="L882">
        <f>+FDA_BE_Calculations!$G$41/FE_GAIN_plot</f>
        <v>-5.1999999999999993</v>
      </c>
      <c r="N882">
        <f t="shared" si="266"/>
        <v>0</v>
      </c>
      <c r="O882">
        <f t="shared" si="267"/>
        <v>0</v>
      </c>
      <c r="Q882">
        <f t="shared" si="258"/>
        <v>2.5</v>
      </c>
      <c r="R882">
        <f t="shared" si="259"/>
        <v>2.5</v>
      </c>
      <c r="T882">
        <f t="shared" si="273"/>
        <v>0</v>
      </c>
      <c r="U882">
        <f t="shared" si="274"/>
        <v>0</v>
      </c>
      <c r="W882">
        <f t="shared" si="260"/>
        <v>2.5</v>
      </c>
      <c r="Y882">
        <f t="shared" si="261"/>
        <v>18</v>
      </c>
      <c r="Z882">
        <f t="shared" si="262"/>
        <v>-18</v>
      </c>
    </row>
    <row r="883" spans="1:26" x14ac:dyDescent="0.3">
      <c r="A883">
        <f t="shared" si="263"/>
        <v>1</v>
      </c>
      <c r="B883">
        <f t="shared" si="268"/>
        <v>-15.5</v>
      </c>
      <c r="C883">
        <f t="shared" si="256"/>
        <v>63</v>
      </c>
      <c r="D883">
        <f t="shared" si="257"/>
        <v>-1</v>
      </c>
      <c r="E883">
        <f t="shared" si="269"/>
        <v>1</v>
      </c>
      <c r="F883">
        <f t="shared" si="270"/>
        <v>62</v>
      </c>
      <c r="G883">
        <f t="shared" si="271"/>
        <v>0</v>
      </c>
      <c r="H883">
        <f t="shared" si="272"/>
        <v>0</v>
      </c>
      <c r="I883">
        <f t="shared" si="264"/>
        <v>0</v>
      </c>
      <c r="J883">
        <f t="shared" si="265"/>
        <v>0</v>
      </c>
      <c r="K883">
        <f>+FDA_BE_Calculations!$F$41/FE_GAIN_plot</f>
        <v>5.1999999999999993</v>
      </c>
      <c r="L883">
        <f>+FDA_BE_Calculations!$G$41/FE_GAIN_plot</f>
        <v>-5.1999999999999993</v>
      </c>
      <c r="N883">
        <f t="shared" si="266"/>
        <v>0</v>
      </c>
      <c r="O883">
        <f t="shared" si="267"/>
        <v>0</v>
      </c>
      <c r="Q883">
        <f t="shared" si="258"/>
        <v>2.5</v>
      </c>
      <c r="R883">
        <f t="shared" si="259"/>
        <v>2.5</v>
      </c>
      <c r="T883">
        <f t="shared" si="273"/>
        <v>0</v>
      </c>
      <c r="U883">
        <f t="shared" si="274"/>
        <v>0</v>
      </c>
      <c r="W883">
        <f t="shared" si="260"/>
        <v>2.5</v>
      </c>
      <c r="Y883">
        <f t="shared" si="261"/>
        <v>18</v>
      </c>
      <c r="Z883">
        <f t="shared" si="262"/>
        <v>-18</v>
      </c>
    </row>
    <row r="884" spans="1:26" x14ac:dyDescent="0.3">
      <c r="A884">
        <f t="shared" si="263"/>
        <v>1</v>
      </c>
      <c r="B884">
        <f t="shared" si="268"/>
        <v>-15.5</v>
      </c>
      <c r="C884">
        <f t="shared" si="256"/>
        <v>63</v>
      </c>
      <c r="D884">
        <f t="shared" si="257"/>
        <v>-1</v>
      </c>
      <c r="E884">
        <f t="shared" si="269"/>
        <v>1</v>
      </c>
      <c r="F884">
        <f t="shared" si="270"/>
        <v>62</v>
      </c>
      <c r="G884">
        <f t="shared" si="271"/>
        <v>0</v>
      </c>
      <c r="H884">
        <f t="shared" si="272"/>
        <v>0</v>
      </c>
      <c r="I884">
        <f t="shared" si="264"/>
        <v>0</v>
      </c>
      <c r="J884">
        <f t="shared" si="265"/>
        <v>0</v>
      </c>
      <c r="K884">
        <f>+FDA_BE_Calculations!$F$41/FE_GAIN_plot</f>
        <v>5.1999999999999993</v>
      </c>
      <c r="L884">
        <f>+FDA_BE_Calculations!$G$41/FE_GAIN_plot</f>
        <v>-5.1999999999999993</v>
      </c>
      <c r="N884">
        <f t="shared" si="266"/>
        <v>0</v>
      </c>
      <c r="O884">
        <f t="shared" si="267"/>
        <v>0</v>
      </c>
      <c r="Q884">
        <f t="shared" si="258"/>
        <v>2.5</v>
      </c>
      <c r="R884">
        <f t="shared" si="259"/>
        <v>2.5</v>
      </c>
      <c r="T884">
        <f t="shared" si="273"/>
        <v>0</v>
      </c>
      <c r="U884">
        <f t="shared" si="274"/>
        <v>0</v>
      </c>
      <c r="W884">
        <f t="shared" si="260"/>
        <v>2.5</v>
      </c>
      <c r="Y884">
        <f t="shared" si="261"/>
        <v>18</v>
      </c>
      <c r="Z884">
        <f t="shared" si="262"/>
        <v>-18</v>
      </c>
    </row>
    <row r="885" spans="1:26" x14ac:dyDescent="0.3">
      <c r="A885">
        <f t="shared" si="263"/>
        <v>1</v>
      </c>
      <c r="B885">
        <f t="shared" si="268"/>
        <v>-15.5</v>
      </c>
      <c r="C885">
        <f t="shared" si="256"/>
        <v>63</v>
      </c>
      <c r="D885">
        <f t="shared" si="257"/>
        <v>-1</v>
      </c>
      <c r="E885">
        <f t="shared" si="269"/>
        <v>1</v>
      </c>
      <c r="F885">
        <f t="shared" si="270"/>
        <v>62</v>
      </c>
      <c r="G885">
        <f t="shared" si="271"/>
        <v>0</v>
      </c>
      <c r="H885">
        <f t="shared" si="272"/>
        <v>0</v>
      </c>
      <c r="I885">
        <f t="shared" si="264"/>
        <v>0</v>
      </c>
      <c r="J885">
        <f t="shared" si="265"/>
        <v>0</v>
      </c>
      <c r="K885">
        <f>+FDA_BE_Calculations!$F$41/FE_GAIN_plot</f>
        <v>5.1999999999999993</v>
      </c>
      <c r="L885">
        <f>+FDA_BE_Calculations!$G$41/FE_GAIN_plot</f>
        <v>-5.1999999999999993</v>
      </c>
      <c r="N885">
        <f t="shared" si="266"/>
        <v>0</v>
      </c>
      <c r="O885">
        <f t="shared" si="267"/>
        <v>0</v>
      </c>
      <c r="Q885">
        <f t="shared" si="258"/>
        <v>2.5</v>
      </c>
      <c r="R885">
        <f t="shared" si="259"/>
        <v>2.5</v>
      </c>
      <c r="T885">
        <f t="shared" si="273"/>
        <v>0</v>
      </c>
      <c r="U885">
        <f t="shared" si="274"/>
        <v>0</v>
      </c>
      <c r="W885">
        <f t="shared" si="260"/>
        <v>2.5</v>
      </c>
      <c r="Y885">
        <f t="shared" si="261"/>
        <v>18</v>
      </c>
      <c r="Z885">
        <f t="shared" si="262"/>
        <v>-18</v>
      </c>
    </row>
    <row r="886" spans="1:26" x14ac:dyDescent="0.3">
      <c r="A886">
        <f t="shared" si="263"/>
        <v>1</v>
      </c>
      <c r="B886">
        <f t="shared" si="268"/>
        <v>-15.5</v>
      </c>
      <c r="C886">
        <f t="shared" si="256"/>
        <v>63</v>
      </c>
      <c r="D886">
        <f t="shared" si="257"/>
        <v>-1</v>
      </c>
      <c r="E886">
        <f t="shared" si="269"/>
        <v>1</v>
      </c>
      <c r="F886">
        <f t="shared" si="270"/>
        <v>62</v>
      </c>
      <c r="G886">
        <f t="shared" si="271"/>
        <v>0</v>
      </c>
      <c r="H886">
        <f t="shared" si="272"/>
        <v>0</v>
      </c>
      <c r="I886">
        <f t="shared" si="264"/>
        <v>0</v>
      </c>
      <c r="J886">
        <f t="shared" si="265"/>
        <v>0</v>
      </c>
      <c r="K886">
        <f>+FDA_BE_Calculations!$F$41/FE_GAIN_plot</f>
        <v>5.1999999999999993</v>
      </c>
      <c r="L886">
        <f>+FDA_BE_Calculations!$G$41/FE_GAIN_plot</f>
        <v>-5.1999999999999993</v>
      </c>
      <c r="N886">
        <f t="shared" si="266"/>
        <v>0</v>
      </c>
      <c r="O886">
        <f t="shared" si="267"/>
        <v>0</v>
      </c>
      <c r="Q886">
        <f t="shared" si="258"/>
        <v>2.5</v>
      </c>
      <c r="R886">
        <f t="shared" si="259"/>
        <v>2.5</v>
      </c>
      <c r="T886">
        <f t="shared" si="273"/>
        <v>0</v>
      </c>
      <c r="U886">
        <f t="shared" si="274"/>
        <v>0</v>
      </c>
      <c r="W886">
        <f t="shared" si="260"/>
        <v>2.5</v>
      </c>
      <c r="Y886">
        <f t="shared" si="261"/>
        <v>18</v>
      </c>
      <c r="Z886">
        <f t="shared" si="262"/>
        <v>-18</v>
      </c>
    </row>
    <row r="887" spans="1:26" x14ac:dyDescent="0.3">
      <c r="A887">
        <f t="shared" si="263"/>
        <v>1</v>
      </c>
      <c r="B887">
        <f t="shared" si="268"/>
        <v>-15.5</v>
      </c>
      <c r="C887">
        <f t="shared" si="256"/>
        <v>63</v>
      </c>
      <c r="D887">
        <f t="shared" si="257"/>
        <v>-1</v>
      </c>
      <c r="E887">
        <f t="shared" si="269"/>
        <v>1</v>
      </c>
      <c r="F887">
        <f t="shared" si="270"/>
        <v>62</v>
      </c>
      <c r="G887">
        <f t="shared" si="271"/>
        <v>0</v>
      </c>
      <c r="H887">
        <f t="shared" si="272"/>
        <v>0</v>
      </c>
      <c r="I887">
        <f t="shared" si="264"/>
        <v>0</v>
      </c>
      <c r="J887">
        <f t="shared" si="265"/>
        <v>0</v>
      </c>
      <c r="K887">
        <f>+FDA_BE_Calculations!$F$41/FE_GAIN_plot</f>
        <v>5.1999999999999993</v>
      </c>
      <c r="L887">
        <f>+FDA_BE_Calculations!$G$41/FE_GAIN_plot</f>
        <v>-5.1999999999999993</v>
      </c>
      <c r="N887">
        <f t="shared" si="266"/>
        <v>0</v>
      </c>
      <c r="O887">
        <f t="shared" si="267"/>
        <v>0</v>
      </c>
      <c r="Q887">
        <f t="shared" si="258"/>
        <v>2.5</v>
      </c>
      <c r="R887">
        <f t="shared" si="259"/>
        <v>2.5</v>
      </c>
      <c r="T887">
        <f t="shared" si="273"/>
        <v>0</v>
      </c>
      <c r="U887">
        <f t="shared" si="274"/>
        <v>0</v>
      </c>
      <c r="W887">
        <f t="shared" si="260"/>
        <v>2.5</v>
      </c>
      <c r="Y887">
        <f t="shared" si="261"/>
        <v>18</v>
      </c>
      <c r="Z887">
        <f t="shared" si="262"/>
        <v>-18</v>
      </c>
    </row>
    <row r="888" spans="1:26" x14ac:dyDescent="0.3">
      <c r="A888">
        <f t="shared" si="263"/>
        <v>1</v>
      </c>
      <c r="B888">
        <f t="shared" si="268"/>
        <v>-15.5</v>
      </c>
      <c r="C888">
        <f t="shared" si="256"/>
        <v>63</v>
      </c>
      <c r="D888">
        <f t="shared" si="257"/>
        <v>-1</v>
      </c>
      <c r="E888">
        <f t="shared" si="269"/>
        <v>1</v>
      </c>
      <c r="F888">
        <f t="shared" si="270"/>
        <v>62</v>
      </c>
      <c r="G888">
        <f t="shared" si="271"/>
        <v>0</v>
      </c>
      <c r="H888">
        <f t="shared" si="272"/>
        <v>0</v>
      </c>
      <c r="I888">
        <f t="shared" si="264"/>
        <v>0</v>
      </c>
      <c r="J888">
        <f t="shared" si="265"/>
        <v>0</v>
      </c>
      <c r="K888">
        <f>+FDA_BE_Calculations!$F$41/FE_GAIN_plot</f>
        <v>5.1999999999999993</v>
      </c>
      <c r="L888">
        <f>+FDA_BE_Calculations!$G$41/FE_GAIN_plot</f>
        <v>-5.1999999999999993</v>
      </c>
      <c r="N888">
        <f t="shared" si="266"/>
        <v>0</v>
      </c>
      <c r="O888">
        <f t="shared" si="267"/>
        <v>0</v>
      </c>
      <c r="Q888">
        <f t="shared" si="258"/>
        <v>2.5</v>
      </c>
      <c r="R888">
        <f t="shared" si="259"/>
        <v>2.5</v>
      </c>
      <c r="T888">
        <f t="shared" si="273"/>
        <v>0</v>
      </c>
      <c r="U888">
        <f t="shared" si="274"/>
        <v>0</v>
      </c>
      <c r="W888">
        <f t="shared" si="260"/>
        <v>2.5</v>
      </c>
      <c r="Y888">
        <f t="shared" si="261"/>
        <v>18</v>
      </c>
      <c r="Z888">
        <f t="shared" si="262"/>
        <v>-18</v>
      </c>
    </row>
    <row r="889" spans="1:26" x14ac:dyDescent="0.3">
      <c r="A889">
        <f t="shared" si="263"/>
        <v>1</v>
      </c>
      <c r="B889">
        <f t="shared" si="268"/>
        <v>-15.5</v>
      </c>
      <c r="C889">
        <f t="shared" si="256"/>
        <v>63</v>
      </c>
      <c r="D889">
        <f t="shared" si="257"/>
        <v>-1</v>
      </c>
      <c r="E889">
        <f t="shared" si="269"/>
        <v>1</v>
      </c>
      <c r="F889">
        <f t="shared" si="270"/>
        <v>62</v>
      </c>
      <c r="G889">
        <f t="shared" si="271"/>
        <v>0</v>
      </c>
      <c r="H889">
        <f t="shared" si="272"/>
        <v>0</v>
      </c>
      <c r="I889">
        <f t="shared" si="264"/>
        <v>0</v>
      </c>
      <c r="J889">
        <f t="shared" si="265"/>
        <v>0</v>
      </c>
      <c r="K889">
        <f>+FDA_BE_Calculations!$F$41/FE_GAIN_plot</f>
        <v>5.1999999999999993</v>
      </c>
      <c r="L889">
        <f>+FDA_BE_Calculations!$G$41/FE_GAIN_plot</f>
        <v>-5.1999999999999993</v>
      </c>
      <c r="N889">
        <f t="shared" si="266"/>
        <v>0</v>
      </c>
      <c r="O889">
        <f t="shared" si="267"/>
        <v>0</v>
      </c>
      <c r="Q889">
        <f t="shared" si="258"/>
        <v>2.5</v>
      </c>
      <c r="R889">
        <f t="shared" si="259"/>
        <v>2.5</v>
      </c>
      <c r="T889">
        <f t="shared" si="273"/>
        <v>0</v>
      </c>
      <c r="U889">
        <f t="shared" si="274"/>
        <v>0</v>
      </c>
      <c r="W889">
        <f t="shared" si="260"/>
        <v>2.5</v>
      </c>
      <c r="Y889">
        <f t="shared" si="261"/>
        <v>18</v>
      </c>
      <c r="Z889">
        <f t="shared" si="262"/>
        <v>-18</v>
      </c>
    </row>
    <row r="890" spans="1:26" x14ac:dyDescent="0.3">
      <c r="A890">
        <f t="shared" si="263"/>
        <v>1</v>
      </c>
      <c r="B890">
        <f t="shared" si="268"/>
        <v>-15.5</v>
      </c>
      <c r="C890">
        <f t="shared" si="256"/>
        <v>63</v>
      </c>
      <c r="D890">
        <f t="shared" si="257"/>
        <v>-1</v>
      </c>
      <c r="E890">
        <f t="shared" si="269"/>
        <v>1</v>
      </c>
      <c r="F890">
        <f t="shared" si="270"/>
        <v>62</v>
      </c>
      <c r="G890">
        <f t="shared" si="271"/>
        <v>0</v>
      </c>
      <c r="H890">
        <f t="shared" si="272"/>
        <v>0</v>
      </c>
      <c r="I890">
        <f t="shared" si="264"/>
        <v>0</v>
      </c>
      <c r="J890">
        <f t="shared" si="265"/>
        <v>0</v>
      </c>
      <c r="K890">
        <f>+FDA_BE_Calculations!$F$41/FE_GAIN_plot</f>
        <v>5.1999999999999993</v>
      </c>
      <c r="L890">
        <f>+FDA_BE_Calculations!$G$41/FE_GAIN_plot</f>
        <v>-5.1999999999999993</v>
      </c>
      <c r="N890">
        <f t="shared" si="266"/>
        <v>0</v>
      </c>
      <c r="O890">
        <f t="shared" si="267"/>
        <v>0</v>
      </c>
      <c r="Q890">
        <f t="shared" si="258"/>
        <v>2.5</v>
      </c>
      <c r="R890">
        <f t="shared" si="259"/>
        <v>2.5</v>
      </c>
      <c r="T890">
        <f t="shared" si="273"/>
        <v>0</v>
      </c>
      <c r="U890">
        <f t="shared" si="274"/>
        <v>0</v>
      </c>
      <c r="W890">
        <f t="shared" si="260"/>
        <v>2.5</v>
      </c>
      <c r="Y890">
        <f t="shared" si="261"/>
        <v>18</v>
      </c>
      <c r="Z890">
        <f t="shared" si="262"/>
        <v>-18</v>
      </c>
    </row>
    <row r="891" spans="1:26" x14ac:dyDescent="0.3">
      <c r="A891">
        <f t="shared" si="263"/>
        <v>1</v>
      </c>
      <c r="B891">
        <f t="shared" si="268"/>
        <v>-15.5</v>
      </c>
      <c r="C891">
        <f t="shared" si="256"/>
        <v>63</v>
      </c>
      <c r="D891">
        <f t="shared" si="257"/>
        <v>-1</v>
      </c>
      <c r="E891">
        <f t="shared" si="269"/>
        <v>1</v>
      </c>
      <c r="F891">
        <f t="shared" si="270"/>
        <v>62</v>
      </c>
      <c r="G891">
        <f t="shared" si="271"/>
        <v>0</v>
      </c>
      <c r="H891">
        <f t="shared" si="272"/>
        <v>0</v>
      </c>
      <c r="I891">
        <f t="shared" si="264"/>
        <v>0</v>
      </c>
      <c r="J891">
        <f t="shared" si="265"/>
        <v>0</v>
      </c>
      <c r="K891">
        <f>+FDA_BE_Calculations!$F$41/FE_GAIN_plot</f>
        <v>5.1999999999999993</v>
      </c>
      <c r="L891">
        <f>+FDA_BE_Calculations!$G$41/FE_GAIN_plot</f>
        <v>-5.1999999999999993</v>
      </c>
      <c r="N891">
        <f t="shared" si="266"/>
        <v>0</v>
      </c>
      <c r="O891">
        <f t="shared" si="267"/>
        <v>0</v>
      </c>
      <c r="Q891">
        <f t="shared" si="258"/>
        <v>2.5</v>
      </c>
      <c r="R891">
        <f t="shared" si="259"/>
        <v>2.5</v>
      </c>
      <c r="T891">
        <f t="shared" si="273"/>
        <v>0</v>
      </c>
      <c r="U891">
        <f t="shared" si="274"/>
        <v>0</v>
      </c>
      <c r="W891">
        <f t="shared" si="260"/>
        <v>2.5</v>
      </c>
      <c r="Y891">
        <f t="shared" si="261"/>
        <v>18</v>
      </c>
      <c r="Z891">
        <f t="shared" si="262"/>
        <v>-18</v>
      </c>
    </row>
    <row r="892" spans="1:26" x14ac:dyDescent="0.3">
      <c r="A892">
        <f t="shared" si="263"/>
        <v>1</v>
      </c>
      <c r="B892">
        <f t="shared" si="268"/>
        <v>-15.5</v>
      </c>
      <c r="C892">
        <f t="shared" si="256"/>
        <v>63</v>
      </c>
      <c r="D892">
        <f t="shared" si="257"/>
        <v>-1</v>
      </c>
      <c r="E892">
        <f t="shared" si="269"/>
        <v>1</v>
      </c>
      <c r="F892">
        <f t="shared" si="270"/>
        <v>62</v>
      </c>
      <c r="G892">
        <f t="shared" si="271"/>
        <v>0</v>
      </c>
      <c r="H892">
        <f t="shared" si="272"/>
        <v>0</v>
      </c>
      <c r="I892">
        <f t="shared" si="264"/>
        <v>0</v>
      </c>
      <c r="J892">
        <f t="shared" si="265"/>
        <v>0</v>
      </c>
      <c r="K892">
        <f>+FDA_BE_Calculations!$F$41/FE_GAIN_plot</f>
        <v>5.1999999999999993</v>
      </c>
      <c r="L892">
        <f>+FDA_BE_Calculations!$G$41/FE_GAIN_plot</f>
        <v>-5.1999999999999993</v>
      </c>
      <c r="N892">
        <f t="shared" si="266"/>
        <v>0</v>
      </c>
      <c r="O892">
        <f t="shared" si="267"/>
        <v>0</v>
      </c>
      <c r="Q892">
        <f t="shared" si="258"/>
        <v>2.5</v>
      </c>
      <c r="R892">
        <f t="shared" si="259"/>
        <v>2.5</v>
      </c>
      <c r="T892">
        <f t="shared" si="273"/>
        <v>0</v>
      </c>
      <c r="U892">
        <f t="shared" si="274"/>
        <v>0</v>
      </c>
      <c r="W892">
        <f t="shared" si="260"/>
        <v>2.5</v>
      </c>
      <c r="Y892">
        <f t="shared" si="261"/>
        <v>18</v>
      </c>
      <c r="Z892">
        <f t="shared" si="262"/>
        <v>-18</v>
      </c>
    </row>
    <row r="893" spans="1:26" x14ac:dyDescent="0.3">
      <c r="A893">
        <f t="shared" si="263"/>
        <v>1</v>
      </c>
      <c r="B893">
        <f t="shared" si="268"/>
        <v>-15.5</v>
      </c>
      <c r="C893">
        <f t="shared" si="256"/>
        <v>63</v>
      </c>
      <c r="D893">
        <f t="shared" si="257"/>
        <v>-1</v>
      </c>
      <c r="E893">
        <f t="shared" si="269"/>
        <v>1</v>
      </c>
      <c r="F893">
        <f t="shared" si="270"/>
        <v>62</v>
      </c>
      <c r="G893">
        <f t="shared" si="271"/>
        <v>0</v>
      </c>
      <c r="H893">
        <f t="shared" si="272"/>
        <v>0</v>
      </c>
      <c r="I893">
        <f t="shared" si="264"/>
        <v>0</v>
      </c>
      <c r="J893">
        <f t="shared" si="265"/>
        <v>0</v>
      </c>
      <c r="K893">
        <f>+FDA_BE_Calculations!$F$41/FE_GAIN_plot</f>
        <v>5.1999999999999993</v>
      </c>
      <c r="L893">
        <f>+FDA_BE_Calculations!$G$41/FE_GAIN_plot</f>
        <v>-5.1999999999999993</v>
      </c>
      <c r="N893">
        <f t="shared" si="266"/>
        <v>0</v>
      </c>
      <c r="O893">
        <f t="shared" si="267"/>
        <v>0</v>
      </c>
      <c r="Q893">
        <f t="shared" si="258"/>
        <v>2.5</v>
      </c>
      <c r="R893">
        <f t="shared" si="259"/>
        <v>2.5</v>
      </c>
      <c r="T893">
        <f t="shared" si="273"/>
        <v>0</v>
      </c>
      <c r="U893">
        <f t="shared" si="274"/>
        <v>0</v>
      </c>
      <c r="W893">
        <f t="shared" si="260"/>
        <v>2.5</v>
      </c>
      <c r="Y893">
        <f t="shared" si="261"/>
        <v>18</v>
      </c>
      <c r="Z893">
        <f t="shared" si="262"/>
        <v>-18</v>
      </c>
    </row>
    <row r="894" spans="1:26" x14ac:dyDescent="0.3">
      <c r="A894">
        <f t="shared" si="263"/>
        <v>1</v>
      </c>
      <c r="B894">
        <f t="shared" si="268"/>
        <v>-15.5</v>
      </c>
      <c r="C894">
        <f t="shared" si="256"/>
        <v>63</v>
      </c>
      <c r="D894">
        <f t="shared" si="257"/>
        <v>-1</v>
      </c>
      <c r="E894">
        <f t="shared" si="269"/>
        <v>1</v>
      </c>
      <c r="F894">
        <f t="shared" si="270"/>
        <v>62</v>
      </c>
      <c r="G894">
        <f t="shared" si="271"/>
        <v>0</v>
      </c>
      <c r="H894">
        <f t="shared" si="272"/>
        <v>0</v>
      </c>
      <c r="I894">
        <f t="shared" si="264"/>
        <v>0</v>
      </c>
      <c r="J894">
        <f t="shared" si="265"/>
        <v>0</v>
      </c>
      <c r="K894">
        <f>+FDA_BE_Calculations!$F$41/FE_GAIN_plot</f>
        <v>5.1999999999999993</v>
      </c>
      <c r="L894">
        <f>+FDA_BE_Calculations!$G$41/FE_GAIN_plot</f>
        <v>-5.1999999999999993</v>
      </c>
      <c r="N894">
        <f t="shared" si="266"/>
        <v>0</v>
      </c>
      <c r="O894">
        <f t="shared" si="267"/>
        <v>0</v>
      </c>
      <c r="Q894">
        <f t="shared" si="258"/>
        <v>2.5</v>
      </c>
      <c r="R894">
        <f t="shared" si="259"/>
        <v>2.5</v>
      </c>
      <c r="T894">
        <f t="shared" si="273"/>
        <v>0</v>
      </c>
      <c r="U894">
        <f t="shared" si="274"/>
        <v>0</v>
      </c>
      <c r="W894">
        <f t="shared" si="260"/>
        <v>2.5</v>
      </c>
      <c r="Y894">
        <f t="shared" si="261"/>
        <v>18</v>
      </c>
      <c r="Z894">
        <f t="shared" si="262"/>
        <v>-18</v>
      </c>
    </row>
    <row r="895" spans="1:26" x14ac:dyDescent="0.3">
      <c r="A895">
        <f t="shared" si="263"/>
        <v>1</v>
      </c>
      <c r="B895">
        <f t="shared" si="268"/>
        <v>-15.5</v>
      </c>
      <c r="C895">
        <f t="shared" si="256"/>
        <v>63</v>
      </c>
      <c r="D895">
        <f t="shared" si="257"/>
        <v>-1</v>
      </c>
      <c r="E895">
        <f t="shared" si="269"/>
        <v>1</v>
      </c>
      <c r="F895">
        <f t="shared" si="270"/>
        <v>62</v>
      </c>
      <c r="G895">
        <f t="shared" si="271"/>
        <v>0</v>
      </c>
      <c r="H895">
        <f t="shared" si="272"/>
        <v>0</v>
      </c>
      <c r="I895">
        <f t="shared" si="264"/>
        <v>0</v>
      </c>
      <c r="J895">
        <f t="shared" si="265"/>
        <v>0</v>
      </c>
      <c r="K895">
        <f>+FDA_BE_Calculations!$F$41/FE_GAIN_plot</f>
        <v>5.1999999999999993</v>
      </c>
      <c r="L895">
        <f>+FDA_BE_Calculations!$G$41/FE_GAIN_plot</f>
        <v>-5.1999999999999993</v>
      </c>
      <c r="N895">
        <f t="shared" si="266"/>
        <v>0</v>
      </c>
      <c r="O895">
        <f t="shared" si="267"/>
        <v>0</v>
      </c>
      <c r="Q895">
        <f t="shared" si="258"/>
        <v>2.5</v>
      </c>
      <c r="R895">
        <f t="shared" si="259"/>
        <v>2.5</v>
      </c>
      <c r="T895">
        <f t="shared" si="273"/>
        <v>0</v>
      </c>
      <c r="U895">
        <f t="shared" si="274"/>
        <v>0</v>
      </c>
      <c r="W895">
        <f t="shared" si="260"/>
        <v>2.5</v>
      </c>
      <c r="Y895">
        <f t="shared" si="261"/>
        <v>18</v>
      </c>
      <c r="Z895">
        <f t="shared" si="262"/>
        <v>-18</v>
      </c>
    </row>
    <row r="896" spans="1:26" x14ac:dyDescent="0.3">
      <c r="A896">
        <f t="shared" si="263"/>
        <v>1</v>
      </c>
      <c r="B896">
        <f t="shared" si="268"/>
        <v>-15.5</v>
      </c>
      <c r="C896">
        <f t="shared" si="256"/>
        <v>63</v>
      </c>
      <c r="D896">
        <f t="shared" si="257"/>
        <v>-1</v>
      </c>
      <c r="E896">
        <f t="shared" si="269"/>
        <v>1</v>
      </c>
      <c r="F896">
        <f t="shared" si="270"/>
        <v>62</v>
      </c>
      <c r="G896">
        <f t="shared" si="271"/>
        <v>0</v>
      </c>
      <c r="H896">
        <f t="shared" si="272"/>
        <v>0</v>
      </c>
      <c r="I896">
        <f t="shared" si="264"/>
        <v>0</v>
      </c>
      <c r="J896">
        <f t="shared" si="265"/>
        <v>0</v>
      </c>
      <c r="K896">
        <f>+FDA_BE_Calculations!$F$41/FE_GAIN_plot</f>
        <v>5.1999999999999993</v>
      </c>
      <c r="L896">
        <f>+FDA_BE_Calculations!$G$41/FE_GAIN_plot</f>
        <v>-5.1999999999999993</v>
      </c>
      <c r="N896">
        <f t="shared" si="266"/>
        <v>0</v>
      </c>
      <c r="O896">
        <f t="shared" si="267"/>
        <v>0</v>
      </c>
      <c r="Q896">
        <f t="shared" si="258"/>
        <v>2.5</v>
      </c>
      <c r="R896">
        <f t="shared" si="259"/>
        <v>2.5</v>
      </c>
      <c r="T896">
        <f t="shared" si="273"/>
        <v>0</v>
      </c>
      <c r="U896">
        <f t="shared" si="274"/>
        <v>0</v>
      </c>
      <c r="W896">
        <f t="shared" si="260"/>
        <v>2.5</v>
      </c>
      <c r="Y896">
        <f t="shared" si="261"/>
        <v>18</v>
      </c>
      <c r="Z896">
        <f t="shared" si="262"/>
        <v>-18</v>
      </c>
    </row>
    <row r="897" spans="1:26" x14ac:dyDescent="0.3">
      <c r="A897">
        <f t="shared" si="263"/>
        <v>1</v>
      </c>
      <c r="B897">
        <f t="shared" si="268"/>
        <v>-15.5</v>
      </c>
      <c r="C897">
        <f t="shared" si="256"/>
        <v>63</v>
      </c>
      <c r="D897">
        <f t="shared" si="257"/>
        <v>-1</v>
      </c>
      <c r="E897">
        <f t="shared" si="269"/>
        <v>1</v>
      </c>
      <c r="F897">
        <f t="shared" si="270"/>
        <v>62</v>
      </c>
      <c r="G897">
        <f t="shared" si="271"/>
        <v>0</v>
      </c>
      <c r="H897">
        <f t="shared" si="272"/>
        <v>0</v>
      </c>
      <c r="I897">
        <f t="shared" si="264"/>
        <v>0</v>
      </c>
      <c r="J897">
        <f t="shared" si="265"/>
        <v>0</v>
      </c>
      <c r="K897">
        <f>+FDA_BE_Calculations!$F$41/FE_GAIN_plot</f>
        <v>5.1999999999999993</v>
      </c>
      <c r="L897">
        <f>+FDA_BE_Calculations!$G$41/FE_GAIN_plot</f>
        <v>-5.1999999999999993</v>
      </c>
      <c r="N897">
        <f t="shared" si="266"/>
        <v>0</v>
      </c>
      <c r="O897">
        <f t="shared" si="267"/>
        <v>0</v>
      </c>
      <c r="Q897">
        <f t="shared" si="258"/>
        <v>2.5</v>
      </c>
      <c r="R897">
        <f t="shared" si="259"/>
        <v>2.5</v>
      </c>
      <c r="T897">
        <f t="shared" si="273"/>
        <v>0</v>
      </c>
      <c r="U897">
        <f t="shared" si="274"/>
        <v>0</v>
      </c>
      <c r="W897">
        <f t="shared" si="260"/>
        <v>2.5</v>
      </c>
      <c r="Y897">
        <f t="shared" si="261"/>
        <v>18</v>
      </c>
      <c r="Z897">
        <f t="shared" si="262"/>
        <v>-18</v>
      </c>
    </row>
    <row r="898" spans="1:26" x14ac:dyDescent="0.3">
      <c r="A898">
        <f t="shared" si="263"/>
        <v>1</v>
      </c>
      <c r="B898">
        <f t="shared" si="268"/>
        <v>-15.5</v>
      </c>
      <c r="C898">
        <f t="shared" ref="C898:C961" si="275">IF((B898-0.75)&lt;$AD$6,(AD$6-B898)/FE_GAIN_plot*2,0)</f>
        <v>63</v>
      </c>
      <c r="D898">
        <f t="shared" ref="D898:D961" si="276" xml:space="preserve"> IF((B898)&gt;$AD$7, (AD$7-B898)/FE_GAIN_plot*2,0)</f>
        <v>-1</v>
      </c>
      <c r="E898">
        <f t="shared" si="269"/>
        <v>1</v>
      </c>
      <c r="F898">
        <f t="shared" si="270"/>
        <v>62</v>
      </c>
      <c r="G898">
        <f t="shared" si="271"/>
        <v>0</v>
      </c>
      <c r="H898">
        <f t="shared" si="272"/>
        <v>0</v>
      </c>
      <c r="I898">
        <f t="shared" si="264"/>
        <v>0</v>
      </c>
      <c r="J898">
        <f t="shared" si="265"/>
        <v>0</v>
      </c>
      <c r="K898">
        <f>+FDA_BE_Calculations!$F$41/FE_GAIN_plot</f>
        <v>5.1999999999999993</v>
      </c>
      <c r="L898">
        <f>+FDA_BE_Calculations!$G$41/FE_GAIN_plot</f>
        <v>-5.1999999999999993</v>
      </c>
      <c r="N898">
        <f t="shared" si="266"/>
        <v>0</v>
      </c>
      <c r="O898">
        <f t="shared" si="267"/>
        <v>0</v>
      </c>
      <c r="Q898">
        <f t="shared" ref="Q898:Q961" si="277">+vocm_calc_plot+BE_GAIN_plot*FE_GAIN_plot*0.5*N898</f>
        <v>2.5</v>
      </c>
      <c r="R898">
        <f t="shared" ref="R898:R961" si="278">+vocm_calc_plot+BE_GAIN_plot*FE_GAIN_plot*0.5*O898</f>
        <v>2.5</v>
      </c>
      <c r="T898">
        <f t="shared" si="273"/>
        <v>0</v>
      </c>
      <c r="U898">
        <f t="shared" si="274"/>
        <v>0</v>
      </c>
      <c r="W898">
        <f t="shared" ref="W898:W961" si="279">+vocm_calc_plot</f>
        <v>2.5</v>
      </c>
      <c r="Y898">
        <f t="shared" ref="Y898:Y961" si="280">VCC_plot</f>
        <v>18</v>
      </c>
      <c r="Z898">
        <f t="shared" ref="Z898:Z961" si="281">VEE_plot</f>
        <v>-18</v>
      </c>
    </row>
    <row r="899" spans="1:26" x14ac:dyDescent="0.3">
      <c r="A899">
        <f t="shared" ref="A899:A962" si="282">IF(($B899-$B900)&lt;0.000001,1,0)</f>
        <v>1</v>
      </c>
      <c r="B899">
        <f t="shared" si="268"/>
        <v>-15.5</v>
      </c>
      <c r="C899">
        <f t="shared" si="275"/>
        <v>63</v>
      </c>
      <c r="D899">
        <f t="shared" si="276"/>
        <v>-1</v>
      </c>
      <c r="E899">
        <f t="shared" si="269"/>
        <v>1</v>
      </c>
      <c r="F899">
        <f t="shared" si="270"/>
        <v>62</v>
      </c>
      <c r="G899">
        <f t="shared" si="271"/>
        <v>0</v>
      </c>
      <c r="H899">
        <f t="shared" si="272"/>
        <v>0</v>
      </c>
      <c r="I899">
        <f t="shared" ref="I899:I962" si="283">IF(ABS($E899)&lt;ABS($H899), $E899, $H899)</f>
        <v>0</v>
      </c>
      <c r="J899">
        <f t="shared" ref="J899:J962" si="284">-I899</f>
        <v>0</v>
      </c>
      <c r="K899">
        <f>+FDA_BE_Calculations!$F$41/FE_GAIN_plot</f>
        <v>5.1999999999999993</v>
      </c>
      <c r="L899">
        <f>+FDA_BE_Calculations!$G$41/FE_GAIN_plot</f>
        <v>-5.1999999999999993</v>
      </c>
      <c r="N899">
        <f t="shared" ref="N899:N962" si="285">IF(ABS($I899)&lt;ABS($K899), $I899, $K899)</f>
        <v>0</v>
      </c>
      <c r="O899">
        <f t="shared" ref="O899:O962" si="286">IF(ABS($J899)&lt;ABS($L899), $J899, $L899)</f>
        <v>0</v>
      </c>
      <c r="Q899">
        <f t="shared" si="277"/>
        <v>2.5</v>
      </c>
      <c r="R899">
        <f t="shared" si="278"/>
        <v>2.5</v>
      </c>
      <c r="T899">
        <f t="shared" si="273"/>
        <v>0</v>
      </c>
      <c r="U899">
        <f t="shared" si="274"/>
        <v>0</v>
      </c>
      <c r="W899">
        <f t="shared" si="279"/>
        <v>2.5</v>
      </c>
      <c r="Y899">
        <f t="shared" si="280"/>
        <v>18</v>
      </c>
      <c r="Z899">
        <f t="shared" si="281"/>
        <v>-18</v>
      </c>
    </row>
    <row r="900" spans="1:26" x14ac:dyDescent="0.3">
      <c r="A900">
        <f t="shared" si="282"/>
        <v>1</v>
      </c>
      <c r="B900">
        <f t="shared" ref="B900:B963" si="287">IF(($B899-0.05)&gt;=$AD$11,$B899-0.05,$AD$11)</f>
        <v>-15.5</v>
      </c>
      <c r="C900">
        <f t="shared" si="275"/>
        <v>63</v>
      </c>
      <c r="D900">
        <f t="shared" si="276"/>
        <v>-1</v>
      </c>
      <c r="E900">
        <f t="shared" ref="E900:E963" si="288">IF(ABS(D900)&lt;ABS(C900), ABS(D900), ABS(C900))</f>
        <v>1</v>
      </c>
      <c r="F900">
        <f t="shared" ref="F900:F963" si="289">IF(B900&lt;$AD$10,($AD$10-B900)*2,0)</f>
        <v>62</v>
      </c>
      <c r="G900">
        <f t="shared" ref="G900:G963" si="290">IF(B900&gt;$AD$11, ($AD$11-B900)*2,0)</f>
        <v>0</v>
      </c>
      <c r="H900">
        <f t="shared" ref="H900:H963" si="291">IF(ABS(G900)&lt;ABS(F900), ABS(G900),ABS(F900))</f>
        <v>0</v>
      </c>
      <c r="I900">
        <f t="shared" si="283"/>
        <v>0</v>
      </c>
      <c r="J900">
        <f t="shared" si="284"/>
        <v>0</v>
      </c>
      <c r="K900">
        <f>+FDA_BE_Calculations!$F$41/FE_GAIN_plot</f>
        <v>5.1999999999999993</v>
      </c>
      <c r="L900">
        <f>+FDA_BE_Calculations!$G$41/FE_GAIN_plot</f>
        <v>-5.1999999999999993</v>
      </c>
      <c r="N900">
        <f t="shared" si="285"/>
        <v>0</v>
      </c>
      <c r="O900">
        <f t="shared" si="286"/>
        <v>0</v>
      </c>
      <c r="Q900">
        <f t="shared" si="277"/>
        <v>2.5</v>
      </c>
      <c r="R900">
        <f t="shared" si="278"/>
        <v>2.5</v>
      </c>
      <c r="T900">
        <f t="shared" ref="T900:T963" si="292">+Q900-R900</f>
        <v>0</v>
      </c>
      <c r="U900">
        <f t="shared" ref="U900:U963" si="293">+R900-Q900</f>
        <v>0</v>
      </c>
      <c r="W900">
        <f t="shared" si="279"/>
        <v>2.5</v>
      </c>
      <c r="Y900">
        <f t="shared" si="280"/>
        <v>18</v>
      </c>
      <c r="Z900">
        <f t="shared" si="281"/>
        <v>-18</v>
      </c>
    </row>
    <row r="901" spans="1:26" x14ac:dyDescent="0.3">
      <c r="A901">
        <f t="shared" si="282"/>
        <v>1</v>
      </c>
      <c r="B901">
        <f t="shared" si="287"/>
        <v>-15.5</v>
      </c>
      <c r="C901">
        <f t="shared" si="275"/>
        <v>63</v>
      </c>
      <c r="D901">
        <f t="shared" si="276"/>
        <v>-1</v>
      </c>
      <c r="E901">
        <f t="shared" si="288"/>
        <v>1</v>
      </c>
      <c r="F901">
        <f t="shared" si="289"/>
        <v>62</v>
      </c>
      <c r="G901">
        <f t="shared" si="290"/>
        <v>0</v>
      </c>
      <c r="H901">
        <f t="shared" si="291"/>
        <v>0</v>
      </c>
      <c r="I901">
        <f t="shared" si="283"/>
        <v>0</v>
      </c>
      <c r="J901">
        <f t="shared" si="284"/>
        <v>0</v>
      </c>
      <c r="K901">
        <f>+FDA_BE_Calculations!$F$41/FE_GAIN_plot</f>
        <v>5.1999999999999993</v>
      </c>
      <c r="L901">
        <f>+FDA_BE_Calculations!$G$41/FE_GAIN_plot</f>
        <v>-5.1999999999999993</v>
      </c>
      <c r="N901">
        <f t="shared" si="285"/>
        <v>0</v>
      </c>
      <c r="O901">
        <f t="shared" si="286"/>
        <v>0</v>
      </c>
      <c r="Q901">
        <f t="shared" si="277"/>
        <v>2.5</v>
      </c>
      <c r="R901">
        <f t="shared" si="278"/>
        <v>2.5</v>
      </c>
      <c r="T901">
        <f t="shared" si="292"/>
        <v>0</v>
      </c>
      <c r="U901">
        <f t="shared" si="293"/>
        <v>0</v>
      </c>
      <c r="W901">
        <f t="shared" si="279"/>
        <v>2.5</v>
      </c>
      <c r="Y901">
        <f t="shared" si="280"/>
        <v>18</v>
      </c>
      <c r="Z901">
        <f t="shared" si="281"/>
        <v>-18</v>
      </c>
    </row>
    <row r="902" spans="1:26" x14ac:dyDescent="0.3">
      <c r="A902">
        <f t="shared" si="282"/>
        <v>1</v>
      </c>
      <c r="B902">
        <f t="shared" si="287"/>
        <v>-15.5</v>
      </c>
      <c r="C902">
        <f t="shared" si="275"/>
        <v>63</v>
      </c>
      <c r="D902">
        <f t="shared" si="276"/>
        <v>-1</v>
      </c>
      <c r="E902">
        <f t="shared" si="288"/>
        <v>1</v>
      </c>
      <c r="F902">
        <f t="shared" si="289"/>
        <v>62</v>
      </c>
      <c r="G902">
        <f t="shared" si="290"/>
        <v>0</v>
      </c>
      <c r="H902">
        <f t="shared" si="291"/>
        <v>0</v>
      </c>
      <c r="I902">
        <f t="shared" si="283"/>
        <v>0</v>
      </c>
      <c r="J902">
        <f t="shared" si="284"/>
        <v>0</v>
      </c>
      <c r="K902">
        <f>+FDA_BE_Calculations!$F$41/FE_GAIN_plot</f>
        <v>5.1999999999999993</v>
      </c>
      <c r="L902">
        <f>+FDA_BE_Calculations!$G$41/FE_GAIN_plot</f>
        <v>-5.1999999999999993</v>
      </c>
      <c r="N902">
        <f t="shared" si="285"/>
        <v>0</v>
      </c>
      <c r="O902">
        <f t="shared" si="286"/>
        <v>0</v>
      </c>
      <c r="Q902">
        <f t="shared" si="277"/>
        <v>2.5</v>
      </c>
      <c r="R902">
        <f t="shared" si="278"/>
        <v>2.5</v>
      </c>
      <c r="T902">
        <f t="shared" si="292"/>
        <v>0</v>
      </c>
      <c r="U902">
        <f t="shared" si="293"/>
        <v>0</v>
      </c>
      <c r="W902">
        <f t="shared" si="279"/>
        <v>2.5</v>
      </c>
      <c r="Y902">
        <f t="shared" si="280"/>
        <v>18</v>
      </c>
      <c r="Z902">
        <f t="shared" si="281"/>
        <v>-18</v>
      </c>
    </row>
    <row r="903" spans="1:26" x14ac:dyDescent="0.3">
      <c r="A903">
        <f t="shared" si="282"/>
        <v>1</v>
      </c>
      <c r="B903">
        <f t="shared" si="287"/>
        <v>-15.5</v>
      </c>
      <c r="C903">
        <f t="shared" si="275"/>
        <v>63</v>
      </c>
      <c r="D903">
        <f t="shared" si="276"/>
        <v>-1</v>
      </c>
      <c r="E903">
        <f t="shared" si="288"/>
        <v>1</v>
      </c>
      <c r="F903">
        <f t="shared" si="289"/>
        <v>62</v>
      </c>
      <c r="G903">
        <f t="shared" si="290"/>
        <v>0</v>
      </c>
      <c r="H903">
        <f t="shared" si="291"/>
        <v>0</v>
      </c>
      <c r="I903">
        <f t="shared" si="283"/>
        <v>0</v>
      </c>
      <c r="J903">
        <f t="shared" si="284"/>
        <v>0</v>
      </c>
      <c r="K903">
        <f>+FDA_BE_Calculations!$F$41/FE_GAIN_plot</f>
        <v>5.1999999999999993</v>
      </c>
      <c r="L903">
        <f>+FDA_BE_Calculations!$G$41/FE_GAIN_plot</f>
        <v>-5.1999999999999993</v>
      </c>
      <c r="N903">
        <f t="shared" si="285"/>
        <v>0</v>
      </c>
      <c r="O903">
        <f t="shared" si="286"/>
        <v>0</v>
      </c>
      <c r="Q903">
        <f t="shared" si="277"/>
        <v>2.5</v>
      </c>
      <c r="R903">
        <f t="shared" si="278"/>
        <v>2.5</v>
      </c>
      <c r="T903">
        <f t="shared" si="292"/>
        <v>0</v>
      </c>
      <c r="U903">
        <f t="shared" si="293"/>
        <v>0</v>
      </c>
      <c r="W903">
        <f t="shared" si="279"/>
        <v>2.5</v>
      </c>
      <c r="Y903">
        <f t="shared" si="280"/>
        <v>18</v>
      </c>
      <c r="Z903">
        <f t="shared" si="281"/>
        <v>-18</v>
      </c>
    </row>
    <row r="904" spans="1:26" x14ac:dyDescent="0.3">
      <c r="A904">
        <f t="shared" si="282"/>
        <v>1</v>
      </c>
      <c r="B904">
        <f t="shared" si="287"/>
        <v>-15.5</v>
      </c>
      <c r="C904">
        <f t="shared" si="275"/>
        <v>63</v>
      </c>
      <c r="D904">
        <f t="shared" si="276"/>
        <v>-1</v>
      </c>
      <c r="E904">
        <f t="shared" si="288"/>
        <v>1</v>
      </c>
      <c r="F904">
        <f t="shared" si="289"/>
        <v>62</v>
      </c>
      <c r="G904">
        <f t="shared" si="290"/>
        <v>0</v>
      </c>
      <c r="H904">
        <f t="shared" si="291"/>
        <v>0</v>
      </c>
      <c r="I904">
        <f t="shared" si="283"/>
        <v>0</v>
      </c>
      <c r="J904">
        <f t="shared" si="284"/>
        <v>0</v>
      </c>
      <c r="K904">
        <f>+FDA_BE_Calculations!$F$41/FE_GAIN_plot</f>
        <v>5.1999999999999993</v>
      </c>
      <c r="L904">
        <f>+FDA_BE_Calculations!$G$41/FE_GAIN_plot</f>
        <v>-5.1999999999999993</v>
      </c>
      <c r="N904">
        <f t="shared" si="285"/>
        <v>0</v>
      </c>
      <c r="O904">
        <f t="shared" si="286"/>
        <v>0</v>
      </c>
      <c r="Q904">
        <f t="shared" si="277"/>
        <v>2.5</v>
      </c>
      <c r="R904">
        <f t="shared" si="278"/>
        <v>2.5</v>
      </c>
      <c r="T904">
        <f t="shared" si="292"/>
        <v>0</v>
      </c>
      <c r="U904">
        <f t="shared" si="293"/>
        <v>0</v>
      </c>
      <c r="W904">
        <f t="shared" si="279"/>
        <v>2.5</v>
      </c>
      <c r="Y904">
        <f t="shared" si="280"/>
        <v>18</v>
      </c>
      <c r="Z904">
        <f t="shared" si="281"/>
        <v>-18</v>
      </c>
    </row>
    <row r="905" spans="1:26" x14ac:dyDescent="0.3">
      <c r="A905">
        <f t="shared" si="282"/>
        <v>1</v>
      </c>
      <c r="B905">
        <f t="shared" si="287"/>
        <v>-15.5</v>
      </c>
      <c r="C905">
        <f t="shared" si="275"/>
        <v>63</v>
      </c>
      <c r="D905">
        <f t="shared" si="276"/>
        <v>-1</v>
      </c>
      <c r="E905">
        <f t="shared" si="288"/>
        <v>1</v>
      </c>
      <c r="F905">
        <f t="shared" si="289"/>
        <v>62</v>
      </c>
      <c r="G905">
        <f t="shared" si="290"/>
        <v>0</v>
      </c>
      <c r="H905">
        <f t="shared" si="291"/>
        <v>0</v>
      </c>
      <c r="I905">
        <f t="shared" si="283"/>
        <v>0</v>
      </c>
      <c r="J905">
        <f t="shared" si="284"/>
        <v>0</v>
      </c>
      <c r="K905">
        <f>+FDA_BE_Calculations!$F$41/FE_GAIN_plot</f>
        <v>5.1999999999999993</v>
      </c>
      <c r="L905">
        <f>+FDA_BE_Calculations!$G$41/FE_GAIN_plot</f>
        <v>-5.1999999999999993</v>
      </c>
      <c r="N905">
        <f t="shared" si="285"/>
        <v>0</v>
      </c>
      <c r="O905">
        <f t="shared" si="286"/>
        <v>0</v>
      </c>
      <c r="Q905">
        <f t="shared" si="277"/>
        <v>2.5</v>
      </c>
      <c r="R905">
        <f t="shared" si="278"/>
        <v>2.5</v>
      </c>
      <c r="T905">
        <f t="shared" si="292"/>
        <v>0</v>
      </c>
      <c r="U905">
        <f t="shared" si="293"/>
        <v>0</v>
      </c>
      <c r="W905">
        <f t="shared" si="279"/>
        <v>2.5</v>
      </c>
      <c r="Y905">
        <f t="shared" si="280"/>
        <v>18</v>
      </c>
      <c r="Z905">
        <f t="shared" si="281"/>
        <v>-18</v>
      </c>
    </row>
    <row r="906" spans="1:26" x14ac:dyDescent="0.3">
      <c r="A906">
        <f t="shared" si="282"/>
        <v>1</v>
      </c>
      <c r="B906">
        <f t="shared" si="287"/>
        <v>-15.5</v>
      </c>
      <c r="C906">
        <f t="shared" si="275"/>
        <v>63</v>
      </c>
      <c r="D906">
        <f t="shared" si="276"/>
        <v>-1</v>
      </c>
      <c r="E906">
        <f t="shared" si="288"/>
        <v>1</v>
      </c>
      <c r="F906">
        <f t="shared" si="289"/>
        <v>62</v>
      </c>
      <c r="G906">
        <f t="shared" si="290"/>
        <v>0</v>
      </c>
      <c r="H906">
        <f t="shared" si="291"/>
        <v>0</v>
      </c>
      <c r="I906">
        <f t="shared" si="283"/>
        <v>0</v>
      </c>
      <c r="J906">
        <f t="shared" si="284"/>
        <v>0</v>
      </c>
      <c r="K906">
        <f>+FDA_BE_Calculations!$F$41/FE_GAIN_plot</f>
        <v>5.1999999999999993</v>
      </c>
      <c r="L906">
        <f>+FDA_BE_Calculations!$G$41/FE_GAIN_plot</f>
        <v>-5.1999999999999993</v>
      </c>
      <c r="N906">
        <f t="shared" si="285"/>
        <v>0</v>
      </c>
      <c r="O906">
        <f t="shared" si="286"/>
        <v>0</v>
      </c>
      <c r="Q906">
        <f t="shared" si="277"/>
        <v>2.5</v>
      </c>
      <c r="R906">
        <f t="shared" si="278"/>
        <v>2.5</v>
      </c>
      <c r="T906">
        <f t="shared" si="292"/>
        <v>0</v>
      </c>
      <c r="U906">
        <f t="shared" si="293"/>
        <v>0</v>
      </c>
      <c r="W906">
        <f t="shared" si="279"/>
        <v>2.5</v>
      </c>
      <c r="Y906">
        <f t="shared" si="280"/>
        <v>18</v>
      </c>
      <c r="Z906">
        <f t="shared" si="281"/>
        <v>-18</v>
      </c>
    </row>
    <row r="907" spans="1:26" x14ac:dyDescent="0.3">
      <c r="A907">
        <f t="shared" si="282"/>
        <v>1</v>
      </c>
      <c r="B907">
        <f t="shared" si="287"/>
        <v>-15.5</v>
      </c>
      <c r="C907">
        <f t="shared" si="275"/>
        <v>63</v>
      </c>
      <c r="D907">
        <f t="shared" si="276"/>
        <v>-1</v>
      </c>
      <c r="E907">
        <f t="shared" si="288"/>
        <v>1</v>
      </c>
      <c r="F907">
        <f t="shared" si="289"/>
        <v>62</v>
      </c>
      <c r="G907">
        <f t="shared" si="290"/>
        <v>0</v>
      </c>
      <c r="H907">
        <f t="shared" si="291"/>
        <v>0</v>
      </c>
      <c r="I907">
        <f t="shared" si="283"/>
        <v>0</v>
      </c>
      <c r="J907">
        <f t="shared" si="284"/>
        <v>0</v>
      </c>
      <c r="K907">
        <f>+FDA_BE_Calculations!$F$41/FE_GAIN_plot</f>
        <v>5.1999999999999993</v>
      </c>
      <c r="L907">
        <f>+FDA_BE_Calculations!$G$41/FE_GAIN_plot</f>
        <v>-5.1999999999999993</v>
      </c>
      <c r="N907">
        <f t="shared" si="285"/>
        <v>0</v>
      </c>
      <c r="O907">
        <f t="shared" si="286"/>
        <v>0</v>
      </c>
      <c r="Q907">
        <f t="shared" si="277"/>
        <v>2.5</v>
      </c>
      <c r="R907">
        <f t="shared" si="278"/>
        <v>2.5</v>
      </c>
      <c r="T907">
        <f t="shared" si="292"/>
        <v>0</v>
      </c>
      <c r="U907">
        <f t="shared" si="293"/>
        <v>0</v>
      </c>
      <c r="W907">
        <f t="shared" si="279"/>
        <v>2.5</v>
      </c>
      <c r="Y907">
        <f t="shared" si="280"/>
        <v>18</v>
      </c>
      <c r="Z907">
        <f t="shared" si="281"/>
        <v>-18</v>
      </c>
    </row>
    <row r="908" spans="1:26" x14ac:dyDescent="0.3">
      <c r="A908">
        <f t="shared" si="282"/>
        <v>1</v>
      </c>
      <c r="B908">
        <f t="shared" si="287"/>
        <v>-15.5</v>
      </c>
      <c r="C908">
        <f t="shared" si="275"/>
        <v>63</v>
      </c>
      <c r="D908">
        <f t="shared" si="276"/>
        <v>-1</v>
      </c>
      <c r="E908">
        <f t="shared" si="288"/>
        <v>1</v>
      </c>
      <c r="F908">
        <f t="shared" si="289"/>
        <v>62</v>
      </c>
      <c r="G908">
        <f t="shared" si="290"/>
        <v>0</v>
      </c>
      <c r="H908">
        <f t="shared" si="291"/>
        <v>0</v>
      </c>
      <c r="I908">
        <f t="shared" si="283"/>
        <v>0</v>
      </c>
      <c r="J908">
        <f t="shared" si="284"/>
        <v>0</v>
      </c>
      <c r="K908">
        <f>+FDA_BE_Calculations!$F$41/FE_GAIN_plot</f>
        <v>5.1999999999999993</v>
      </c>
      <c r="L908">
        <f>+FDA_BE_Calculations!$G$41/FE_GAIN_plot</f>
        <v>-5.1999999999999993</v>
      </c>
      <c r="N908">
        <f t="shared" si="285"/>
        <v>0</v>
      </c>
      <c r="O908">
        <f t="shared" si="286"/>
        <v>0</v>
      </c>
      <c r="Q908">
        <f t="shared" si="277"/>
        <v>2.5</v>
      </c>
      <c r="R908">
        <f t="shared" si="278"/>
        <v>2.5</v>
      </c>
      <c r="T908">
        <f t="shared" si="292"/>
        <v>0</v>
      </c>
      <c r="U908">
        <f t="shared" si="293"/>
        <v>0</v>
      </c>
      <c r="W908">
        <f t="shared" si="279"/>
        <v>2.5</v>
      </c>
      <c r="Y908">
        <f t="shared" si="280"/>
        <v>18</v>
      </c>
      <c r="Z908">
        <f t="shared" si="281"/>
        <v>-18</v>
      </c>
    </row>
    <row r="909" spans="1:26" x14ac:dyDescent="0.3">
      <c r="A909">
        <f t="shared" si="282"/>
        <v>1</v>
      </c>
      <c r="B909">
        <f t="shared" si="287"/>
        <v>-15.5</v>
      </c>
      <c r="C909">
        <f t="shared" si="275"/>
        <v>63</v>
      </c>
      <c r="D909">
        <f t="shared" si="276"/>
        <v>-1</v>
      </c>
      <c r="E909">
        <f t="shared" si="288"/>
        <v>1</v>
      </c>
      <c r="F909">
        <f t="shared" si="289"/>
        <v>62</v>
      </c>
      <c r="G909">
        <f t="shared" si="290"/>
        <v>0</v>
      </c>
      <c r="H909">
        <f t="shared" si="291"/>
        <v>0</v>
      </c>
      <c r="I909">
        <f t="shared" si="283"/>
        <v>0</v>
      </c>
      <c r="J909">
        <f t="shared" si="284"/>
        <v>0</v>
      </c>
      <c r="K909">
        <f>+FDA_BE_Calculations!$F$41/FE_GAIN_plot</f>
        <v>5.1999999999999993</v>
      </c>
      <c r="L909">
        <f>+FDA_BE_Calculations!$G$41/FE_GAIN_plot</f>
        <v>-5.1999999999999993</v>
      </c>
      <c r="N909">
        <f t="shared" si="285"/>
        <v>0</v>
      </c>
      <c r="O909">
        <f t="shared" si="286"/>
        <v>0</v>
      </c>
      <c r="Q909">
        <f t="shared" si="277"/>
        <v>2.5</v>
      </c>
      <c r="R909">
        <f t="shared" si="278"/>
        <v>2.5</v>
      </c>
      <c r="T909">
        <f t="shared" si="292"/>
        <v>0</v>
      </c>
      <c r="U909">
        <f t="shared" si="293"/>
        <v>0</v>
      </c>
      <c r="W909">
        <f t="shared" si="279"/>
        <v>2.5</v>
      </c>
      <c r="Y909">
        <f t="shared" si="280"/>
        <v>18</v>
      </c>
      <c r="Z909">
        <f t="shared" si="281"/>
        <v>-18</v>
      </c>
    </row>
    <row r="910" spans="1:26" x14ac:dyDescent="0.3">
      <c r="A910">
        <f t="shared" si="282"/>
        <v>1</v>
      </c>
      <c r="B910">
        <f t="shared" si="287"/>
        <v>-15.5</v>
      </c>
      <c r="C910">
        <f t="shared" si="275"/>
        <v>63</v>
      </c>
      <c r="D910">
        <f t="shared" si="276"/>
        <v>-1</v>
      </c>
      <c r="E910">
        <f t="shared" si="288"/>
        <v>1</v>
      </c>
      <c r="F910">
        <f t="shared" si="289"/>
        <v>62</v>
      </c>
      <c r="G910">
        <f t="shared" si="290"/>
        <v>0</v>
      </c>
      <c r="H910">
        <f t="shared" si="291"/>
        <v>0</v>
      </c>
      <c r="I910">
        <f t="shared" si="283"/>
        <v>0</v>
      </c>
      <c r="J910">
        <f t="shared" si="284"/>
        <v>0</v>
      </c>
      <c r="K910">
        <f>+FDA_BE_Calculations!$F$41/FE_GAIN_plot</f>
        <v>5.1999999999999993</v>
      </c>
      <c r="L910">
        <f>+FDA_BE_Calculations!$G$41/FE_GAIN_plot</f>
        <v>-5.1999999999999993</v>
      </c>
      <c r="N910">
        <f t="shared" si="285"/>
        <v>0</v>
      </c>
      <c r="O910">
        <f t="shared" si="286"/>
        <v>0</v>
      </c>
      <c r="Q910">
        <f t="shared" si="277"/>
        <v>2.5</v>
      </c>
      <c r="R910">
        <f t="shared" si="278"/>
        <v>2.5</v>
      </c>
      <c r="T910">
        <f t="shared" si="292"/>
        <v>0</v>
      </c>
      <c r="U910">
        <f t="shared" si="293"/>
        <v>0</v>
      </c>
      <c r="W910">
        <f t="shared" si="279"/>
        <v>2.5</v>
      </c>
      <c r="Y910">
        <f t="shared" si="280"/>
        <v>18</v>
      </c>
      <c r="Z910">
        <f t="shared" si="281"/>
        <v>-18</v>
      </c>
    </row>
    <row r="911" spans="1:26" x14ac:dyDescent="0.3">
      <c r="A911">
        <f t="shared" si="282"/>
        <v>1</v>
      </c>
      <c r="B911">
        <f t="shared" si="287"/>
        <v>-15.5</v>
      </c>
      <c r="C911">
        <f t="shared" si="275"/>
        <v>63</v>
      </c>
      <c r="D911">
        <f t="shared" si="276"/>
        <v>-1</v>
      </c>
      <c r="E911">
        <f t="shared" si="288"/>
        <v>1</v>
      </c>
      <c r="F911">
        <f t="shared" si="289"/>
        <v>62</v>
      </c>
      <c r="G911">
        <f t="shared" si="290"/>
        <v>0</v>
      </c>
      <c r="H911">
        <f t="shared" si="291"/>
        <v>0</v>
      </c>
      <c r="I911">
        <f t="shared" si="283"/>
        <v>0</v>
      </c>
      <c r="J911">
        <f t="shared" si="284"/>
        <v>0</v>
      </c>
      <c r="K911">
        <f>+FDA_BE_Calculations!$F$41/FE_GAIN_plot</f>
        <v>5.1999999999999993</v>
      </c>
      <c r="L911">
        <f>+FDA_BE_Calculations!$G$41/FE_GAIN_plot</f>
        <v>-5.1999999999999993</v>
      </c>
      <c r="N911">
        <f t="shared" si="285"/>
        <v>0</v>
      </c>
      <c r="O911">
        <f t="shared" si="286"/>
        <v>0</v>
      </c>
      <c r="Q911">
        <f t="shared" si="277"/>
        <v>2.5</v>
      </c>
      <c r="R911">
        <f t="shared" si="278"/>
        <v>2.5</v>
      </c>
      <c r="T911">
        <f t="shared" si="292"/>
        <v>0</v>
      </c>
      <c r="U911">
        <f t="shared" si="293"/>
        <v>0</v>
      </c>
      <c r="W911">
        <f t="shared" si="279"/>
        <v>2.5</v>
      </c>
      <c r="Y911">
        <f t="shared" si="280"/>
        <v>18</v>
      </c>
      <c r="Z911">
        <f t="shared" si="281"/>
        <v>-18</v>
      </c>
    </row>
    <row r="912" spans="1:26" x14ac:dyDescent="0.3">
      <c r="A912">
        <f t="shared" si="282"/>
        <v>1</v>
      </c>
      <c r="B912">
        <f t="shared" si="287"/>
        <v>-15.5</v>
      </c>
      <c r="C912">
        <f t="shared" si="275"/>
        <v>63</v>
      </c>
      <c r="D912">
        <f t="shared" si="276"/>
        <v>-1</v>
      </c>
      <c r="E912">
        <f t="shared" si="288"/>
        <v>1</v>
      </c>
      <c r="F912">
        <f t="shared" si="289"/>
        <v>62</v>
      </c>
      <c r="G912">
        <f t="shared" si="290"/>
        <v>0</v>
      </c>
      <c r="H912">
        <f t="shared" si="291"/>
        <v>0</v>
      </c>
      <c r="I912">
        <f t="shared" si="283"/>
        <v>0</v>
      </c>
      <c r="J912">
        <f t="shared" si="284"/>
        <v>0</v>
      </c>
      <c r="K912">
        <f>+FDA_BE_Calculations!$F$41/FE_GAIN_plot</f>
        <v>5.1999999999999993</v>
      </c>
      <c r="L912">
        <f>+FDA_BE_Calculations!$G$41/FE_GAIN_plot</f>
        <v>-5.1999999999999993</v>
      </c>
      <c r="N912">
        <f t="shared" si="285"/>
        <v>0</v>
      </c>
      <c r="O912">
        <f t="shared" si="286"/>
        <v>0</v>
      </c>
      <c r="Q912">
        <f t="shared" si="277"/>
        <v>2.5</v>
      </c>
      <c r="R912">
        <f t="shared" si="278"/>
        <v>2.5</v>
      </c>
      <c r="T912">
        <f t="shared" si="292"/>
        <v>0</v>
      </c>
      <c r="U912">
        <f t="shared" si="293"/>
        <v>0</v>
      </c>
      <c r="W912">
        <f t="shared" si="279"/>
        <v>2.5</v>
      </c>
      <c r="Y912">
        <f t="shared" si="280"/>
        <v>18</v>
      </c>
      <c r="Z912">
        <f t="shared" si="281"/>
        <v>-18</v>
      </c>
    </row>
    <row r="913" spans="1:26" x14ac:dyDescent="0.3">
      <c r="A913">
        <f t="shared" si="282"/>
        <v>1</v>
      </c>
      <c r="B913">
        <f t="shared" si="287"/>
        <v>-15.5</v>
      </c>
      <c r="C913">
        <f t="shared" si="275"/>
        <v>63</v>
      </c>
      <c r="D913">
        <f t="shared" si="276"/>
        <v>-1</v>
      </c>
      <c r="E913">
        <f t="shared" si="288"/>
        <v>1</v>
      </c>
      <c r="F913">
        <f t="shared" si="289"/>
        <v>62</v>
      </c>
      <c r="G913">
        <f t="shared" si="290"/>
        <v>0</v>
      </c>
      <c r="H913">
        <f t="shared" si="291"/>
        <v>0</v>
      </c>
      <c r="I913">
        <f t="shared" si="283"/>
        <v>0</v>
      </c>
      <c r="J913">
        <f t="shared" si="284"/>
        <v>0</v>
      </c>
      <c r="K913">
        <f>+FDA_BE_Calculations!$F$41/FE_GAIN_plot</f>
        <v>5.1999999999999993</v>
      </c>
      <c r="L913">
        <f>+FDA_BE_Calculations!$G$41/FE_GAIN_plot</f>
        <v>-5.1999999999999993</v>
      </c>
      <c r="N913">
        <f t="shared" si="285"/>
        <v>0</v>
      </c>
      <c r="O913">
        <f t="shared" si="286"/>
        <v>0</v>
      </c>
      <c r="Q913">
        <f t="shared" si="277"/>
        <v>2.5</v>
      </c>
      <c r="R913">
        <f t="shared" si="278"/>
        <v>2.5</v>
      </c>
      <c r="T913">
        <f t="shared" si="292"/>
        <v>0</v>
      </c>
      <c r="U913">
        <f t="shared" si="293"/>
        <v>0</v>
      </c>
      <c r="W913">
        <f t="shared" si="279"/>
        <v>2.5</v>
      </c>
      <c r="Y913">
        <f t="shared" si="280"/>
        <v>18</v>
      </c>
      <c r="Z913">
        <f t="shared" si="281"/>
        <v>-18</v>
      </c>
    </row>
    <row r="914" spans="1:26" x14ac:dyDescent="0.3">
      <c r="A914">
        <f t="shared" si="282"/>
        <v>1</v>
      </c>
      <c r="B914">
        <f t="shared" si="287"/>
        <v>-15.5</v>
      </c>
      <c r="C914">
        <f t="shared" si="275"/>
        <v>63</v>
      </c>
      <c r="D914">
        <f t="shared" si="276"/>
        <v>-1</v>
      </c>
      <c r="E914">
        <f t="shared" si="288"/>
        <v>1</v>
      </c>
      <c r="F914">
        <f t="shared" si="289"/>
        <v>62</v>
      </c>
      <c r="G914">
        <f t="shared" si="290"/>
        <v>0</v>
      </c>
      <c r="H914">
        <f t="shared" si="291"/>
        <v>0</v>
      </c>
      <c r="I914">
        <f t="shared" si="283"/>
        <v>0</v>
      </c>
      <c r="J914">
        <f t="shared" si="284"/>
        <v>0</v>
      </c>
      <c r="K914">
        <f>+FDA_BE_Calculations!$F$41/FE_GAIN_plot</f>
        <v>5.1999999999999993</v>
      </c>
      <c r="L914">
        <f>+FDA_BE_Calculations!$G$41/FE_GAIN_plot</f>
        <v>-5.1999999999999993</v>
      </c>
      <c r="N914">
        <f t="shared" si="285"/>
        <v>0</v>
      </c>
      <c r="O914">
        <f t="shared" si="286"/>
        <v>0</v>
      </c>
      <c r="Q914">
        <f t="shared" si="277"/>
        <v>2.5</v>
      </c>
      <c r="R914">
        <f t="shared" si="278"/>
        <v>2.5</v>
      </c>
      <c r="T914">
        <f t="shared" si="292"/>
        <v>0</v>
      </c>
      <c r="U914">
        <f t="shared" si="293"/>
        <v>0</v>
      </c>
      <c r="W914">
        <f t="shared" si="279"/>
        <v>2.5</v>
      </c>
      <c r="Y914">
        <f t="shared" si="280"/>
        <v>18</v>
      </c>
      <c r="Z914">
        <f t="shared" si="281"/>
        <v>-18</v>
      </c>
    </row>
    <row r="915" spans="1:26" x14ac:dyDescent="0.3">
      <c r="A915">
        <f t="shared" si="282"/>
        <v>1</v>
      </c>
      <c r="B915">
        <f t="shared" si="287"/>
        <v>-15.5</v>
      </c>
      <c r="C915">
        <f t="shared" si="275"/>
        <v>63</v>
      </c>
      <c r="D915">
        <f t="shared" si="276"/>
        <v>-1</v>
      </c>
      <c r="E915">
        <f t="shared" si="288"/>
        <v>1</v>
      </c>
      <c r="F915">
        <f t="shared" si="289"/>
        <v>62</v>
      </c>
      <c r="G915">
        <f t="shared" si="290"/>
        <v>0</v>
      </c>
      <c r="H915">
        <f t="shared" si="291"/>
        <v>0</v>
      </c>
      <c r="I915">
        <f t="shared" si="283"/>
        <v>0</v>
      </c>
      <c r="J915">
        <f t="shared" si="284"/>
        <v>0</v>
      </c>
      <c r="K915">
        <f>+FDA_BE_Calculations!$F$41/FE_GAIN_plot</f>
        <v>5.1999999999999993</v>
      </c>
      <c r="L915">
        <f>+FDA_BE_Calculations!$G$41/FE_GAIN_plot</f>
        <v>-5.1999999999999993</v>
      </c>
      <c r="N915">
        <f t="shared" si="285"/>
        <v>0</v>
      </c>
      <c r="O915">
        <f t="shared" si="286"/>
        <v>0</v>
      </c>
      <c r="Q915">
        <f t="shared" si="277"/>
        <v>2.5</v>
      </c>
      <c r="R915">
        <f t="shared" si="278"/>
        <v>2.5</v>
      </c>
      <c r="T915">
        <f t="shared" si="292"/>
        <v>0</v>
      </c>
      <c r="U915">
        <f t="shared" si="293"/>
        <v>0</v>
      </c>
      <c r="W915">
        <f t="shared" si="279"/>
        <v>2.5</v>
      </c>
      <c r="Y915">
        <f t="shared" si="280"/>
        <v>18</v>
      </c>
      <c r="Z915">
        <f t="shared" si="281"/>
        <v>-18</v>
      </c>
    </row>
    <row r="916" spans="1:26" x14ac:dyDescent="0.3">
      <c r="A916">
        <f t="shared" si="282"/>
        <v>1</v>
      </c>
      <c r="B916">
        <f t="shared" si="287"/>
        <v>-15.5</v>
      </c>
      <c r="C916">
        <f t="shared" si="275"/>
        <v>63</v>
      </c>
      <c r="D916">
        <f t="shared" si="276"/>
        <v>-1</v>
      </c>
      <c r="E916">
        <f t="shared" si="288"/>
        <v>1</v>
      </c>
      <c r="F916">
        <f t="shared" si="289"/>
        <v>62</v>
      </c>
      <c r="G916">
        <f t="shared" si="290"/>
        <v>0</v>
      </c>
      <c r="H916">
        <f t="shared" si="291"/>
        <v>0</v>
      </c>
      <c r="I916">
        <f t="shared" si="283"/>
        <v>0</v>
      </c>
      <c r="J916">
        <f t="shared" si="284"/>
        <v>0</v>
      </c>
      <c r="K916">
        <f>+FDA_BE_Calculations!$F$41/FE_GAIN_plot</f>
        <v>5.1999999999999993</v>
      </c>
      <c r="L916">
        <f>+FDA_BE_Calculations!$G$41/FE_GAIN_plot</f>
        <v>-5.1999999999999993</v>
      </c>
      <c r="N916">
        <f t="shared" si="285"/>
        <v>0</v>
      </c>
      <c r="O916">
        <f t="shared" si="286"/>
        <v>0</v>
      </c>
      <c r="Q916">
        <f t="shared" si="277"/>
        <v>2.5</v>
      </c>
      <c r="R916">
        <f t="shared" si="278"/>
        <v>2.5</v>
      </c>
      <c r="T916">
        <f t="shared" si="292"/>
        <v>0</v>
      </c>
      <c r="U916">
        <f t="shared" si="293"/>
        <v>0</v>
      </c>
      <c r="W916">
        <f t="shared" si="279"/>
        <v>2.5</v>
      </c>
      <c r="Y916">
        <f t="shared" si="280"/>
        <v>18</v>
      </c>
      <c r="Z916">
        <f t="shared" si="281"/>
        <v>-18</v>
      </c>
    </row>
    <row r="917" spans="1:26" x14ac:dyDescent="0.3">
      <c r="A917">
        <f t="shared" si="282"/>
        <v>1</v>
      </c>
      <c r="B917">
        <f t="shared" si="287"/>
        <v>-15.5</v>
      </c>
      <c r="C917">
        <f t="shared" si="275"/>
        <v>63</v>
      </c>
      <c r="D917">
        <f t="shared" si="276"/>
        <v>-1</v>
      </c>
      <c r="E917">
        <f t="shared" si="288"/>
        <v>1</v>
      </c>
      <c r="F917">
        <f t="shared" si="289"/>
        <v>62</v>
      </c>
      <c r="G917">
        <f t="shared" si="290"/>
        <v>0</v>
      </c>
      <c r="H917">
        <f t="shared" si="291"/>
        <v>0</v>
      </c>
      <c r="I917">
        <f t="shared" si="283"/>
        <v>0</v>
      </c>
      <c r="J917">
        <f t="shared" si="284"/>
        <v>0</v>
      </c>
      <c r="K917">
        <f>+FDA_BE_Calculations!$F$41/FE_GAIN_plot</f>
        <v>5.1999999999999993</v>
      </c>
      <c r="L917">
        <f>+FDA_BE_Calculations!$G$41/FE_GAIN_plot</f>
        <v>-5.1999999999999993</v>
      </c>
      <c r="N917">
        <f t="shared" si="285"/>
        <v>0</v>
      </c>
      <c r="O917">
        <f t="shared" si="286"/>
        <v>0</v>
      </c>
      <c r="Q917">
        <f t="shared" si="277"/>
        <v>2.5</v>
      </c>
      <c r="R917">
        <f t="shared" si="278"/>
        <v>2.5</v>
      </c>
      <c r="T917">
        <f t="shared" si="292"/>
        <v>0</v>
      </c>
      <c r="U917">
        <f t="shared" si="293"/>
        <v>0</v>
      </c>
      <c r="W917">
        <f t="shared" si="279"/>
        <v>2.5</v>
      </c>
      <c r="Y917">
        <f t="shared" si="280"/>
        <v>18</v>
      </c>
      <c r="Z917">
        <f t="shared" si="281"/>
        <v>-18</v>
      </c>
    </row>
    <row r="918" spans="1:26" x14ac:dyDescent="0.3">
      <c r="A918">
        <f t="shared" si="282"/>
        <v>1</v>
      </c>
      <c r="B918">
        <f t="shared" si="287"/>
        <v>-15.5</v>
      </c>
      <c r="C918">
        <f t="shared" si="275"/>
        <v>63</v>
      </c>
      <c r="D918">
        <f t="shared" si="276"/>
        <v>-1</v>
      </c>
      <c r="E918">
        <f t="shared" si="288"/>
        <v>1</v>
      </c>
      <c r="F918">
        <f t="shared" si="289"/>
        <v>62</v>
      </c>
      <c r="G918">
        <f t="shared" si="290"/>
        <v>0</v>
      </c>
      <c r="H918">
        <f t="shared" si="291"/>
        <v>0</v>
      </c>
      <c r="I918">
        <f t="shared" si="283"/>
        <v>0</v>
      </c>
      <c r="J918">
        <f t="shared" si="284"/>
        <v>0</v>
      </c>
      <c r="K918">
        <f>+FDA_BE_Calculations!$F$41/FE_GAIN_plot</f>
        <v>5.1999999999999993</v>
      </c>
      <c r="L918">
        <f>+FDA_BE_Calculations!$G$41/FE_GAIN_plot</f>
        <v>-5.1999999999999993</v>
      </c>
      <c r="N918">
        <f t="shared" si="285"/>
        <v>0</v>
      </c>
      <c r="O918">
        <f t="shared" si="286"/>
        <v>0</v>
      </c>
      <c r="Q918">
        <f t="shared" si="277"/>
        <v>2.5</v>
      </c>
      <c r="R918">
        <f t="shared" si="278"/>
        <v>2.5</v>
      </c>
      <c r="T918">
        <f t="shared" si="292"/>
        <v>0</v>
      </c>
      <c r="U918">
        <f t="shared" si="293"/>
        <v>0</v>
      </c>
      <c r="W918">
        <f t="shared" si="279"/>
        <v>2.5</v>
      </c>
      <c r="Y918">
        <f t="shared" si="280"/>
        <v>18</v>
      </c>
      <c r="Z918">
        <f t="shared" si="281"/>
        <v>-18</v>
      </c>
    </row>
    <row r="919" spans="1:26" x14ac:dyDescent="0.3">
      <c r="A919">
        <f t="shared" si="282"/>
        <v>1</v>
      </c>
      <c r="B919">
        <f t="shared" si="287"/>
        <v>-15.5</v>
      </c>
      <c r="C919">
        <f t="shared" si="275"/>
        <v>63</v>
      </c>
      <c r="D919">
        <f t="shared" si="276"/>
        <v>-1</v>
      </c>
      <c r="E919">
        <f t="shared" si="288"/>
        <v>1</v>
      </c>
      <c r="F919">
        <f t="shared" si="289"/>
        <v>62</v>
      </c>
      <c r="G919">
        <f t="shared" si="290"/>
        <v>0</v>
      </c>
      <c r="H919">
        <f t="shared" si="291"/>
        <v>0</v>
      </c>
      <c r="I919">
        <f t="shared" si="283"/>
        <v>0</v>
      </c>
      <c r="J919">
        <f t="shared" si="284"/>
        <v>0</v>
      </c>
      <c r="K919">
        <f>+FDA_BE_Calculations!$F$41/FE_GAIN_plot</f>
        <v>5.1999999999999993</v>
      </c>
      <c r="L919">
        <f>+FDA_BE_Calculations!$G$41/FE_GAIN_plot</f>
        <v>-5.1999999999999993</v>
      </c>
      <c r="N919">
        <f t="shared" si="285"/>
        <v>0</v>
      </c>
      <c r="O919">
        <f t="shared" si="286"/>
        <v>0</v>
      </c>
      <c r="Q919">
        <f t="shared" si="277"/>
        <v>2.5</v>
      </c>
      <c r="R919">
        <f t="shared" si="278"/>
        <v>2.5</v>
      </c>
      <c r="T919">
        <f t="shared" si="292"/>
        <v>0</v>
      </c>
      <c r="U919">
        <f t="shared" si="293"/>
        <v>0</v>
      </c>
      <c r="W919">
        <f t="shared" si="279"/>
        <v>2.5</v>
      </c>
      <c r="Y919">
        <f t="shared" si="280"/>
        <v>18</v>
      </c>
      <c r="Z919">
        <f t="shared" si="281"/>
        <v>-18</v>
      </c>
    </row>
    <row r="920" spans="1:26" x14ac:dyDescent="0.3">
      <c r="A920">
        <f t="shared" si="282"/>
        <v>1</v>
      </c>
      <c r="B920">
        <f t="shared" si="287"/>
        <v>-15.5</v>
      </c>
      <c r="C920">
        <f t="shared" si="275"/>
        <v>63</v>
      </c>
      <c r="D920">
        <f t="shared" si="276"/>
        <v>-1</v>
      </c>
      <c r="E920">
        <f t="shared" si="288"/>
        <v>1</v>
      </c>
      <c r="F920">
        <f t="shared" si="289"/>
        <v>62</v>
      </c>
      <c r="G920">
        <f t="shared" si="290"/>
        <v>0</v>
      </c>
      <c r="H920">
        <f t="shared" si="291"/>
        <v>0</v>
      </c>
      <c r="I920">
        <f t="shared" si="283"/>
        <v>0</v>
      </c>
      <c r="J920">
        <f t="shared" si="284"/>
        <v>0</v>
      </c>
      <c r="K920">
        <f>+FDA_BE_Calculations!$F$41/FE_GAIN_plot</f>
        <v>5.1999999999999993</v>
      </c>
      <c r="L920">
        <f>+FDA_BE_Calculations!$G$41/FE_GAIN_plot</f>
        <v>-5.1999999999999993</v>
      </c>
      <c r="N920">
        <f t="shared" si="285"/>
        <v>0</v>
      </c>
      <c r="O920">
        <f t="shared" si="286"/>
        <v>0</v>
      </c>
      <c r="Q920">
        <f t="shared" si="277"/>
        <v>2.5</v>
      </c>
      <c r="R920">
        <f t="shared" si="278"/>
        <v>2.5</v>
      </c>
      <c r="T920">
        <f t="shared" si="292"/>
        <v>0</v>
      </c>
      <c r="U920">
        <f t="shared" si="293"/>
        <v>0</v>
      </c>
      <c r="W920">
        <f t="shared" si="279"/>
        <v>2.5</v>
      </c>
      <c r="Y920">
        <f t="shared" si="280"/>
        <v>18</v>
      </c>
      <c r="Z920">
        <f t="shared" si="281"/>
        <v>-18</v>
      </c>
    </row>
    <row r="921" spans="1:26" x14ac:dyDescent="0.3">
      <c r="A921">
        <f t="shared" si="282"/>
        <v>1</v>
      </c>
      <c r="B921">
        <f t="shared" si="287"/>
        <v>-15.5</v>
      </c>
      <c r="C921">
        <f t="shared" si="275"/>
        <v>63</v>
      </c>
      <c r="D921">
        <f t="shared" si="276"/>
        <v>-1</v>
      </c>
      <c r="E921">
        <f t="shared" si="288"/>
        <v>1</v>
      </c>
      <c r="F921">
        <f t="shared" si="289"/>
        <v>62</v>
      </c>
      <c r="G921">
        <f t="shared" si="290"/>
        <v>0</v>
      </c>
      <c r="H921">
        <f t="shared" si="291"/>
        <v>0</v>
      </c>
      <c r="I921">
        <f t="shared" si="283"/>
        <v>0</v>
      </c>
      <c r="J921">
        <f t="shared" si="284"/>
        <v>0</v>
      </c>
      <c r="K921">
        <f>+FDA_BE_Calculations!$F$41/FE_GAIN_plot</f>
        <v>5.1999999999999993</v>
      </c>
      <c r="L921">
        <f>+FDA_BE_Calculations!$G$41/FE_GAIN_plot</f>
        <v>-5.1999999999999993</v>
      </c>
      <c r="N921">
        <f t="shared" si="285"/>
        <v>0</v>
      </c>
      <c r="O921">
        <f t="shared" si="286"/>
        <v>0</v>
      </c>
      <c r="Q921">
        <f t="shared" si="277"/>
        <v>2.5</v>
      </c>
      <c r="R921">
        <f t="shared" si="278"/>
        <v>2.5</v>
      </c>
      <c r="T921">
        <f t="shared" si="292"/>
        <v>0</v>
      </c>
      <c r="U921">
        <f t="shared" si="293"/>
        <v>0</v>
      </c>
      <c r="W921">
        <f t="shared" si="279"/>
        <v>2.5</v>
      </c>
      <c r="Y921">
        <f t="shared" si="280"/>
        <v>18</v>
      </c>
      <c r="Z921">
        <f t="shared" si="281"/>
        <v>-18</v>
      </c>
    </row>
    <row r="922" spans="1:26" x14ac:dyDescent="0.3">
      <c r="A922">
        <f t="shared" si="282"/>
        <v>1</v>
      </c>
      <c r="B922">
        <f t="shared" si="287"/>
        <v>-15.5</v>
      </c>
      <c r="C922">
        <f t="shared" si="275"/>
        <v>63</v>
      </c>
      <c r="D922">
        <f t="shared" si="276"/>
        <v>-1</v>
      </c>
      <c r="E922">
        <f t="shared" si="288"/>
        <v>1</v>
      </c>
      <c r="F922">
        <f t="shared" si="289"/>
        <v>62</v>
      </c>
      <c r="G922">
        <f t="shared" si="290"/>
        <v>0</v>
      </c>
      <c r="H922">
        <f t="shared" si="291"/>
        <v>0</v>
      </c>
      <c r="I922">
        <f t="shared" si="283"/>
        <v>0</v>
      </c>
      <c r="J922">
        <f t="shared" si="284"/>
        <v>0</v>
      </c>
      <c r="K922">
        <f>+FDA_BE_Calculations!$F$41/FE_GAIN_plot</f>
        <v>5.1999999999999993</v>
      </c>
      <c r="L922">
        <f>+FDA_BE_Calculations!$G$41/FE_GAIN_plot</f>
        <v>-5.1999999999999993</v>
      </c>
      <c r="N922">
        <f t="shared" si="285"/>
        <v>0</v>
      </c>
      <c r="O922">
        <f t="shared" si="286"/>
        <v>0</v>
      </c>
      <c r="Q922">
        <f t="shared" si="277"/>
        <v>2.5</v>
      </c>
      <c r="R922">
        <f t="shared" si="278"/>
        <v>2.5</v>
      </c>
      <c r="T922">
        <f t="shared" si="292"/>
        <v>0</v>
      </c>
      <c r="U922">
        <f t="shared" si="293"/>
        <v>0</v>
      </c>
      <c r="W922">
        <f t="shared" si="279"/>
        <v>2.5</v>
      </c>
      <c r="Y922">
        <f t="shared" si="280"/>
        <v>18</v>
      </c>
      <c r="Z922">
        <f t="shared" si="281"/>
        <v>-18</v>
      </c>
    </row>
    <row r="923" spans="1:26" x14ac:dyDescent="0.3">
      <c r="A923">
        <f t="shared" si="282"/>
        <v>1</v>
      </c>
      <c r="B923">
        <f t="shared" si="287"/>
        <v>-15.5</v>
      </c>
      <c r="C923">
        <f t="shared" si="275"/>
        <v>63</v>
      </c>
      <c r="D923">
        <f t="shared" si="276"/>
        <v>-1</v>
      </c>
      <c r="E923">
        <f t="shared" si="288"/>
        <v>1</v>
      </c>
      <c r="F923">
        <f t="shared" si="289"/>
        <v>62</v>
      </c>
      <c r="G923">
        <f t="shared" si="290"/>
        <v>0</v>
      </c>
      <c r="H923">
        <f t="shared" si="291"/>
        <v>0</v>
      </c>
      <c r="I923">
        <f t="shared" si="283"/>
        <v>0</v>
      </c>
      <c r="J923">
        <f t="shared" si="284"/>
        <v>0</v>
      </c>
      <c r="K923">
        <f>+FDA_BE_Calculations!$F$41/FE_GAIN_plot</f>
        <v>5.1999999999999993</v>
      </c>
      <c r="L923">
        <f>+FDA_BE_Calculations!$G$41/FE_GAIN_plot</f>
        <v>-5.1999999999999993</v>
      </c>
      <c r="N923">
        <f t="shared" si="285"/>
        <v>0</v>
      </c>
      <c r="O923">
        <f t="shared" si="286"/>
        <v>0</v>
      </c>
      <c r="Q923">
        <f t="shared" si="277"/>
        <v>2.5</v>
      </c>
      <c r="R923">
        <f t="shared" si="278"/>
        <v>2.5</v>
      </c>
      <c r="T923">
        <f t="shared" si="292"/>
        <v>0</v>
      </c>
      <c r="U923">
        <f t="shared" si="293"/>
        <v>0</v>
      </c>
      <c r="W923">
        <f t="shared" si="279"/>
        <v>2.5</v>
      </c>
      <c r="Y923">
        <f t="shared" si="280"/>
        <v>18</v>
      </c>
      <c r="Z923">
        <f t="shared" si="281"/>
        <v>-18</v>
      </c>
    </row>
    <row r="924" spans="1:26" x14ac:dyDescent="0.3">
      <c r="A924">
        <f t="shared" si="282"/>
        <v>1</v>
      </c>
      <c r="B924">
        <f t="shared" si="287"/>
        <v>-15.5</v>
      </c>
      <c r="C924">
        <f t="shared" si="275"/>
        <v>63</v>
      </c>
      <c r="D924">
        <f t="shared" si="276"/>
        <v>-1</v>
      </c>
      <c r="E924">
        <f t="shared" si="288"/>
        <v>1</v>
      </c>
      <c r="F924">
        <f t="shared" si="289"/>
        <v>62</v>
      </c>
      <c r="G924">
        <f t="shared" si="290"/>
        <v>0</v>
      </c>
      <c r="H924">
        <f t="shared" si="291"/>
        <v>0</v>
      </c>
      <c r="I924">
        <f t="shared" si="283"/>
        <v>0</v>
      </c>
      <c r="J924">
        <f t="shared" si="284"/>
        <v>0</v>
      </c>
      <c r="K924">
        <f>+FDA_BE_Calculations!$F$41/FE_GAIN_plot</f>
        <v>5.1999999999999993</v>
      </c>
      <c r="L924">
        <f>+FDA_BE_Calculations!$G$41/FE_GAIN_plot</f>
        <v>-5.1999999999999993</v>
      </c>
      <c r="N924">
        <f t="shared" si="285"/>
        <v>0</v>
      </c>
      <c r="O924">
        <f t="shared" si="286"/>
        <v>0</v>
      </c>
      <c r="Q924">
        <f t="shared" si="277"/>
        <v>2.5</v>
      </c>
      <c r="R924">
        <f t="shared" si="278"/>
        <v>2.5</v>
      </c>
      <c r="T924">
        <f t="shared" si="292"/>
        <v>0</v>
      </c>
      <c r="U924">
        <f t="shared" si="293"/>
        <v>0</v>
      </c>
      <c r="W924">
        <f t="shared" si="279"/>
        <v>2.5</v>
      </c>
      <c r="Y924">
        <f t="shared" si="280"/>
        <v>18</v>
      </c>
      <c r="Z924">
        <f t="shared" si="281"/>
        <v>-18</v>
      </c>
    </row>
    <row r="925" spans="1:26" x14ac:dyDescent="0.3">
      <c r="A925">
        <f t="shared" si="282"/>
        <v>1</v>
      </c>
      <c r="B925">
        <f t="shared" si="287"/>
        <v>-15.5</v>
      </c>
      <c r="C925">
        <f t="shared" si="275"/>
        <v>63</v>
      </c>
      <c r="D925">
        <f t="shared" si="276"/>
        <v>-1</v>
      </c>
      <c r="E925">
        <f t="shared" si="288"/>
        <v>1</v>
      </c>
      <c r="F925">
        <f t="shared" si="289"/>
        <v>62</v>
      </c>
      <c r="G925">
        <f t="shared" si="290"/>
        <v>0</v>
      </c>
      <c r="H925">
        <f t="shared" si="291"/>
        <v>0</v>
      </c>
      <c r="I925">
        <f t="shared" si="283"/>
        <v>0</v>
      </c>
      <c r="J925">
        <f t="shared" si="284"/>
        <v>0</v>
      </c>
      <c r="K925">
        <f>+FDA_BE_Calculations!$F$41/FE_GAIN_plot</f>
        <v>5.1999999999999993</v>
      </c>
      <c r="L925">
        <f>+FDA_BE_Calculations!$G$41/FE_GAIN_plot</f>
        <v>-5.1999999999999993</v>
      </c>
      <c r="N925">
        <f t="shared" si="285"/>
        <v>0</v>
      </c>
      <c r="O925">
        <f t="shared" si="286"/>
        <v>0</v>
      </c>
      <c r="Q925">
        <f t="shared" si="277"/>
        <v>2.5</v>
      </c>
      <c r="R925">
        <f t="shared" si="278"/>
        <v>2.5</v>
      </c>
      <c r="T925">
        <f t="shared" si="292"/>
        <v>0</v>
      </c>
      <c r="U925">
        <f t="shared" si="293"/>
        <v>0</v>
      </c>
      <c r="W925">
        <f t="shared" si="279"/>
        <v>2.5</v>
      </c>
      <c r="Y925">
        <f t="shared" si="280"/>
        <v>18</v>
      </c>
      <c r="Z925">
        <f t="shared" si="281"/>
        <v>-18</v>
      </c>
    </row>
    <row r="926" spans="1:26" x14ac:dyDescent="0.3">
      <c r="A926">
        <f t="shared" si="282"/>
        <v>1</v>
      </c>
      <c r="B926">
        <f t="shared" si="287"/>
        <v>-15.5</v>
      </c>
      <c r="C926">
        <f t="shared" si="275"/>
        <v>63</v>
      </c>
      <c r="D926">
        <f t="shared" si="276"/>
        <v>-1</v>
      </c>
      <c r="E926">
        <f t="shared" si="288"/>
        <v>1</v>
      </c>
      <c r="F926">
        <f t="shared" si="289"/>
        <v>62</v>
      </c>
      <c r="G926">
        <f t="shared" si="290"/>
        <v>0</v>
      </c>
      <c r="H926">
        <f t="shared" si="291"/>
        <v>0</v>
      </c>
      <c r="I926">
        <f t="shared" si="283"/>
        <v>0</v>
      </c>
      <c r="J926">
        <f t="shared" si="284"/>
        <v>0</v>
      </c>
      <c r="K926">
        <f>+FDA_BE_Calculations!$F$41/FE_GAIN_plot</f>
        <v>5.1999999999999993</v>
      </c>
      <c r="L926">
        <f>+FDA_BE_Calculations!$G$41/FE_GAIN_plot</f>
        <v>-5.1999999999999993</v>
      </c>
      <c r="N926">
        <f t="shared" si="285"/>
        <v>0</v>
      </c>
      <c r="O926">
        <f t="shared" si="286"/>
        <v>0</v>
      </c>
      <c r="Q926">
        <f t="shared" si="277"/>
        <v>2.5</v>
      </c>
      <c r="R926">
        <f t="shared" si="278"/>
        <v>2.5</v>
      </c>
      <c r="T926">
        <f t="shared" si="292"/>
        <v>0</v>
      </c>
      <c r="U926">
        <f t="shared" si="293"/>
        <v>0</v>
      </c>
      <c r="W926">
        <f t="shared" si="279"/>
        <v>2.5</v>
      </c>
      <c r="Y926">
        <f t="shared" si="280"/>
        <v>18</v>
      </c>
      <c r="Z926">
        <f t="shared" si="281"/>
        <v>-18</v>
      </c>
    </row>
    <row r="927" spans="1:26" x14ac:dyDescent="0.3">
      <c r="A927">
        <f t="shared" si="282"/>
        <v>1</v>
      </c>
      <c r="B927">
        <f t="shared" si="287"/>
        <v>-15.5</v>
      </c>
      <c r="C927">
        <f t="shared" si="275"/>
        <v>63</v>
      </c>
      <c r="D927">
        <f t="shared" si="276"/>
        <v>-1</v>
      </c>
      <c r="E927">
        <f t="shared" si="288"/>
        <v>1</v>
      </c>
      <c r="F927">
        <f t="shared" si="289"/>
        <v>62</v>
      </c>
      <c r="G927">
        <f t="shared" si="290"/>
        <v>0</v>
      </c>
      <c r="H927">
        <f t="shared" si="291"/>
        <v>0</v>
      </c>
      <c r="I927">
        <f t="shared" si="283"/>
        <v>0</v>
      </c>
      <c r="J927">
        <f t="shared" si="284"/>
        <v>0</v>
      </c>
      <c r="K927">
        <f>+FDA_BE_Calculations!$F$41/FE_GAIN_plot</f>
        <v>5.1999999999999993</v>
      </c>
      <c r="L927">
        <f>+FDA_BE_Calculations!$G$41/FE_GAIN_plot</f>
        <v>-5.1999999999999993</v>
      </c>
      <c r="N927">
        <f t="shared" si="285"/>
        <v>0</v>
      </c>
      <c r="O927">
        <f t="shared" si="286"/>
        <v>0</v>
      </c>
      <c r="Q927">
        <f t="shared" si="277"/>
        <v>2.5</v>
      </c>
      <c r="R927">
        <f t="shared" si="278"/>
        <v>2.5</v>
      </c>
      <c r="T927">
        <f t="shared" si="292"/>
        <v>0</v>
      </c>
      <c r="U927">
        <f t="shared" si="293"/>
        <v>0</v>
      </c>
      <c r="W927">
        <f t="shared" si="279"/>
        <v>2.5</v>
      </c>
      <c r="Y927">
        <f t="shared" si="280"/>
        <v>18</v>
      </c>
      <c r="Z927">
        <f t="shared" si="281"/>
        <v>-18</v>
      </c>
    </row>
    <row r="928" spans="1:26" x14ac:dyDescent="0.3">
      <c r="A928">
        <f t="shared" si="282"/>
        <v>1</v>
      </c>
      <c r="B928">
        <f t="shared" si="287"/>
        <v>-15.5</v>
      </c>
      <c r="C928">
        <f t="shared" si="275"/>
        <v>63</v>
      </c>
      <c r="D928">
        <f t="shared" si="276"/>
        <v>-1</v>
      </c>
      <c r="E928">
        <f t="shared" si="288"/>
        <v>1</v>
      </c>
      <c r="F928">
        <f t="shared" si="289"/>
        <v>62</v>
      </c>
      <c r="G928">
        <f t="shared" si="290"/>
        <v>0</v>
      </c>
      <c r="H928">
        <f t="shared" si="291"/>
        <v>0</v>
      </c>
      <c r="I928">
        <f t="shared" si="283"/>
        <v>0</v>
      </c>
      <c r="J928">
        <f t="shared" si="284"/>
        <v>0</v>
      </c>
      <c r="K928">
        <f>+FDA_BE_Calculations!$F$41/FE_GAIN_plot</f>
        <v>5.1999999999999993</v>
      </c>
      <c r="L928">
        <f>+FDA_BE_Calculations!$G$41/FE_GAIN_plot</f>
        <v>-5.1999999999999993</v>
      </c>
      <c r="N928">
        <f t="shared" si="285"/>
        <v>0</v>
      </c>
      <c r="O928">
        <f t="shared" si="286"/>
        <v>0</v>
      </c>
      <c r="Q928">
        <f t="shared" si="277"/>
        <v>2.5</v>
      </c>
      <c r="R928">
        <f t="shared" si="278"/>
        <v>2.5</v>
      </c>
      <c r="T928">
        <f t="shared" si="292"/>
        <v>0</v>
      </c>
      <c r="U928">
        <f t="shared" si="293"/>
        <v>0</v>
      </c>
      <c r="W928">
        <f t="shared" si="279"/>
        <v>2.5</v>
      </c>
      <c r="Y928">
        <f t="shared" si="280"/>
        <v>18</v>
      </c>
      <c r="Z928">
        <f t="shared" si="281"/>
        <v>-18</v>
      </c>
    </row>
    <row r="929" spans="1:26" x14ac:dyDescent="0.3">
      <c r="A929">
        <f t="shared" si="282"/>
        <v>1</v>
      </c>
      <c r="B929">
        <f t="shared" si="287"/>
        <v>-15.5</v>
      </c>
      <c r="C929">
        <f t="shared" si="275"/>
        <v>63</v>
      </c>
      <c r="D929">
        <f t="shared" si="276"/>
        <v>-1</v>
      </c>
      <c r="E929">
        <f t="shared" si="288"/>
        <v>1</v>
      </c>
      <c r="F929">
        <f t="shared" si="289"/>
        <v>62</v>
      </c>
      <c r="G929">
        <f t="shared" si="290"/>
        <v>0</v>
      </c>
      <c r="H929">
        <f t="shared" si="291"/>
        <v>0</v>
      </c>
      <c r="I929">
        <f t="shared" si="283"/>
        <v>0</v>
      </c>
      <c r="J929">
        <f t="shared" si="284"/>
        <v>0</v>
      </c>
      <c r="K929">
        <f>+FDA_BE_Calculations!$F$41/FE_GAIN_plot</f>
        <v>5.1999999999999993</v>
      </c>
      <c r="L929">
        <f>+FDA_BE_Calculations!$G$41/FE_GAIN_plot</f>
        <v>-5.1999999999999993</v>
      </c>
      <c r="N929">
        <f t="shared" si="285"/>
        <v>0</v>
      </c>
      <c r="O929">
        <f t="shared" si="286"/>
        <v>0</v>
      </c>
      <c r="Q929">
        <f t="shared" si="277"/>
        <v>2.5</v>
      </c>
      <c r="R929">
        <f t="shared" si="278"/>
        <v>2.5</v>
      </c>
      <c r="T929">
        <f t="shared" si="292"/>
        <v>0</v>
      </c>
      <c r="U929">
        <f t="shared" si="293"/>
        <v>0</v>
      </c>
      <c r="W929">
        <f t="shared" si="279"/>
        <v>2.5</v>
      </c>
      <c r="Y929">
        <f t="shared" si="280"/>
        <v>18</v>
      </c>
      <c r="Z929">
        <f t="shared" si="281"/>
        <v>-18</v>
      </c>
    </row>
    <row r="930" spans="1:26" x14ac:dyDescent="0.3">
      <c r="A930">
        <f t="shared" si="282"/>
        <v>1</v>
      </c>
      <c r="B930">
        <f t="shared" si="287"/>
        <v>-15.5</v>
      </c>
      <c r="C930">
        <f t="shared" si="275"/>
        <v>63</v>
      </c>
      <c r="D930">
        <f t="shared" si="276"/>
        <v>-1</v>
      </c>
      <c r="E930">
        <f t="shared" si="288"/>
        <v>1</v>
      </c>
      <c r="F930">
        <f t="shared" si="289"/>
        <v>62</v>
      </c>
      <c r="G930">
        <f t="shared" si="290"/>
        <v>0</v>
      </c>
      <c r="H930">
        <f t="shared" si="291"/>
        <v>0</v>
      </c>
      <c r="I930">
        <f t="shared" si="283"/>
        <v>0</v>
      </c>
      <c r="J930">
        <f t="shared" si="284"/>
        <v>0</v>
      </c>
      <c r="K930">
        <f>+FDA_BE_Calculations!$F$41/FE_GAIN_plot</f>
        <v>5.1999999999999993</v>
      </c>
      <c r="L930">
        <f>+FDA_BE_Calculations!$G$41/FE_GAIN_plot</f>
        <v>-5.1999999999999993</v>
      </c>
      <c r="N930">
        <f t="shared" si="285"/>
        <v>0</v>
      </c>
      <c r="O930">
        <f t="shared" si="286"/>
        <v>0</v>
      </c>
      <c r="Q930">
        <f t="shared" si="277"/>
        <v>2.5</v>
      </c>
      <c r="R930">
        <f t="shared" si="278"/>
        <v>2.5</v>
      </c>
      <c r="T930">
        <f t="shared" si="292"/>
        <v>0</v>
      </c>
      <c r="U930">
        <f t="shared" si="293"/>
        <v>0</v>
      </c>
      <c r="W930">
        <f t="shared" si="279"/>
        <v>2.5</v>
      </c>
      <c r="Y930">
        <f t="shared" si="280"/>
        <v>18</v>
      </c>
      <c r="Z930">
        <f t="shared" si="281"/>
        <v>-18</v>
      </c>
    </row>
    <row r="931" spans="1:26" x14ac:dyDescent="0.3">
      <c r="A931">
        <f t="shared" si="282"/>
        <v>1</v>
      </c>
      <c r="B931">
        <f t="shared" si="287"/>
        <v>-15.5</v>
      </c>
      <c r="C931">
        <f t="shared" si="275"/>
        <v>63</v>
      </c>
      <c r="D931">
        <f t="shared" si="276"/>
        <v>-1</v>
      </c>
      <c r="E931">
        <f t="shared" si="288"/>
        <v>1</v>
      </c>
      <c r="F931">
        <f t="shared" si="289"/>
        <v>62</v>
      </c>
      <c r="G931">
        <f t="shared" si="290"/>
        <v>0</v>
      </c>
      <c r="H931">
        <f t="shared" si="291"/>
        <v>0</v>
      </c>
      <c r="I931">
        <f t="shared" si="283"/>
        <v>0</v>
      </c>
      <c r="J931">
        <f t="shared" si="284"/>
        <v>0</v>
      </c>
      <c r="K931">
        <f>+FDA_BE_Calculations!$F$41/FE_GAIN_plot</f>
        <v>5.1999999999999993</v>
      </c>
      <c r="L931">
        <f>+FDA_BE_Calculations!$G$41/FE_GAIN_plot</f>
        <v>-5.1999999999999993</v>
      </c>
      <c r="N931">
        <f t="shared" si="285"/>
        <v>0</v>
      </c>
      <c r="O931">
        <f t="shared" si="286"/>
        <v>0</v>
      </c>
      <c r="Q931">
        <f t="shared" si="277"/>
        <v>2.5</v>
      </c>
      <c r="R931">
        <f t="shared" si="278"/>
        <v>2.5</v>
      </c>
      <c r="T931">
        <f t="shared" si="292"/>
        <v>0</v>
      </c>
      <c r="U931">
        <f t="shared" si="293"/>
        <v>0</v>
      </c>
      <c r="W931">
        <f t="shared" si="279"/>
        <v>2.5</v>
      </c>
      <c r="Y931">
        <f t="shared" si="280"/>
        <v>18</v>
      </c>
      <c r="Z931">
        <f t="shared" si="281"/>
        <v>-18</v>
      </c>
    </row>
    <row r="932" spans="1:26" x14ac:dyDescent="0.3">
      <c r="A932">
        <f t="shared" si="282"/>
        <v>1</v>
      </c>
      <c r="B932">
        <f t="shared" si="287"/>
        <v>-15.5</v>
      </c>
      <c r="C932">
        <f t="shared" si="275"/>
        <v>63</v>
      </c>
      <c r="D932">
        <f t="shared" si="276"/>
        <v>-1</v>
      </c>
      <c r="E932">
        <f t="shared" si="288"/>
        <v>1</v>
      </c>
      <c r="F932">
        <f t="shared" si="289"/>
        <v>62</v>
      </c>
      <c r="G932">
        <f t="shared" si="290"/>
        <v>0</v>
      </c>
      <c r="H932">
        <f t="shared" si="291"/>
        <v>0</v>
      </c>
      <c r="I932">
        <f t="shared" si="283"/>
        <v>0</v>
      </c>
      <c r="J932">
        <f t="shared" si="284"/>
        <v>0</v>
      </c>
      <c r="K932">
        <f>+FDA_BE_Calculations!$F$41/FE_GAIN_plot</f>
        <v>5.1999999999999993</v>
      </c>
      <c r="L932">
        <f>+FDA_BE_Calculations!$G$41/FE_GAIN_plot</f>
        <v>-5.1999999999999993</v>
      </c>
      <c r="N932">
        <f t="shared" si="285"/>
        <v>0</v>
      </c>
      <c r="O932">
        <f t="shared" si="286"/>
        <v>0</v>
      </c>
      <c r="Q932">
        <f t="shared" si="277"/>
        <v>2.5</v>
      </c>
      <c r="R932">
        <f t="shared" si="278"/>
        <v>2.5</v>
      </c>
      <c r="T932">
        <f t="shared" si="292"/>
        <v>0</v>
      </c>
      <c r="U932">
        <f t="shared" si="293"/>
        <v>0</v>
      </c>
      <c r="W932">
        <f t="shared" si="279"/>
        <v>2.5</v>
      </c>
      <c r="Y932">
        <f t="shared" si="280"/>
        <v>18</v>
      </c>
      <c r="Z932">
        <f t="shared" si="281"/>
        <v>-18</v>
      </c>
    </row>
    <row r="933" spans="1:26" x14ac:dyDescent="0.3">
      <c r="A933">
        <f t="shared" si="282"/>
        <v>1</v>
      </c>
      <c r="B933">
        <f t="shared" si="287"/>
        <v>-15.5</v>
      </c>
      <c r="C933">
        <f t="shared" si="275"/>
        <v>63</v>
      </c>
      <c r="D933">
        <f t="shared" si="276"/>
        <v>-1</v>
      </c>
      <c r="E933">
        <f t="shared" si="288"/>
        <v>1</v>
      </c>
      <c r="F933">
        <f t="shared" si="289"/>
        <v>62</v>
      </c>
      <c r="G933">
        <f t="shared" si="290"/>
        <v>0</v>
      </c>
      <c r="H933">
        <f t="shared" si="291"/>
        <v>0</v>
      </c>
      <c r="I933">
        <f t="shared" si="283"/>
        <v>0</v>
      </c>
      <c r="J933">
        <f t="shared" si="284"/>
        <v>0</v>
      </c>
      <c r="K933">
        <f>+FDA_BE_Calculations!$F$41/FE_GAIN_plot</f>
        <v>5.1999999999999993</v>
      </c>
      <c r="L933">
        <f>+FDA_BE_Calculations!$G$41/FE_GAIN_plot</f>
        <v>-5.1999999999999993</v>
      </c>
      <c r="N933">
        <f t="shared" si="285"/>
        <v>0</v>
      </c>
      <c r="O933">
        <f t="shared" si="286"/>
        <v>0</v>
      </c>
      <c r="Q933">
        <f t="shared" si="277"/>
        <v>2.5</v>
      </c>
      <c r="R933">
        <f t="shared" si="278"/>
        <v>2.5</v>
      </c>
      <c r="T933">
        <f t="shared" si="292"/>
        <v>0</v>
      </c>
      <c r="U933">
        <f t="shared" si="293"/>
        <v>0</v>
      </c>
      <c r="W933">
        <f t="shared" si="279"/>
        <v>2.5</v>
      </c>
      <c r="Y933">
        <f t="shared" si="280"/>
        <v>18</v>
      </c>
      <c r="Z933">
        <f t="shared" si="281"/>
        <v>-18</v>
      </c>
    </row>
    <row r="934" spans="1:26" x14ac:dyDescent="0.3">
      <c r="A934">
        <f t="shared" si="282"/>
        <v>1</v>
      </c>
      <c r="B934">
        <f t="shared" si="287"/>
        <v>-15.5</v>
      </c>
      <c r="C934">
        <f t="shared" si="275"/>
        <v>63</v>
      </c>
      <c r="D934">
        <f t="shared" si="276"/>
        <v>-1</v>
      </c>
      <c r="E934">
        <f t="shared" si="288"/>
        <v>1</v>
      </c>
      <c r="F934">
        <f t="shared" si="289"/>
        <v>62</v>
      </c>
      <c r="G934">
        <f t="shared" si="290"/>
        <v>0</v>
      </c>
      <c r="H934">
        <f t="shared" si="291"/>
        <v>0</v>
      </c>
      <c r="I934">
        <f t="shared" si="283"/>
        <v>0</v>
      </c>
      <c r="J934">
        <f t="shared" si="284"/>
        <v>0</v>
      </c>
      <c r="K934">
        <f>+FDA_BE_Calculations!$F$41/FE_GAIN_plot</f>
        <v>5.1999999999999993</v>
      </c>
      <c r="L934">
        <f>+FDA_BE_Calculations!$G$41/FE_GAIN_plot</f>
        <v>-5.1999999999999993</v>
      </c>
      <c r="N934">
        <f t="shared" si="285"/>
        <v>0</v>
      </c>
      <c r="O934">
        <f t="shared" si="286"/>
        <v>0</v>
      </c>
      <c r="Q934">
        <f t="shared" si="277"/>
        <v>2.5</v>
      </c>
      <c r="R934">
        <f t="shared" si="278"/>
        <v>2.5</v>
      </c>
      <c r="T934">
        <f t="shared" si="292"/>
        <v>0</v>
      </c>
      <c r="U934">
        <f t="shared" si="293"/>
        <v>0</v>
      </c>
      <c r="W934">
        <f t="shared" si="279"/>
        <v>2.5</v>
      </c>
      <c r="Y934">
        <f t="shared" si="280"/>
        <v>18</v>
      </c>
      <c r="Z934">
        <f t="shared" si="281"/>
        <v>-18</v>
      </c>
    </row>
    <row r="935" spans="1:26" x14ac:dyDescent="0.3">
      <c r="A935">
        <f t="shared" si="282"/>
        <v>1</v>
      </c>
      <c r="B935">
        <f t="shared" si="287"/>
        <v>-15.5</v>
      </c>
      <c r="C935">
        <f t="shared" si="275"/>
        <v>63</v>
      </c>
      <c r="D935">
        <f t="shared" si="276"/>
        <v>-1</v>
      </c>
      <c r="E935">
        <f t="shared" si="288"/>
        <v>1</v>
      </c>
      <c r="F935">
        <f t="shared" si="289"/>
        <v>62</v>
      </c>
      <c r="G935">
        <f t="shared" si="290"/>
        <v>0</v>
      </c>
      <c r="H935">
        <f t="shared" si="291"/>
        <v>0</v>
      </c>
      <c r="I935">
        <f t="shared" si="283"/>
        <v>0</v>
      </c>
      <c r="J935">
        <f t="shared" si="284"/>
        <v>0</v>
      </c>
      <c r="K935">
        <f>+FDA_BE_Calculations!$F$41/FE_GAIN_plot</f>
        <v>5.1999999999999993</v>
      </c>
      <c r="L935">
        <f>+FDA_BE_Calculations!$G$41/FE_GAIN_plot</f>
        <v>-5.1999999999999993</v>
      </c>
      <c r="N935">
        <f t="shared" si="285"/>
        <v>0</v>
      </c>
      <c r="O935">
        <f t="shared" si="286"/>
        <v>0</v>
      </c>
      <c r="Q935">
        <f t="shared" si="277"/>
        <v>2.5</v>
      </c>
      <c r="R935">
        <f t="shared" si="278"/>
        <v>2.5</v>
      </c>
      <c r="T935">
        <f t="shared" si="292"/>
        <v>0</v>
      </c>
      <c r="U935">
        <f t="shared" si="293"/>
        <v>0</v>
      </c>
      <c r="W935">
        <f t="shared" si="279"/>
        <v>2.5</v>
      </c>
      <c r="Y935">
        <f t="shared" si="280"/>
        <v>18</v>
      </c>
      <c r="Z935">
        <f t="shared" si="281"/>
        <v>-18</v>
      </c>
    </row>
    <row r="936" spans="1:26" x14ac:dyDescent="0.3">
      <c r="A936">
        <f t="shared" si="282"/>
        <v>1</v>
      </c>
      <c r="B936">
        <f t="shared" si="287"/>
        <v>-15.5</v>
      </c>
      <c r="C936">
        <f t="shared" si="275"/>
        <v>63</v>
      </c>
      <c r="D936">
        <f t="shared" si="276"/>
        <v>-1</v>
      </c>
      <c r="E936">
        <f t="shared" si="288"/>
        <v>1</v>
      </c>
      <c r="F936">
        <f t="shared" si="289"/>
        <v>62</v>
      </c>
      <c r="G936">
        <f t="shared" si="290"/>
        <v>0</v>
      </c>
      <c r="H936">
        <f t="shared" si="291"/>
        <v>0</v>
      </c>
      <c r="I936">
        <f t="shared" si="283"/>
        <v>0</v>
      </c>
      <c r="J936">
        <f t="shared" si="284"/>
        <v>0</v>
      </c>
      <c r="K936">
        <f>+FDA_BE_Calculations!$F$41/FE_GAIN_plot</f>
        <v>5.1999999999999993</v>
      </c>
      <c r="L936">
        <f>+FDA_BE_Calculations!$G$41/FE_GAIN_plot</f>
        <v>-5.1999999999999993</v>
      </c>
      <c r="N936">
        <f t="shared" si="285"/>
        <v>0</v>
      </c>
      <c r="O936">
        <f t="shared" si="286"/>
        <v>0</v>
      </c>
      <c r="Q936">
        <f t="shared" si="277"/>
        <v>2.5</v>
      </c>
      <c r="R936">
        <f t="shared" si="278"/>
        <v>2.5</v>
      </c>
      <c r="T936">
        <f t="shared" si="292"/>
        <v>0</v>
      </c>
      <c r="U936">
        <f t="shared" si="293"/>
        <v>0</v>
      </c>
      <c r="W936">
        <f t="shared" si="279"/>
        <v>2.5</v>
      </c>
      <c r="Y936">
        <f t="shared" si="280"/>
        <v>18</v>
      </c>
      <c r="Z936">
        <f t="shared" si="281"/>
        <v>-18</v>
      </c>
    </row>
    <row r="937" spans="1:26" x14ac:dyDescent="0.3">
      <c r="A937">
        <f t="shared" si="282"/>
        <v>1</v>
      </c>
      <c r="B937">
        <f t="shared" si="287"/>
        <v>-15.5</v>
      </c>
      <c r="C937">
        <f t="shared" si="275"/>
        <v>63</v>
      </c>
      <c r="D937">
        <f t="shared" si="276"/>
        <v>-1</v>
      </c>
      <c r="E937">
        <f t="shared" si="288"/>
        <v>1</v>
      </c>
      <c r="F937">
        <f t="shared" si="289"/>
        <v>62</v>
      </c>
      <c r="G937">
        <f t="shared" si="290"/>
        <v>0</v>
      </c>
      <c r="H937">
        <f t="shared" si="291"/>
        <v>0</v>
      </c>
      <c r="I937">
        <f t="shared" si="283"/>
        <v>0</v>
      </c>
      <c r="J937">
        <f t="shared" si="284"/>
        <v>0</v>
      </c>
      <c r="K937">
        <f>+FDA_BE_Calculations!$F$41/FE_GAIN_plot</f>
        <v>5.1999999999999993</v>
      </c>
      <c r="L937">
        <f>+FDA_BE_Calculations!$G$41/FE_GAIN_plot</f>
        <v>-5.1999999999999993</v>
      </c>
      <c r="N937">
        <f t="shared" si="285"/>
        <v>0</v>
      </c>
      <c r="O937">
        <f t="shared" si="286"/>
        <v>0</v>
      </c>
      <c r="Q937">
        <f t="shared" si="277"/>
        <v>2.5</v>
      </c>
      <c r="R937">
        <f t="shared" si="278"/>
        <v>2.5</v>
      </c>
      <c r="T937">
        <f t="shared" si="292"/>
        <v>0</v>
      </c>
      <c r="U937">
        <f t="shared" si="293"/>
        <v>0</v>
      </c>
      <c r="W937">
        <f t="shared" si="279"/>
        <v>2.5</v>
      </c>
      <c r="Y937">
        <f t="shared" si="280"/>
        <v>18</v>
      </c>
      <c r="Z937">
        <f t="shared" si="281"/>
        <v>-18</v>
      </c>
    </row>
    <row r="938" spans="1:26" x14ac:dyDescent="0.3">
      <c r="A938">
        <f t="shared" si="282"/>
        <v>1</v>
      </c>
      <c r="B938">
        <f t="shared" si="287"/>
        <v>-15.5</v>
      </c>
      <c r="C938">
        <f t="shared" si="275"/>
        <v>63</v>
      </c>
      <c r="D938">
        <f t="shared" si="276"/>
        <v>-1</v>
      </c>
      <c r="E938">
        <f t="shared" si="288"/>
        <v>1</v>
      </c>
      <c r="F938">
        <f t="shared" si="289"/>
        <v>62</v>
      </c>
      <c r="G938">
        <f t="shared" si="290"/>
        <v>0</v>
      </c>
      <c r="H938">
        <f t="shared" si="291"/>
        <v>0</v>
      </c>
      <c r="I938">
        <f t="shared" si="283"/>
        <v>0</v>
      </c>
      <c r="J938">
        <f t="shared" si="284"/>
        <v>0</v>
      </c>
      <c r="K938">
        <f>+FDA_BE_Calculations!$F$41/FE_GAIN_plot</f>
        <v>5.1999999999999993</v>
      </c>
      <c r="L938">
        <f>+FDA_BE_Calculations!$G$41/FE_GAIN_plot</f>
        <v>-5.1999999999999993</v>
      </c>
      <c r="N938">
        <f t="shared" si="285"/>
        <v>0</v>
      </c>
      <c r="O938">
        <f t="shared" si="286"/>
        <v>0</v>
      </c>
      <c r="Q938">
        <f t="shared" si="277"/>
        <v>2.5</v>
      </c>
      <c r="R938">
        <f t="shared" si="278"/>
        <v>2.5</v>
      </c>
      <c r="T938">
        <f t="shared" si="292"/>
        <v>0</v>
      </c>
      <c r="U938">
        <f t="shared" si="293"/>
        <v>0</v>
      </c>
      <c r="W938">
        <f t="shared" si="279"/>
        <v>2.5</v>
      </c>
      <c r="Y938">
        <f t="shared" si="280"/>
        <v>18</v>
      </c>
      <c r="Z938">
        <f t="shared" si="281"/>
        <v>-18</v>
      </c>
    </row>
    <row r="939" spans="1:26" x14ac:dyDescent="0.3">
      <c r="A939">
        <f t="shared" si="282"/>
        <v>1</v>
      </c>
      <c r="B939">
        <f t="shared" si="287"/>
        <v>-15.5</v>
      </c>
      <c r="C939">
        <f t="shared" si="275"/>
        <v>63</v>
      </c>
      <c r="D939">
        <f t="shared" si="276"/>
        <v>-1</v>
      </c>
      <c r="E939">
        <f t="shared" si="288"/>
        <v>1</v>
      </c>
      <c r="F939">
        <f t="shared" si="289"/>
        <v>62</v>
      </c>
      <c r="G939">
        <f t="shared" si="290"/>
        <v>0</v>
      </c>
      <c r="H939">
        <f t="shared" si="291"/>
        <v>0</v>
      </c>
      <c r="I939">
        <f t="shared" si="283"/>
        <v>0</v>
      </c>
      <c r="J939">
        <f t="shared" si="284"/>
        <v>0</v>
      </c>
      <c r="K939">
        <f>+FDA_BE_Calculations!$F$41/FE_GAIN_plot</f>
        <v>5.1999999999999993</v>
      </c>
      <c r="L939">
        <f>+FDA_BE_Calculations!$G$41/FE_GAIN_plot</f>
        <v>-5.1999999999999993</v>
      </c>
      <c r="N939">
        <f t="shared" si="285"/>
        <v>0</v>
      </c>
      <c r="O939">
        <f t="shared" si="286"/>
        <v>0</v>
      </c>
      <c r="Q939">
        <f t="shared" si="277"/>
        <v>2.5</v>
      </c>
      <c r="R939">
        <f t="shared" si="278"/>
        <v>2.5</v>
      </c>
      <c r="T939">
        <f t="shared" si="292"/>
        <v>0</v>
      </c>
      <c r="U939">
        <f t="shared" si="293"/>
        <v>0</v>
      </c>
      <c r="W939">
        <f t="shared" si="279"/>
        <v>2.5</v>
      </c>
      <c r="Y939">
        <f t="shared" si="280"/>
        <v>18</v>
      </c>
      <c r="Z939">
        <f t="shared" si="281"/>
        <v>-18</v>
      </c>
    </row>
    <row r="940" spans="1:26" x14ac:dyDescent="0.3">
      <c r="A940">
        <f t="shared" si="282"/>
        <v>1</v>
      </c>
      <c r="B940">
        <f t="shared" si="287"/>
        <v>-15.5</v>
      </c>
      <c r="C940">
        <f t="shared" si="275"/>
        <v>63</v>
      </c>
      <c r="D940">
        <f t="shared" si="276"/>
        <v>-1</v>
      </c>
      <c r="E940">
        <f t="shared" si="288"/>
        <v>1</v>
      </c>
      <c r="F940">
        <f t="shared" si="289"/>
        <v>62</v>
      </c>
      <c r="G940">
        <f t="shared" si="290"/>
        <v>0</v>
      </c>
      <c r="H940">
        <f t="shared" si="291"/>
        <v>0</v>
      </c>
      <c r="I940">
        <f t="shared" si="283"/>
        <v>0</v>
      </c>
      <c r="J940">
        <f t="shared" si="284"/>
        <v>0</v>
      </c>
      <c r="K940">
        <f>+FDA_BE_Calculations!$F$41/FE_GAIN_plot</f>
        <v>5.1999999999999993</v>
      </c>
      <c r="L940">
        <f>+FDA_BE_Calculations!$G$41/FE_GAIN_plot</f>
        <v>-5.1999999999999993</v>
      </c>
      <c r="N940">
        <f t="shared" si="285"/>
        <v>0</v>
      </c>
      <c r="O940">
        <f t="shared" si="286"/>
        <v>0</v>
      </c>
      <c r="Q940">
        <f t="shared" si="277"/>
        <v>2.5</v>
      </c>
      <c r="R940">
        <f t="shared" si="278"/>
        <v>2.5</v>
      </c>
      <c r="T940">
        <f t="shared" si="292"/>
        <v>0</v>
      </c>
      <c r="U940">
        <f t="shared" si="293"/>
        <v>0</v>
      </c>
      <c r="W940">
        <f t="shared" si="279"/>
        <v>2.5</v>
      </c>
      <c r="Y940">
        <f t="shared" si="280"/>
        <v>18</v>
      </c>
      <c r="Z940">
        <f t="shared" si="281"/>
        <v>-18</v>
      </c>
    </row>
    <row r="941" spans="1:26" x14ac:dyDescent="0.3">
      <c r="A941">
        <f t="shared" si="282"/>
        <v>1</v>
      </c>
      <c r="B941">
        <f t="shared" si="287"/>
        <v>-15.5</v>
      </c>
      <c r="C941">
        <f t="shared" si="275"/>
        <v>63</v>
      </c>
      <c r="D941">
        <f t="shared" si="276"/>
        <v>-1</v>
      </c>
      <c r="E941">
        <f t="shared" si="288"/>
        <v>1</v>
      </c>
      <c r="F941">
        <f t="shared" si="289"/>
        <v>62</v>
      </c>
      <c r="G941">
        <f t="shared" si="290"/>
        <v>0</v>
      </c>
      <c r="H941">
        <f t="shared" si="291"/>
        <v>0</v>
      </c>
      <c r="I941">
        <f t="shared" si="283"/>
        <v>0</v>
      </c>
      <c r="J941">
        <f t="shared" si="284"/>
        <v>0</v>
      </c>
      <c r="K941">
        <f>+FDA_BE_Calculations!$F$41/FE_GAIN_plot</f>
        <v>5.1999999999999993</v>
      </c>
      <c r="L941">
        <f>+FDA_BE_Calculations!$G$41/FE_GAIN_plot</f>
        <v>-5.1999999999999993</v>
      </c>
      <c r="N941">
        <f t="shared" si="285"/>
        <v>0</v>
      </c>
      <c r="O941">
        <f t="shared" si="286"/>
        <v>0</v>
      </c>
      <c r="Q941">
        <f t="shared" si="277"/>
        <v>2.5</v>
      </c>
      <c r="R941">
        <f t="shared" si="278"/>
        <v>2.5</v>
      </c>
      <c r="T941">
        <f t="shared" si="292"/>
        <v>0</v>
      </c>
      <c r="U941">
        <f t="shared" si="293"/>
        <v>0</v>
      </c>
      <c r="W941">
        <f t="shared" si="279"/>
        <v>2.5</v>
      </c>
      <c r="Y941">
        <f t="shared" si="280"/>
        <v>18</v>
      </c>
      <c r="Z941">
        <f t="shared" si="281"/>
        <v>-18</v>
      </c>
    </row>
    <row r="942" spans="1:26" x14ac:dyDescent="0.3">
      <c r="A942">
        <f t="shared" si="282"/>
        <v>1</v>
      </c>
      <c r="B942">
        <f t="shared" si="287"/>
        <v>-15.5</v>
      </c>
      <c r="C942">
        <f t="shared" si="275"/>
        <v>63</v>
      </c>
      <c r="D942">
        <f t="shared" si="276"/>
        <v>-1</v>
      </c>
      <c r="E942">
        <f t="shared" si="288"/>
        <v>1</v>
      </c>
      <c r="F942">
        <f t="shared" si="289"/>
        <v>62</v>
      </c>
      <c r="G942">
        <f t="shared" si="290"/>
        <v>0</v>
      </c>
      <c r="H942">
        <f t="shared" si="291"/>
        <v>0</v>
      </c>
      <c r="I942">
        <f t="shared" si="283"/>
        <v>0</v>
      </c>
      <c r="J942">
        <f t="shared" si="284"/>
        <v>0</v>
      </c>
      <c r="K942">
        <f>+FDA_BE_Calculations!$F$41/FE_GAIN_plot</f>
        <v>5.1999999999999993</v>
      </c>
      <c r="L942">
        <f>+FDA_BE_Calculations!$G$41/FE_GAIN_plot</f>
        <v>-5.1999999999999993</v>
      </c>
      <c r="N942">
        <f t="shared" si="285"/>
        <v>0</v>
      </c>
      <c r="O942">
        <f t="shared" si="286"/>
        <v>0</v>
      </c>
      <c r="Q942">
        <f t="shared" si="277"/>
        <v>2.5</v>
      </c>
      <c r="R942">
        <f t="shared" si="278"/>
        <v>2.5</v>
      </c>
      <c r="T942">
        <f t="shared" si="292"/>
        <v>0</v>
      </c>
      <c r="U942">
        <f t="shared" si="293"/>
        <v>0</v>
      </c>
      <c r="W942">
        <f t="shared" si="279"/>
        <v>2.5</v>
      </c>
      <c r="Y942">
        <f t="shared" si="280"/>
        <v>18</v>
      </c>
      <c r="Z942">
        <f t="shared" si="281"/>
        <v>-18</v>
      </c>
    </row>
    <row r="943" spans="1:26" x14ac:dyDescent="0.3">
      <c r="A943">
        <f t="shared" si="282"/>
        <v>1</v>
      </c>
      <c r="B943">
        <f t="shared" si="287"/>
        <v>-15.5</v>
      </c>
      <c r="C943">
        <f t="shared" si="275"/>
        <v>63</v>
      </c>
      <c r="D943">
        <f t="shared" si="276"/>
        <v>-1</v>
      </c>
      <c r="E943">
        <f t="shared" si="288"/>
        <v>1</v>
      </c>
      <c r="F943">
        <f t="shared" si="289"/>
        <v>62</v>
      </c>
      <c r="G943">
        <f t="shared" si="290"/>
        <v>0</v>
      </c>
      <c r="H943">
        <f t="shared" si="291"/>
        <v>0</v>
      </c>
      <c r="I943">
        <f t="shared" si="283"/>
        <v>0</v>
      </c>
      <c r="J943">
        <f t="shared" si="284"/>
        <v>0</v>
      </c>
      <c r="K943">
        <f>+FDA_BE_Calculations!$F$41/FE_GAIN_plot</f>
        <v>5.1999999999999993</v>
      </c>
      <c r="L943">
        <f>+FDA_BE_Calculations!$G$41/FE_GAIN_plot</f>
        <v>-5.1999999999999993</v>
      </c>
      <c r="N943">
        <f t="shared" si="285"/>
        <v>0</v>
      </c>
      <c r="O943">
        <f t="shared" si="286"/>
        <v>0</v>
      </c>
      <c r="Q943">
        <f t="shared" si="277"/>
        <v>2.5</v>
      </c>
      <c r="R943">
        <f t="shared" si="278"/>
        <v>2.5</v>
      </c>
      <c r="T943">
        <f t="shared" si="292"/>
        <v>0</v>
      </c>
      <c r="U943">
        <f t="shared" si="293"/>
        <v>0</v>
      </c>
      <c r="W943">
        <f t="shared" si="279"/>
        <v>2.5</v>
      </c>
      <c r="Y943">
        <f t="shared" si="280"/>
        <v>18</v>
      </c>
      <c r="Z943">
        <f t="shared" si="281"/>
        <v>-18</v>
      </c>
    </row>
    <row r="944" spans="1:26" x14ac:dyDescent="0.3">
      <c r="A944">
        <f t="shared" si="282"/>
        <v>1</v>
      </c>
      <c r="B944">
        <f t="shared" si="287"/>
        <v>-15.5</v>
      </c>
      <c r="C944">
        <f t="shared" si="275"/>
        <v>63</v>
      </c>
      <c r="D944">
        <f t="shared" si="276"/>
        <v>-1</v>
      </c>
      <c r="E944">
        <f t="shared" si="288"/>
        <v>1</v>
      </c>
      <c r="F944">
        <f t="shared" si="289"/>
        <v>62</v>
      </c>
      <c r="G944">
        <f t="shared" si="290"/>
        <v>0</v>
      </c>
      <c r="H944">
        <f t="shared" si="291"/>
        <v>0</v>
      </c>
      <c r="I944">
        <f t="shared" si="283"/>
        <v>0</v>
      </c>
      <c r="J944">
        <f t="shared" si="284"/>
        <v>0</v>
      </c>
      <c r="K944">
        <f>+FDA_BE_Calculations!$F$41/FE_GAIN_plot</f>
        <v>5.1999999999999993</v>
      </c>
      <c r="L944">
        <f>+FDA_BE_Calculations!$G$41/FE_GAIN_plot</f>
        <v>-5.1999999999999993</v>
      </c>
      <c r="N944">
        <f t="shared" si="285"/>
        <v>0</v>
      </c>
      <c r="O944">
        <f t="shared" si="286"/>
        <v>0</v>
      </c>
      <c r="Q944">
        <f t="shared" si="277"/>
        <v>2.5</v>
      </c>
      <c r="R944">
        <f t="shared" si="278"/>
        <v>2.5</v>
      </c>
      <c r="T944">
        <f t="shared" si="292"/>
        <v>0</v>
      </c>
      <c r="U944">
        <f t="shared" si="293"/>
        <v>0</v>
      </c>
      <c r="W944">
        <f t="shared" si="279"/>
        <v>2.5</v>
      </c>
      <c r="Y944">
        <f t="shared" si="280"/>
        <v>18</v>
      </c>
      <c r="Z944">
        <f t="shared" si="281"/>
        <v>-18</v>
      </c>
    </row>
    <row r="945" spans="1:26" x14ac:dyDescent="0.3">
      <c r="A945">
        <f t="shared" si="282"/>
        <v>1</v>
      </c>
      <c r="B945">
        <f t="shared" si="287"/>
        <v>-15.5</v>
      </c>
      <c r="C945">
        <f t="shared" si="275"/>
        <v>63</v>
      </c>
      <c r="D945">
        <f t="shared" si="276"/>
        <v>-1</v>
      </c>
      <c r="E945">
        <f t="shared" si="288"/>
        <v>1</v>
      </c>
      <c r="F945">
        <f t="shared" si="289"/>
        <v>62</v>
      </c>
      <c r="G945">
        <f t="shared" si="290"/>
        <v>0</v>
      </c>
      <c r="H945">
        <f t="shared" si="291"/>
        <v>0</v>
      </c>
      <c r="I945">
        <f t="shared" si="283"/>
        <v>0</v>
      </c>
      <c r="J945">
        <f t="shared" si="284"/>
        <v>0</v>
      </c>
      <c r="K945">
        <f>+FDA_BE_Calculations!$F$41/FE_GAIN_plot</f>
        <v>5.1999999999999993</v>
      </c>
      <c r="L945">
        <f>+FDA_BE_Calculations!$G$41/FE_GAIN_plot</f>
        <v>-5.1999999999999993</v>
      </c>
      <c r="N945">
        <f t="shared" si="285"/>
        <v>0</v>
      </c>
      <c r="O945">
        <f t="shared" si="286"/>
        <v>0</v>
      </c>
      <c r="Q945">
        <f t="shared" si="277"/>
        <v>2.5</v>
      </c>
      <c r="R945">
        <f t="shared" si="278"/>
        <v>2.5</v>
      </c>
      <c r="T945">
        <f t="shared" si="292"/>
        <v>0</v>
      </c>
      <c r="U945">
        <f t="shared" si="293"/>
        <v>0</v>
      </c>
      <c r="W945">
        <f t="shared" si="279"/>
        <v>2.5</v>
      </c>
      <c r="Y945">
        <f t="shared" si="280"/>
        <v>18</v>
      </c>
      <c r="Z945">
        <f t="shared" si="281"/>
        <v>-18</v>
      </c>
    </row>
    <row r="946" spans="1:26" x14ac:dyDescent="0.3">
      <c r="A946">
        <f t="shared" si="282"/>
        <v>1</v>
      </c>
      <c r="B946">
        <f t="shared" si="287"/>
        <v>-15.5</v>
      </c>
      <c r="C946">
        <f t="shared" si="275"/>
        <v>63</v>
      </c>
      <c r="D946">
        <f t="shared" si="276"/>
        <v>-1</v>
      </c>
      <c r="E946">
        <f t="shared" si="288"/>
        <v>1</v>
      </c>
      <c r="F946">
        <f t="shared" si="289"/>
        <v>62</v>
      </c>
      <c r="G946">
        <f t="shared" si="290"/>
        <v>0</v>
      </c>
      <c r="H946">
        <f t="shared" si="291"/>
        <v>0</v>
      </c>
      <c r="I946">
        <f t="shared" si="283"/>
        <v>0</v>
      </c>
      <c r="J946">
        <f t="shared" si="284"/>
        <v>0</v>
      </c>
      <c r="K946">
        <f>+FDA_BE_Calculations!$F$41/FE_GAIN_plot</f>
        <v>5.1999999999999993</v>
      </c>
      <c r="L946">
        <f>+FDA_BE_Calculations!$G$41/FE_GAIN_plot</f>
        <v>-5.1999999999999993</v>
      </c>
      <c r="N946">
        <f t="shared" si="285"/>
        <v>0</v>
      </c>
      <c r="O946">
        <f t="shared" si="286"/>
        <v>0</v>
      </c>
      <c r="Q946">
        <f t="shared" si="277"/>
        <v>2.5</v>
      </c>
      <c r="R946">
        <f t="shared" si="278"/>
        <v>2.5</v>
      </c>
      <c r="T946">
        <f t="shared" si="292"/>
        <v>0</v>
      </c>
      <c r="U946">
        <f t="shared" si="293"/>
        <v>0</v>
      </c>
      <c r="W946">
        <f t="shared" si="279"/>
        <v>2.5</v>
      </c>
      <c r="Y946">
        <f t="shared" si="280"/>
        <v>18</v>
      </c>
      <c r="Z946">
        <f t="shared" si="281"/>
        <v>-18</v>
      </c>
    </row>
    <row r="947" spans="1:26" x14ac:dyDescent="0.3">
      <c r="A947">
        <f t="shared" si="282"/>
        <v>1</v>
      </c>
      <c r="B947">
        <f t="shared" si="287"/>
        <v>-15.5</v>
      </c>
      <c r="C947">
        <f t="shared" si="275"/>
        <v>63</v>
      </c>
      <c r="D947">
        <f t="shared" si="276"/>
        <v>-1</v>
      </c>
      <c r="E947">
        <f t="shared" si="288"/>
        <v>1</v>
      </c>
      <c r="F947">
        <f t="shared" si="289"/>
        <v>62</v>
      </c>
      <c r="G947">
        <f t="shared" si="290"/>
        <v>0</v>
      </c>
      <c r="H947">
        <f t="shared" si="291"/>
        <v>0</v>
      </c>
      <c r="I947">
        <f t="shared" si="283"/>
        <v>0</v>
      </c>
      <c r="J947">
        <f t="shared" si="284"/>
        <v>0</v>
      </c>
      <c r="K947">
        <f>+FDA_BE_Calculations!$F$41/FE_GAIN_plot</f>
        <v>5.1999999999999993</v>
      </c>
      <c r="L947">
        <f>+FDA_BE_Calculations!$G$41/FE_GAIN_plot</f>
        <v>-5.1999999999999993</v>
      </c>
      <c r="N947">
        <f t="shared" si="285"/>
        <v>0</v>
      </c>
      <c r="O947">
        <f t="shared" si="286"/>
        <v>0</v>
      </c>
      <c r="Q947">
        <f t="shared" si="277"/>
        <v>2.5</v>
      </c>
      <c r="R947">
        <f t="shared" si="278"/>
        <v>2.5</v>
      </c>
      <c r="T947">
        <f t="shared" si="292"/>
        <v>0</v>
      </c>
      <c r="U947">
        <f t="shared" si="293"/>
        <v>0</v>
      </c>
      <c r="W947">
        <f t="shared" si="279"/>
        <v>2.5</v>
      </c>
      <c r="Y947">
        <f t="shared" si="280"/>
        <v>18</v>
      </c>
      <c r="Z947">
        <f t="shared" si="281"/>
        <v>-18</v>
      </c>
    </row>
    <row r="948" spans="1:26" x14ac:dyDescent="0.3">
      <c r="A948">
        <f t="shared" si="282"/>
        <v>1</v>
      </c>
      <c r="B948">
        <f t="shared" si="287"/>
        <v>-15.5</v>
      </c>
      <c r="C948">
        <f t="shared" si="275"/>
        <v>63</v>
      </c>
      <c r="D948">
        <f t="shared" si="276"/>
        <v>-1</v>
      </c>
      <c r="E948">
        <f t="shared" si="288"/>
        <v>1</v>
      </c>
      <c r="F948">
        <f t="shared" si="289"/>
        <v>62</v>
      </c>
      <c r="G948">
        <f t="shared" si="290"/>
        <v>0</v>
      </c>
      <c r="H948">
        <f t="shared" si="291"/>
        <v>0</v>
      </c>
      <c r="I948">
        <f t="shared" si="283"/>
        <v>0</v>
      </c>
      <c r="J948">
        <f t="shared" si="284"/>
        <v>0</v>
      </c>
      <c r="K948">
        <f>+FDA_BE_Calculations!$F$41/FE_GAIN_plot</f>
        <v>5.1999999999999993</v>
      </c>
      <c r="L948">
        <f>+FDA_BE_Calculations!$G$41/FE_GAIN_plot</f>
        <v>-5.1999999999999993</v>
      </c>
      <c r="N948">
        <f t="shared" si="285"/>
        <v>0</v>
      </c>
      <c r="O948">
        <f t="shared" si="286"/>
        <v>0</v>
      </c>
      <c r="Q948">
        <f t="shared" si="277"/>
        <v>2.5</v>
      </c>
      <c r="R948">
        <f t="shared" si="278"/>
        <v>2.5</v>
      </c>
      <c r="T948">
        <f t="shared" si="292"/>
        <v>0</v>
      </c>
      <c r="U948">
        <f t="shared" si="293"/>
        <v>0</v>
      </c>
      <c r="W948">
        <f t="shared" si="279"/>
        <v>2.5</v>
      </c>
      <c r="Y948">
        <f t="shared" si="280"/>
        <v>18</v>
      </c>
      <c r="Z948">
        <f t="shared" si="281"/>
        <v>-18</v>
      </c>
    </row>
    <row r="949" spans="1:26" x14ac:dyDescent="0.3">
      <c r="A949">
        <f t="shared" si="282"/>
        <v>1</v>
      </c>
      <c r="B949">
        <f t="shared" si="287"/>
        <v>-15.5</v>
      </c>
      <c r="C949">
        <f t="shared" si="275"/>
        <v>63</v>
      </c>
      <c r="D949">
        <f t="shared" si="276"/>
        <v>-1</v>
      </c>
      <c r="E949">
        <f t="shared" si="288"/>
        <v>1</v>
      </c>
      <c r="F949">
        <f t="shared" si="289"/>
        <v>62</v>
      </c>
      <c r="G949">
        <f t="shared" si="290"/>
        <v>0</v>
      </c>
      <c r="H949">
        <f t="shared" si="291"/>
        <v>0</v>
      </c>
      <c r="I949">
        <f t="shared" si="283"/>
        <v>0</v>
      </c>
      <c r="J949">
        <f t="shared" si="284"/>
        <v>0</v>
      </c>
      <c r="K949">
        <f>+FDA_BE_Calculations!$F$41/FE_GAIN_plot</f>
        <v>5.1999999999999993</v>
      </c>
      <c r="L949">
        <f>+FDA_BE_Calculations!$G$41/FE_GAIN_plot</f>
        <v>-5.1999999999999993</v>
      </c>
      <c r="N949">
        <f t="shared" si="285"/>
        <v>0</v>
      </c>
      <c r="O949">
        <f t="shared" si="286"/>
        <v>0</v>
      </c>
      <c r="Q949">
        <f t="shared" si="277"/>
        <v>2.5</v>
      </c>
      <c r="R949">
        <f t="shared" si="278"/>
        <v>2.5</v>
      </c>
      <c r="T949">
        <f t="shared" si="292"/>
        <v>0</v>
      </c>
      <c r="U949">
        <f t="shared" si="293"/>
        <v>0</v>
      </c>
      <c r="W949">
        <f t="shared" si="279"/>
        <v>2.5</v>
      </c>
      <c r="Y949">
        <f t="shared" si="280"/>
        <v>18</v>
      </c>
      <c r="Z949">
        <f t="shared" si="281"/>
        <v>-18</v>
      </c>
    </row>
    <row r="950" spans="1:26" x14ac:dyDescent="0.3">
      <c r="A950">
        <f t="shared" si="282"/>
        <v>1</v>
      </c>
      <c r="B950">
        <f t="shared" si="287"/>
        <v>-15.5</v>
      </c>
      <c r="C950">
        <f t="shared" si="275"/>
        <v>63</v>
      </c>
      <c r="D950">
        <f t="shared" si="276"/>
        <v>-1</v>
      </c>
      <c r="E950">
        <f t="shared" si="288"/>
        <v>1</v>
      </c>
      <c r="F950">
        <f t="shared" si="289"/>
        <v>62</v>
      </c>
      <c r="G950">
        <f t="shared" si="290"/>
        <v>0</v>
      </c>
      <c r="H950">
        <f t="shared" si="291"/>
        <v>0</v>
      </c>
      <c r="I950">
        <f t="shared" si="283"/>
        <v>0</v>
      </c>
      <c r="J950">
        <f t="shared" si="284"/>
        <v>0</v>
      </c>
      <c r="K950">
        <f>+FDA_BE_Calculations!$F$41/FE_GAIN_plot</f>
        <v>5.1999999999999993</v>
      </c>
      <c r="L950">
        <f>+FDA_BE_Calculations!$G$41/FE_GAIN_plot</f>
        <v>-5.1999999999999993</v>
      </c>
      <c r="N950">
        <f t="shared" si="285"/>
        <v>0</v>
      </c>
      <c r="O950">
        <f t="shared" si="286"/>
        <v>0</v>
      </c>
      <c r="Q950">
        <f t="shared" si="277"/>
        <v>2.5</v>
      </c>
      <c r="R950">
        <f t="shared" si="278"/>
        <v>2.5</v>
      </c>
      <c r="T950">
        <f t="shared" si="292"/>
        <v>0</v>
      </c>
      <c r="U950">
        <f t="shared" si="293"/>
        <v>0</v>
      </c>
      <c r="W950">
        <f t="shared" si="279"/>
        <v>2.5</v>
      </c>
      <c r="Y950">
        <f t="shared" si="280"/>
        <v>18</v>
      </c>
      <c r="Z950">
        <f t="shared" si="281"/>
        <v>-18</v>
      </c>
    </row>
    <row r="951" spans="1:26" x14ac:dyDescent="0.3">
      <c r="A951">
        <f t="shared" si="282"/>
        <v>1</v>
      </c>
      <c r="B951">
        <f t="shared" si="287"/>
        <v>-15.5</v>
      </c>
      <c r="C951">
        <f t="shared" si="275"/>
        <v>63</v>
      </c>
      <c r="D951">
        <f t="shared" si="276"/>
        <v>-1</v>
      </c>
      <c r="E951">
        <f t="shared" si="288"/>
        <v>1</v>
      </c>
      <c r="F951">
        <f t="shared" si="289"/>
        <v>62</v>
      </c>
      <c r="G951">
        <f t="shared" si="290"/>
        <v>0</v>
      </c>
      <c r="H951">
        <f t="shared" si="291"/>
        <v>0</v>
      </c>
      <c r="I951">
        <f t="shared" si="283"/>
        <v>0</v>
      </c>
      <c r="J951">
        <f t="shared" si="284"/>
        <v>0</v>
      </c>
      <c r="K951">
        <f>+FDA_BE_Calculations!$F$41/FE_GAIN_plot</f>
        <v>5.1999999999999993</v>
      </c>
      <c r="L951">
        <f>+FDA_BE_Calculations!$G$41/FE_GAIN_plot</f>
        <v>-5.1999999999999993</v>
      </c>
      <c r="N951">
        <f t="shared" si="285"/>
        <v>0</v>
      </c>
      <c r="O951">
        <f t="shared" si="286"/>
        <v>0</v>
      </c>
      <c r="Q951">
        <f t="shared" si="277"/>
        <v>2.5</v>
      </c>
      <c r="R951">
        <f t="shared" si="278"/>
        <v>2.5</v>
      </c>
      <c r="T951">
        <f t="shared" si="292"/>
        <v>0</v>
      </c>
      <c r="U951">
        <f t="shared" si="293"/>
        <v>0</v>
      </c>
      <c r="W951">
        <f t="shared" si="279"/>
        <v>2.5</v>
      </c>
      <c r="Y951">
        <f t="shared" si="280"/>
        <v>18</v>
      </c>
      <c r="Z951">
        <f t="shared" si="281"/>
        <v>-18</v>
      </c>
    </row>
    <row r="952" spans="1:26" x14ac:dyDescent="0.3">
      <c r="A952">
        <f t="shared" si="282"/>
        <v>1</v>
      </c>
      <c r="B952">
        <f t="shared" si="287"/>
        <v>-15.5</v>
      </c>
      <c r="C952">
        <f t="shared" si="275"/>
        <v>63</v>
      </c>
      <c r="D952">
        <f t="shared" si="276"/>
        <v>-1</v>
      </c>
      <c r="E952">
        <f t="shared" si="288"/>
        <v>1</v>
      </c>
      <c r="F952">
        <f t="shared" si="289"/>
        <v>62</v>
      </c>
      <c r="G952">
        <f t="shared" si="290"/>
        <v>0</v>
      </c>
      <c r="H952">
        <f t="shared" si="291"/>
        <v>0</v>
      </c>
      <c r="I952">
        <f t="shared" si="283"/>
        <v>0</v>
      </c>
      <c r="J952">
        <f t="shared" si="284"/>
        <v>0</v>
      </c>
      <c r="K952">
        <f>+FDA_BE_Calculations!$F$41/FE_GAIN_plot</f>
        <v>5.1999999999999993</v>
      </c>
      <c r="L952">
        <f>+FDA_BE_Calculations!$G$41/FE_GAIN_plot</f>
        <v>-5.1999999999999993</v>
      </c>
      <c r="N952">
        <f t="shared" si="285"/>
        <v>0</v>
      </c>
      <c r="O952">
        <f t="shared" si="286"/>
        <v>0</v>
      </c>
      <c r="Q952">
        <f t="shared" si="277"/>
        <v>2.5</v>
      </c>
      <c r="R952">
        <f t="shared" si="278"/>
        <v>2.5</v>
      </c>
      <c r="T952">
        <f t="shared" si="292"/>
        <v>0</v>
      </c>
      <c r="U952">
        <f t="shared" si="293"/>
        <v>0</v>
      </c>
      <c r="W952">
        <f t="shared" si="279"/>
        <v>2.5</v>
      </c>
      <c r="Y952">
        <f t="shared" si="280"/>
        <v>18</v>
      </c>
      <c r="Z952">
        <f t="shared" si="281"/>
        <v>-18</v>
      </c>
    </row>
    <row r="953" spans="1:26" x14ac:dyDescent="0.3">
      <c r="A953">
        <f t="shared" si="282"/>
        <v>1</v>
      </c>
      <c r="B953">
        <f t="shared" si="287"/>
        <v>-15.5</v>
      </c>
      <c r="C953">
        <f t="shared" si="275"/>
        <v>63</v>
      </c>
      <c r="D953">
        <f t="shared" si="276"/>
        <v>-1</v>
      </c>
      <c r="E953">
        <f t="shared" si="288"/>
        <v>1</v>
      </c>
      <c r="F953">
        <f t="shared" si="289"/>
        <v>62</v>
      </c>
      <c r="G953">
        <f t="shared" si="290"/>
        <v>0</v>
      </c>
      <c r="H953">
        <f t="shared" si="291"/>
        <v>0</v>
      </c>
      <c r="I953">
        <f t="shared" si="283"/>
        <v>0</v>
      </c>
      <c r="J953">
        <f t="shared" si="284"/>
        <v>0</v>
      </c>
      <c r="K953">
        <f>+FDA_BE_Calculations!$F$41/FE_GAIN_plot</f>
        <v>5.1999999999999993</v>
      </c>
      <c r="L953">
        <f>+FDA_BE_Calculations!$G$41/FE_GAIN_plot</f>
        <v>-5.1999999999999993</v>
      </c>
      <c r="N953">
        <f t="shared" si="285"/>
        <v>0</v>
      </c>
      <c r="O953">
        <f t="shared" si="286"/>
        <v>0</v>
      </c>
      <c r="Q953">
        <f t="shared" si="277"/>
        <v>2.5</v>
      </c>
      <c r="R953">
        <f t="shared" si="278"/>
        <v>2.5</v>
      </c>
      <c r="T953">
        <f t="shared" si="292"/>
        <v>0</v>
      </c>
      <c r="U953">
        <f t="shared" si="293"/>
        <v>0</v>
      </c>
      <c r="W953">
        <f t="shared" si="279"/>
        <v>2.5</v>
      </c>
      <c r="Y953">
        <f t="shared" si="280"/>
        <v>18</v>
      </c>
      <c r="Z953">
        <f t="shared" si="281"/>
        <v>-18</v>
      </c>
    </row>
    <row r="954" spans="1:26" x14ac:dyDescent="0.3">
      <c r="A954">
        <f t="shared" si="282"/>
        <v>1</v>
      </c>
      <c r="B954">
        <f t="shared" si="287"/>
        <v>-15.5</v>
      </c>
      <c r="C954">
        <f t="shared" si="275"/>
        <v>63</v>
      </c>
      <c r="D954">
        <f t="shared" si="276"/>
        <v>-1</v>
      </c>
      <c r="E954">
        <f t="shared" si="288"/>
        <v>1</v>
      </c>
      <c r="F954">
        <f t="shared" si="289"/>
        <v>62</v>
      </c>
      <c r="G954">
        <f t="shared" si="290"/>
        <v>0</v>
      </c>
      <c r="H954">
        <f t="shared" si="291"/>
        <v>0</v>
      </c>
      <c r="I954">
        <f t="shared" si="283"/>
        <v>0</v>
      </c>
      <c r="J954">
        <f t="shared" si="284"/>
        <v>0</v>
      </c>
      <c r="K954">
        <f>+FDA_BE_Calculations!$F$41/FE_GAIN_plot</f>
        <v>5.1999999999999993</v>
      </c>
      <c r="L954">
        <f>+FDA_BE_Calculations!$G$41/FE_GAIN_plot</f>
        <v>-5.1999999999999993</v>
      </c>
      <c r="N954">
        <f t="shared" si="285"/>
        <v>0</v>
      </c>
      <c r="O954">
        <f t="shared" si="286"/>
        <v>0</v>
      </c>
      <c r="Q954">
        <f t="shared" si="277"/>
        <v>2.5</v>
      </c>
      <c r="R954">
        <f t="shared" si="278"/>
        <v>2.5</v>
      </c>
      <c r="T954">
        <f t="shared" si="292"/>
        <v>0</v>
      </c>
      <c r="U954">
        <f t="shared" si="293"/>
        <v>0</v>
      </c>
      <c r="W954">
        <f t="shared" si="279"/>
        <v>2.5</v>
      </c>
      <c r="Y954">
        <f t="shared" si="280"/>
        <v>18</v>
      </c>
      <c r="Z954">
        <f t="shared" si="281"/>
        <v>-18</v>
      </c>
    </row>
    <row r="955" spans="1:26" x14ac:dyDescent="0.3">
      <c r="A955">
        <f t="shared" si="282"/>
        <v>1</v>
      </c>
      <c r="B955">
        <f t="shared" si="287"/>
        <v>-15.5</v>
      </c>
      <c r="C955">
        <f t="shared" si="275"/>
        <v>63</v>
      </c>
      <c r="D955">
        <f t="shared" si="276"/>
        <v>-1</v>
      </c>
      <c r="E955">
        <f t="shared" si="288"/>
        <v>1</v>
      </c>
      <c r="F955">
        <f t="shared" si="289"/>
        <v>62</v>
      </c>
      <c r="G955">
        <f t="shared" si="290"/>
        <v>0</v>
      </c>
      <c r="H955">
        <f t="shared" si="291"/>
        <v>0</v>
      </c>
      <c r="I955">
        <f t="shared" si="283"/>
        <v>0</v>
      </c>
      <c r="J955">
        <f t="shared" si="284"/>
        <v>0</v>
      </c>
      <c r="K955">
        <f>+FDA_BE_Calculations!$F$41/FE_GAIN_plot</f>
        <v>5.1999999999999993</v>
      </c>
      <c r="L955">
        <f>+FDA_BE_Calculations!$G$41/FE_GAIN_plot</f>
        <v>-5.1999999999999993</v>
      </c>
      <c r="N955">
        <f t="shared" si="285"/>
        <v>0</v>
      </c>
      <c r="O955">
        <f t="shared" si="286"/>
        <v>0</v>
      </c>
      <c r="Q955">
        <f t="shared" si="277"/>
        <v>2.5</v>
      </c>
      <c r="R955">
        <f t="shared" si="278"/>
        <v>2.5</v>
      </c>
      <c r="T955">
        <f t="shared" si="292"/>
        <v>0</v>
      </c>
      <c r="U955">
        <f t="shared" si="293"/>
        <v>0</v>
      </c>
      <c r="W955">
        <f t="shared" si="279"/>
        <v>2.5</v>
      </c>
      <c r="Y955">
        <f t="shared" si="280"/>
        <v>18</v>
      </c>
      <c r="Z955">
        <f t="shared" si="281"/>
        <v>-18</v>
      </c>
    </row>
    <row r="956" spans="1:26" x14ac:dyDescent="0.3">
      <c r="A956">
        <f t="shared" si="282"/>
        <v>1</v>
      </c>
      <c r="B956">
        <f t="shared" si="287"/>
        <v>-15.5</v>
      </c>
      <c r="C956">
        <f t="shared" si="275"/>
        <v>63</v>
      </c>
      <c r="D956">
        <f t="shared" si="276"/>
        <v>-1</v>
      </c>
      <c r="E956">
        <f t="shared" si="288"/>
        <v>1</v>
      </c>
      <c r="F956">
        <f t="shared" si="289"/>
        <v>62</v>
      </c>
      <c r="G956">
        <f t="shared" si="290"/>
        <v>0</v>
      </c>
      <c r="H956">
        <f t="shared" si="291"/>
        <v>0</v>
      </c>
      <c r="I956">
        <f t="shared" si="283"/>
        <v>0</v>
      </c>
      <c r="J956">
        <f t="shared" si="284"/>
        <v>0</v>
      </c>
      <c r="K956">
        <f>+FDA_BE_Calculations!$F$41/FE_GAIN_plot</f>
        <v>5.1999999999999993</v>
      </c>
      <c r="L956">
        <f>+FDA_BE_Calculations!$G$41/FE_GAIN_plot</f>
        <v>-5.1999999999999993</v>
      </c>
      <c r="N956">
        <f t="shared" si="285"/>
        <v>0</v>
      </c>
      <c r="O956">
        <f t="shared" si="286"/>
        <v>0</v>
      </c>
      <c r="Q956">
        <f t="shared" si="277"/>
        <v>2.5</v>
      </c>
      <c r="R956">
        <f t="shared" si="278"/>
        <v>2.5</v>
      </c>
      <c r="T956">
        <f t="shared" si="292"/>
        <v>0</v>
      </c>
      <c r="U956">
        <f t="shared" si="293"/>
        <v>0</v>
      </c>
      <c r="W956">
        <f t="shared" si="279"/>
        <v>2.5</v>
      </c>
      <c r="Y956">
        <f t="shared" si="280"/>
        <v>18</v>
      </c>
      <c r="Z956">
        <f t="shared" si="281"/>
        <v>-18</v>
      </c>
    </row>
    <row r="957" spans="1:26" x14ac:dyDescent="0.3">
      <c r="A957">
        <f t="shared" si="282"/>
        <v>1</v>
      </c>
      <c r="B957">
        <f t="shared" si="287"/>
        <v>-15.5</v>
      </c>
      <c r="C957">
        <f t="shared" si="275"/>
        <v>63</v>
      </c>
      <c r="D957">
        <f t="shared" si="276"/>
        <v>-1</v>
      </c>
      <c r="E957">
        <f t="shared" si="288"/>
        <v>1</v>
      </c>
      <c r="F957">
        <f t="shared" si="289"/>
        <v>62</v>
      </c>
      <c r="G957">
        <f t="shared" si="290"/>
        <v>0</v>
      </c>
      <c r="H957">
        <f t="shared" si="291"/>
        <v>0</v>
      </c>
      <c r="I957">
        <f t="shared" si="283"/>
        <v>0</v>
      </c>
      <c r="J957">
        <f t="shared" si="284"/>
        <v>0</v>
      </c>
      <c r="K957">
        <f>+FDA_BE_Calculations!$F$41/FE_GAIN_plot</f>
        <v>5.1999999999999993</v>
      </c>
      <c r="L957">
        <f>+FDA_BE_Calculations!$G$41/FE_GAIN_plot</f>
        <v>-5.1999999999999993</v>
      </c>
      <c r="N957">
        <f t="shared" si="285"/>
        <v>0</v>
      </c>
      <c r="O957">
        <f t="shared" si="286"/>
        <v>0</v>
      </c>
      <c r="Q957">
        <f t="shared" si="277"/>
        <v>2.5</v>
      </c>
      <c r="R957">
        <f t="shared" si="278"/>
        <v>2.5</v>
      </c>
      <c r="T957">
        <f t="shared" si="292"/>
        <v>0</v>
      </c>
      <c r="U957">
        <f t="shared" si="293"/>
        <v>0</v>
      </c>
      <c r="W957">
        <f t="shared" si="279"/>
        <v>2.5</v>
      </c>
      <c r="Y957">
        <f t="shared" si="280"/>
        <v>18</v>
      </c>
      <c r="Z957">
        <f t="shared" si="281"/>
        <v>-18</v>
      </c>
    </row>
    <row r="958" spans="1:26" x14ac:dyDescent="0.3">
      <c r="A958">
        <f t="shared" si="282"/>
        <v>1</v>
      </c>
      <c r="B958">
        <f t="shared" si="287"/>
        <v>-15.5</v>
      </c>
      <c r="C958">
        <f t="shared" si="275"/>
        <v>63</v>
      </c>
      <c r="D958">
        <f t="shared" si="276"/>
        <v>-1</v>
      </c>
      <c r="E958">
        <f t="shared" si="288"/>
        <v>1</v>
      </c>
      <c r="F958">
        <f t="shared" si="289"/>
        <v>62</v>
      </c>
      <c r="G958">
        <f t="shared" si="290"/>
        <v>0</v>
      </c>
      <c r="H958">
        <f t="shared" si="291"/>
        <v>0</v>
      </c>
      <c r="I958">
        <f t="shared" si="283"/>
        <v>0</v>
      </c>
      <c r="J958">
        <f t="shared" si="284"/>
        <v>0</v>
      </c>
      <c r="K958">
        <f>+FDA_BE_Calculations!$F$41/FE_GAIN_plot</f>
        <v>5.1999999999999993</v>
      </c>
      <c r="L958">
        <f>+FDA_BE_Calculations!$G$41/FE_GAIN_plot</f>
        <v>-5.1999999999999993</v>
      </c>
      <c r="N958">
        <f t="shared" si="285"/>
        <v>0</v>
      </c>
      <c r="O958">
        <f t="shared" si="286"/>
        <v>0</v>
      </c>
      <c r="Q958">
        <f t="shared" si="277"/>
        <v>2.5</v>
      </c>
      <c r="R958">
        <f t="shared" si="278"/>
        <v>2.5</v>
      </c>
      <c r="T958">
        <f t="shared" si="292"/>
        <v>0</v>
      </c>
      <c r="U958">
        <f t="shared" si="293"/>
        <v>0</v>
      </c>
      <c r="W958">
        <f t="shared" si="279"/>
        <v>2.5</v>
      </c>
      <c r="Y958">
        <f t="shared" si="280"/>
        <v>18</v>
      </c>
      <c r="Z958">
        <f t="shared" si="281"/>
        <v>-18</v>
      </c>
    </row>
    <row r="959" spans="1:26" x14ac:dyDescent="0.3">
      <c r="A959">
        <f t="shared" si="282"/>
        <v>1</v>
      </c>
      <c r="B959">
        <f t="shared" si="287"/>
        <v>-15.5</v>
      </c>
      <c r="C959">
        <f t="shared" si="275"/>
        <v>63</v>
      </c>
      <c r="D959">
        <f t="shared" si="276"/>
        <v>-1</v>
      </c>
      <c r="E959">
        <f t="shared" si="288"/>
        <v>1</v>
      </c>
      <c r="F959">
        <f t="shared" si="289"/>
        <v>62</v>
      </c>
      <c r="G959">
        <f t="shared" si="290"/>
        <v>0</v>
      </c>
      <c r="H959">
        <f t="shared" si="291"/>
        <v>0</v>
      </c>
      <c r="I959">
        <f t="shared" si="283"/>
        <v>0</v>
      </c>
      <c r="J959">
        <f t="shared" si="284"/>
        <v>0</v>
      </c>
      <c r="K959">
        <f>+FDA_BE_Calculations!$F$41/FE_GAIN_plot</f>
        <v>5.1999999999999993</v>
      </c>
      <c r="L959">
        <f>+FDA_BE_Calculations!$G$41/FE_GAIN_plot</f>
        <v>-5.1999999999999993</v>
      </c>
      <c r="N959">
        <f t="shared" si="285"/>
        <v>0</v>
      </c>
      <c r="O959">
        <f t="shared" si="286"/>
        <v>0</v>
      </c>
      <c r="Q959">
        <f t="shared" si="277"/>
        <v>2.5</v>
      </c>
      <c r="R959">
        <f t="shared" si="278"/>
        <v>2.5</v>
      </c>
      <c r="T959">
        <f t="shared" si="292"/>
        <v>0</v>
      </c>
      <c r="U959">
        <f t="shared" si="293"/>
        <v>0</v>
      </c>
      <c r="W959">
        <f t="shared" si="279"/>
        <v>2.5</v>
      </c>
      <c r="Y959">
        <f t="shared" si="280"/>
        <v>18</v>
      </c>
      <c r="Z959">
        <f t="shared" si="281"/>
        <v>-18</v>
      </c>
    </row>
    <row r="960" spans="1:26" x14ac:dyDescent="0.3">
      <c r="A960">
        <f t="shared" si="282"/>
        <v>1</v>
      </c>
      <c r="B960">
        <f t="shared" si="287"/>
        <v>-15.5</v>
      </c>
      <c r="C960">
        <f t="shared" si="275"/>
        <v>63</v>
      </c>
      <c r="D960">
        <f t="shared" si="276"/>
        <v>-1</v>
      </c>
      <c r="E960">
        <f t="shared" si="288"/>
        <v>1</v>
      </c>
      <c r="F960">
        <f t="shared" si="289"/>
        <v>62</v>
      </c>
      <c r="G960">
        <f t="shared" si="290"/>
        <v>0</v>
      </c>
      <c r="H960">
        <f t="shared" si="291"/>
        <v>0</v>
      </c>
      <c r="I960">
        <f t="shared" si="283"/>
        <v>0</v>
      </c>
      <c r="J960">
        <f t="shared" si="284"/>
        <v>0</v>
      </c>
      <c r="K960">
        <f>+FDA_BE_Calculations!$F$41/FE_GAIN_plot</f>
        <v>5.1999999999999993</v>
      </c>
      <c r="L960">
        <f>+FDA_BE_Calculations!$G$41/FE_GAIN_plot</f>
        <v>-5.1999999999999993</v>
      </c>
      <c r="N960">
        <f t="shared" si="285"/>
        <v>0</v>
      </c>
      <c r="O960">
        <f t="shared" si="286"/>
        <v>0</v>
      </c>
      <c r="Q960">
        <f t="shared" si="277"/>
        <v>2.5</v>
      </c>
      <c r="R960">
        <f t="shared" si="278"/>
        <v>2.5</v>
      </c>
      <c r="T960">
        <f t="shared" si="292"/>
        <v>0</v>
      </c>
      <c r="U960">
        <f t="shared" si="293"/>
        <v>0</v>
      </c>
      <c r="W960">
        <f t="shared" si="279"/>
        <v>2.5</v>
      </c>
      <c r="Y960">
        <f t="shared" si="280"/>
        <v>18</v>
      </c>
      <c r="Z960">
        <f t="shared" si="281"/>
        <v>-18</v>
      </c>
    </row>
    <row r="961" spans="1:26" x14ac:dyDescent="0.3">
      <c r="A961">
        <f t="shared" si="282"/>
        <v>1</v>
      </c>
      <c r="B961">
        <f t="shared" si="287"/>
        <v>-15.5</v>
      </c>
      <c r="C961">
        <f t="shared" si="275"/>
        <v>63</v>
      </c>
      <c r="D961">
        <f t="shared" si="276"/>
        <v>-1</v>
      </c>
      <c r="E961">
        <f t="shared" si="288"/>
        <v>1</v>
      </c>
      <c r="F961">
        <f t="shared" si="289"/>
        <v>62</v>
      </c>
      <c r="G961">
        <f t="shared" si="290"/>
        <v>0</v>
      </c>
      <c r="H961">
        <f t="shared" si="291"/>
        <v>0</v>
      </c>
      <c r="I961">
        <f t="shared" si="283"/>
        <v>0</v>
      </c>
      <c r="J961">
        <f t="shared" si="284"/>
        <v>0</v>
      </c>
      <c r="K961">
        <f>+FDA_BE_Calculations!$F$41/FE_GAIN_plot</f>
        <v>5.1999999999999993</v>
      </c>
      <c r="L961">
        <f>+FDA_BE_Calculations!$G$41/FE_GAIN_plot</f>
        <v>-5.1999999999999993</v>
      </c>
      <c r="N961">
        <f t="shared" si="285"/>
        <v>0</v>
      </c>
      <c r="O961">
        <f t="shared" si="286"/>
        <v>0</v>
      </c>
      <c r="Q961">
        <f t="shared" si="277"/>
        <v>2.5</v>
      </c>
      <c r="R961">
        <f t="shared" si="278"/>
        <v>2.5</v>
      </c>
      <c r="T961">
        <f t="shared" si="292"/>
        <v>0</v>
      </c>
      <c r="U961">
        <f t="shared" si="293"/>
        <v>0</v>
      </c>
      <c r="W961">
        <f t="shared" si="279"/>
        <v>2.5</v>
      </c>
      <c r="Y961">
        <f t="shared" si="280"/>
        <v>18</v>
      </c>
      <c r="Z961">
        <f t="shared" si="281"/>
        <v>-18</v>
      </c>
    </row>
    <row r="962" spans="1:26" x14ac:dyDescent="0.3">
      <c r="A962">
        <f t="shared" si="282"/>
        <v>1</v>
      </c>
      <c r="B962">
        <f t="shared" si="287"/>
        <v>-15.5</v>
      </c>
      <c r="C962">
        <f t="shared" ref="C962:C1000" si="294">IF((B962-0.75)&lt;$AD$6,(AD$6-B962)/FE_GAIN_plot*2,0)</f>
        <v>63</v>
      </c>
      <c r="D962">
        <f t="shared" ref="D962:D1000" si="295" xml:space="preserve"> IF((B962)&gt;$AD$7, (AD$7-B962)/FE_GAIN_plot*2,0)</f>
        <v>-1</v>
      </c>
      <c r="E962">
        <f t="shared" si="288"/>
        <v>1</v>
      </c>
      <c r="F962">
        <f t="shared" si="289"/>
        <v>62</v>
      </c>
      <c r="G962">
        <f t="shared" si="290"/>
        <v>0</v>
      </c>
      <c r="H962">
        <f t="shared" si="291"/>
        <v>0</v>
      </c>
      <c r="I962">
        <f t="shared" si="283"/>
        <v>0</v>
      </c>
      <c r="J962">
        <f t="shared" si="284"/>
        <v>0</v>
      </c>
      <c r="K962">
        <f>+FDA_BE_Calculations!$F$41/FE_GAIN_plot</f>
        <v>5.1999999999999993</v>
      </c>
      <c r="L962">
        <f>+FDA_BE_Calculations!$G$41/FE_GAIN_plot</f>
        <v>-5.1999999999999993</v>
      </c>
      <c r="N962">
        <f t="shared" si="285"/>
        <v>0</v>
      </c>
      <c r="O962">
        <f t="shared" si="286"/>
        <v>0</v>
      </c>
      <c r="Q962">
        <f t="shared" ref="Q962:Q1000" si="296">+vocm_calc_plot+BE_GAIN_plot*FE_GAIN_plot*0.5*N962</f>
        <v>2.5</v>
      </c>
      <c r="R962">
        <f t="shared" ref="R962:R1000" si="297">+vocm_calc_plot+BE_GAIN_plot*FE_GAIN_plot*0.5*O962</f>
        <v>2.5</v>
      </c>
      <c r="T962">
        <f t="shared" si="292"/>
        <v>0</v>
      </c>
      <c r="U962">
        <f t="shared" si="293"/>
        <v>0</v>
      </c>
      <c r="W962">
        <f t="shared" ref="W962:W1000" si="298">+vocm_calc_plot</f>
        <v>2.5</v>
      </c>
      <c r="Y962">
        <f t="shared" ref="Y962:Y1000" si="299">VCC_plot</f>
        <v>18</v>
      </c>
      <c r="Z962">
        <f t="shared" ref="Z962:Z1000" si="300">VEE_plot</f>
        <v>-18</v>
      </c>
    </row>
    <row r="963" spans="1:26" x14ac:dyDescent="0.3">
      <c r="A963">
        <f t="shared" ref="A963:A1000" si="301">IF(($B963-$B964)&lt;0.000001,1,0)</f>
        <v>1</v>
      </c>
      <c r="B963">
        <f t="shared" si="287"/>
        <v>-15.5</v>
      </c>
      <c r="C963">
        <f t="shared" si="294"/>
        <v>63</v>
      </c>
      <c r="D963">
        <f t="shared" si="295"/>
        <v>-1</v>
      </c>
      <c r="E963">
        <f t="shared" si="288"/>
        <v>1</v>
      </c>
      <c r="F963">
        <f t="shared" si="289"/>
        <v>62</v>
      </c>
      <c r="G963">
        <f t="shared" si="290"/>
        <v>0</v>
      </c>
      <c r="H963">
        <f t="shared" si="291"/>
        <v>0</v>
      </c>
      <c r="I963">
        <f t="shared" ref="I963:I1000" si="302">IF(ABS($E963)&lt;ABS($H963), $E963, $H963)</f>
        <v>0</v>
      </c>
      <c r="J963">
        <f t="shared" ref="J963:J1000" si="303">-I963</f>
        <v>0</v>
      </c>
      <c r="K963">
        <f>+FDA_BE_Calculations!$F$41/FE_GAIN_plot</f>
        <v>5.1999999999999993</v>
      </c>
      <c r="L963">
        <f>+FDA_BE_Calculations!$G$41/FE_GAIN_plot</f>
        <v>-5.1999999999999993</v>
      </c>
      <c r="N963">
        <f t="shared" ref="N963:N1000" si="304">IF(ABS($I963)&lt;ABS($K963), $I963, $K963)</f>
        <v>0</v>
      </c>
      <c r="O963">
        <f t="shared" ref="O963:O1000" si="305">IF(ABS($J963)&lt;ABS($L963), $J963, $L963)</f>
        <v>0</v>
      </c>
      <c r="Q963">
        <f t="shared" si="296"/>
        <v>2.5</v>
      </c>
      <c r="R963">
        <f t="shared" si="297"/>
        <v>2.5</v>
      </c>
      <c r="T963">
        <f t="shared" si="292"/>
        <v>0</v>
      </c>
      <c r="U963">
        <f t="shared" si="293"/>
        <v>0</v>
      </c>
      <c r="W963">
        <f t="shared" si="298"/>
        <v>2.5</v>
      </c>
      <c r="Y963">
        <f t="shared" si="299"/>
        <v>18</v>
      </c>
      <c r="Z963">
        <f t="shared" si="300"/>
        <v>-18</v>
      </c>
    </row>
    <row r="964" spans="1:26" x14ac:dyDescent="0.3">
      <c r="A964">
        <f t="shared" si="301"/>
        <v>1</v>
      </c>
      <c r="B964">
        <f t="shared" ref="B964:B1000" si="306">IF(($B963-0.05)&gt;=$AD$11,$B963-0.05,$AD$11)</f>
        <v>-15.5</v>
      </c>
      <c r="C964">
        <f t="shared" si="294"/>
        <v>63</v>
      </c>
      <c r="D964">
        <f t="shared" si="295"/>
        <v>-1</v>
      </c>
      <c r="E964">
        <f t="shared" ref="E964:E1000" si="307">IF(ABS(D964)&lt;ABS(C964), ABS(D964), ABS(C964))</f>
        <v>1</v>
      </c>
      <c r="F964">
        <f t="shared" ref="F964:F1000" si="308">IF(B964&lt;$AD$10,($AD$10-B964)*2,0)</f>
        <v>62</v>
      </c>
      <c r="G964">
        <f t="shared" ref="G964:G1000" si="309">IF(B964&gt;$AD$11, ($AD$11-B964)*2,0)</f>
        <v>0</v>
      </c>
      <c r="H964">
        <f t="shared" ref="H964:H1000" si="310">IF(ABS(G964)&lt;ABS(F964), ABS(G964),ABS(F964))</f>
        <v>0</v>
      </c>
      <c r="I964">
        <f t="shared" si="302"/>
        <v>0</v>
      </c>
      <c r="J964">
        <f t="shared" si="303"/>
        <v>0</v>
      </c>
      <c r="K964">
        <f>+FDA_BE_Calculations!$F$41/FE_GAIN_plot</f>
        <v>5.1999999999999993</v>
      </c>
      <c r="L964">
        <f>+FDA_BE_Calculations!$G$41/FE_GAIN_plot</f>
        <v>-5.1999999999999993</v>
      </c>
      <c r="N964">
        <f t="shared" si="304"/>
        <v>0</v>
      </c>
      <c r="O964">
        <f t="shared" si="305"/>
        <v>0</v>
      </c>
      <c r="Q964">
        <f t="shared" si="296"/>
        <v>2.5</v>
      </c>
      <c r="R964">
        <f t="shared" si="297"/>
        <v>2.5</v>
      </c>
      <c r="T964">
        <f t="shared" ref="T964:T1000" si="311">+Q964-R964</f>
        <v>0</v>
      </c>
      <c r="U964">
        <f t="shared" ref="U964:U1000" si="312">+R964-Q964</f>
        <v>0</v>
      </c>
      <c r="W964">
        <f t="shared" si="298"/>
        <v>2.5</v>
      </c>
      <c r="Y964">
        <f t="shared" si="299"/>
        <v>18</v>
      </c>
      <c r="Z964">
        <f t="shared" si="300"/>
        <v>-18</v>
      </c>
    </row>
    <row r="965" spans="1:26" x14ac:dyDescent="0.3">
      <c r="A965">
        <f t="shared" si="301"/>
        <v>1</v>
      </c>
      <c r="B965">
        <f t="shared" si="306"/>
        <v>-15.5</v>
      </c>
      <c r="C965">
        <f t="shared" si="294"/>
        <v>63</v>
      </c>
      <c r="D965">
        <f t="shared" si="295"/>
        <v>-1</v>
      </c>
      <c r="E965">
        <f t="shared" si="307"/>
        <v>1</v>
      </c>
      <c r="F965">
        <f t="shared" si="308"/>
        <v>62</v>
      </c>
      <c r="G965">
        <f t="shared" si="309"/>
        <v>0</v>
      </c>
      <c r="H965">
        <f t="shared" si="310"/>
        <v>0</v>
      </c>
      <c r="I965">
        <f t="shared" si="302"/>
        <v>0</v>
      </c>
      <c r="J965">
        <f t="shared" si="303"/>
        <v>0</v>
      </c>
      <c r="K965">
        <f>+FDA_BE_Calculations!$F$41/FE_GAIN_plot</f>
        <v>5.1999999999999993</v>
      </c>
      <c r="L965">
        <f>+FDA_BE_Calculations!$G$41/FE_GAIN_plot</f>
        <v>-5.1999999999999993</v>
      </c>
      <c r="N965">
        <f t="shared" si="304"/>
        <v>0</v>
      </c>
      <c r="O965">
        <f t="shared" si="305"/>
        <v>0</v>
      </c>
      <c r="Q965">
        <f t="shared" si="296"/>
        <v>2.5</v>
      </c>
      <c r="R965">
        <f t="shared" si="297"/>
        <v>2.5</v>
      </c>
      <c r="T965">
        <f t="shared" si="311"/>
        <v>0</v>
      </c>
      <c r="U965">
        <f t="shared" si="312"/>
        <v>0</v>
      </c>
      <c r="W965">
        <f t="shared" si="298"/>
        <v>2.5</v>
      </c>
      <c r="Y965">
        <f t="shared" si="299"/>
        <v>18</v>
      </c>
      <c r="Z965">
        <f t="shared" si="300"/>
        <v>-18</v>
      </c>
    </row>
    <row r="966" spans="1:26" x14ac:dyDescent="0.3">
      <c r="A966">
        <f t="shared" si="301"/>
        <v>1</v>
      </c>
      <c r="B966">
        <f t="shared" si="306"/>
        <v>-15.5</v>
      </c>
      <c r="C966">
        <f t="shared" si="294"/>
        <v>63</v>
      </c>
      <c r="D966">
        <f t="shared" si="295"/>
        <v>-1</v>
      </c>
      <c r="E966">
        <f t="shared" si="307"/>
        <v>1</v>
      </c>
      <c r="F966">
        <f t="shared" si="308"/>
        <v>62</v>
      </c>
      <c r="G966">
        <f t="shared" si="309"/>
        <v>0</v>
      </c>
      <c r="H966">
        <f t="shared" si="310"/>
        <v>0</v>
      </c>
      <c r="I966">
        <f t="shared" si="302"/>
        <v>0</v>
      </c>
      <c r="J966">
        <f t="shared" si="303"/>
        <v>0</v>
      </c>
      <c r="K966">
        <f>+FDA_BE_Calculations!$F$41/FE_GAIN_plot</f>
        <v>5.1999999999999993</v>
      </c>
      <c r="L966">
        <f>+FDA_BE_Calculations!$G$41/FE_GAIN_plot</f>
        <v>-5.1999999999999993</v>
      </c>
      <c r="N966">
        <f t="shared" si="304"/>
        <v>0</v>
      </c>
      <c r="O966">
        <f t="shared" si="305"/>
        <v>0</v>
      </c>
      <c r="Q966">
        <f t="shared" si="296"/>
        <v>2.5</v>
      </c>
      <c r="R966">
        <f t="shared" si="297"/>
        <v>2.5</v>
      </c>
      <c r="T966">
        <f t="shared" si="311"/>
        <v>0</v>
      </c>
      <c r="U966">
        <f t="shared" si="312"/>
        <v>0</v>
      </c>
      <c r="W966">
        <f t="shared" si="298"/>
        <v>2.5</v>
      </c>
      <c r="Y966">
        <f t="shared" si="299"/>
        <v>18</v>
      </c>
      <c r="Z966">
        <f t="shared" si="300"/>
        <v>-18</v>
      </c>
    </row>
    <row r="967" spans="1:26" x14ac:dyDescent="0.3">
      <c r="A967">
        <f t="shared" si="301"/>
        <v>1</v>
      </c>
      <c r="B967">
        <f t="shared" si="306"/>
        <v>-15.5</v>
      </c>
      <c r="C967">
        <f t="shared" si="294"/>
        <v>63</v>
      </c>
      <c r="D967">
        <f t="shared" si="295"/>
        <v>-1</v>
      </c>
      <c r="E967">
        <f t="shared" si="307"/>
        <v>1</v>
      </c>
      <c r="F967">
        <f t="shared" si="308"/>
        <v>62</v>
      </c>
      <c r="G967">
        <f t="shared" si="309"/>
        <v>0</v>
      </c>
      <c r="H967">
        <f t="shared" si="310"/>
        <v>0</v>
      </c>
      <c r="I967">
        <f t="shared" si="302"/>
        <v>0</v>
      </c>
      <c r="J967">
        <f t="shared" si="303"/>
        <v>0</v>
      </c>
      <c r="K967">
        <f>+FDA_BE_Calculations!$F$41/FE_GAIN_plot</f>
        <v>5.1999999999999993</v>
      </c>
      <c r="L967">
        <f>+FDA_BE_Calculations!$G$41/FE_GAIN_plot</f>
        <v>-5.1999999999999993</v>
      </c>
      <c r="N967">
        <f t="shared" si="304"/>
        <v>0</v>
      </c>
      <c r="O967">
        <f t="shared" si="305"/>
        <v>0</v>
      </c>
      <c r="Q967">
        <f t="shared" si="296"/>
        <v>2.5</v>
      </c>
      <c r="R967">
        <f t="shared" si="297"/>
        <v>2.5</v>
      </c>
      <c r="T967">
        <f t="shared" si="311"/>
        <v>0</v>
      </c>
      <c r="U967">
        <f t="shared" si="312"/>
        <v>0</v>
      </c>
      <c r="W967">
        <f t="shared" si="298"/>
        <v>2.5</v>
      </c>
      <c r="Y967">
        <f t="shared" si="299"/>
        <v>18</v>
      </c>
      <c r="Z967">
        <f t="shared" si="300"/>
        <v>-18</v>
      </c>
    </row>
    <row r="968" spans="1:26" x14ac:dyDescent="0.3">
      <c r="A968">
        <f t="shared" si="301"/>
        <v>1</v>
      </c>
      <c r="B968">
        <f t="shared" si="306"/>
        <v>-15.5</v>
      </c>
      <c r="C968">
        <f t="shared" si="294"/>
        <v>63</v>
      </c>
      <c r="D968">
        <f t="shared" si="295"/>
        <v>-1</v>
      </c>
      <c r="E968">
        <f t="shared" si="307"/>
        <v>1</v>
      </c>
      <c r="F968">
        <f t="shared" si="308"/>
        <v>62</v>
      </c>
      <c r="G968">
        <f t="shared" si="309"/>
        <v>0</v>
      </c>
      <c r="H968">
        <f t="shared" si="310"/>
        <v>0</v>
      </c>
      <c r="I968">
        <f t="shared" si="302"/>
        <v>0</v>
      </c>
      <c r="J968">
        <f t="shared" si="303"/>
        <v>0</v>
      </c>
      <c r="K968">
        <f>+FDA_BE_Calculations!$F$41/FE_GAIN_plot</f>
        <v>5.1999999999999993</v>
      </c>
      <c r="L968">
        <f>+FDA_BE_Calculations!$G$41/FE_GAIN_plot</f>
        <v>-5.1999999999999993</v>
      </c>
      <c r="N968">
        <f t="shared" si="304"/>
        <v>0</v>
      </c>
      <c r="O968">
        <f t="shared" si="305"/>
        <v>0</v>
      </c>
      <c r="Q968">
        <f t="shared" si="296"/>
        <v>2.5</v>
      </c>
      <c r="R968">
        <f t="shared" si="297"/>
        <v>2.5</v>
      </c>
      <c r="T968">
        <f t="shared" si="311"/>
        <v>0</v>
      </c>
      <c r="U968">
        <f t="shared" si="312"/>
        <v>0</v>
      </c>
      <c r="W968">
        <f t="shared" si="298"/>
        <v>2.5</v>
      </c>
      <c r="Y968">
        <f t="shared" si="299"/>
        <v>18</v>
      </c>
      <c r="Z968">
        <f t="shared" si="300"/>
        <v>-18</v>
      </c>
    </row>
    <row r="969" spans="1:26" x14ac:dyDescent="0.3">
      <c r="A969">
        <f t="shared" si="301"/>
        <v>1</v>
      </c>
      <c r="B969">
        <f t="shared" si="306"/>
        <v>-15.5</v>
      </c>
      <c r="C969">
        <f t="shared" si="294"/>
        <v>63</v>
      </c>
      <c r="D969">
        <f t="shared" si="295"/>
        <v>-1</v>
      </c>
      <c r="E969">
        <f t="shared" si="307"/>
        <v>1</v>
      </c>
      <c r="F969">
        <f t="shared" si="308"/>
        <v>62</v>
      </c>
      <c r="G969">
        <f t="shared" si="309"/>
        <v>0</v>
      </c>
      <c r="H969">
        <f t="shared" si="310"/>
        <v>0</v>
      </c>
      <c r="I969">
        <f t="shared" si="302"/>
        <v>0</v>
      </c>
      <c r="J969">
        <f t="shared" si="303"/>
        <v>0</v>
      </c>
      <c r="K969">
        <f>+FDA_BE_Calculations!$F$41/FE_GAIN_plot</f>
        <v>5.1999999999999993</v>
      </c>
      <c r="L969">
        <f>+FDA_BE_Calculations!$G$41/FE_GAIN_plot</f>
        <v>-5.1999999999999993</v>
      </c>
      <c r="N969">
        <f t="shared" si="304"/>
        <v>0</v>
      </c>
      <c r="O969">
        <f t="shared" si="305"/>
        <v>0</v>
      </c>
      <c r="Q969">
        <f t="shared" si="296"/>
        <v>2.5</v>
      </c>
      <c r="R969">
        <f t="shared" si="297"/>
        <v>2.5</v>
      </c>
      <c r="T969">
        <f t="shared" si="311"/>
        <v>0</v>
      </c>
      <c r="U969">
        <f t="shared" si="312"/>
        <v>0</v>
      </c>
      <c r="W969">
        <f t="shared" si="298"/>
        <v>2.5</v>
      </c>
      <c r="Y969">
        <f t="shared" si="299"/>
        <v>18</v>
      </c>
      <c r="Z969">
        <f t="shared" si="300"/>
        <v>-18</v>
      </c>
    </row>
    <row r="970" spans="1:26" x14ac:dyDescent="0.3">
      <c r="A970">
        <f t="shared" si="301"/>
        <v>1</v>
      </c>
      <c r="B970">
        <f t="shared" si="306"/>
        <v>-15.5</v>
      </c>
      <c r="C970">
        <f t="shared" si="294"/>
        <v>63</v>
      </c>
      <c r="D970">
        <f t="shared" si="295"/>
        <v>-1</v>
      </c>
      <c r="E970">
        <f t="shared" si="307"/>
        <v>1</v>
      </c>
      <c r="F970">
        <f t="shared" si="308"/>
        <v>62</v>
      </c>
      <c r="G970">
        <f t="shared" si="309"/>
        <v>0</v>
      </c>
      <c r="H970">
        <f t="shared" si="310"/>
        <v>0</v>
      </c>
      <c r="I970">
        <f t="shared" si="302"/>
        <v>0</v>
      </c>
      <c r="J970">
        <f t="shared" si="303"/>
        <v>0</v>
      </c>
      <c r="K970">
        <f>+FDA_BE_Calculations!$F$41/FE_GAIN_plot</f>
        <v>5.1999999999999993</v>
      </c>
      <c r="L970">
        <f>+FDA_BE_Calculations!$G$41/FE_GAIN_plot</f>
        <v>-5.1999999999999993</v>
      </c>
      <c r="N970">
        <f t="shared" si="304"/>
        <v>0</v>
      </c>
      <c r="O970">
        <f t="shared" si="305"/>
        <v>0</v>
      </c>
      <c r="Q970">
        <f t="shared" si="296"/>
        <v>2.5</v>
      </c>
      <c r="R970">
        <f t="shared" si="297"/>
        <v>2.5</v>
      </c>
      <c r="T970">
        <f t="shared" si="311"/>
        <v>0</v>
      </c>
      <c r="U970">
        <f t="shared" si="312"/>
        <v>0</v>
      </c>
      <c r="W970">
        <f t="shared" si="298"/>
        <v>2.5</v>
      </c>
      <c r="Y970">
        <f t="shared" si="299"/>
        <v>18</v>
      </c>
      <c r="Z970">
        <f t="shared" si="300"/>
        <v>-18</v>
      </c>
    </row>
    <row r="971" spans="1:26" x14ac:dyDescent="0.3">
      <c r="A971">
        <f t="shared" si="301"/>
        <v>1</v>
      </c>
      <c r="B971">
        <f t="shared" si="306"/>
        <v>-15.5</v>
      </c>
      <c r="C971">
        <f t="shared" si="294"/>
        <v>63</v>
      </c>
      <c r="D971">
        <f t="shared" si="295"/>
        <v>-1</v>
      </c>
      <c r="E971">
        <f t="shared" si="307"/>
        <v>1</v>
      </c>
      <c r="F971">
        <f t="shared" si="308"/>
        <v>62</v>
      </c>
      <c r="G971">
        <f t="shared" si="309"/>
        <v>0</v>
      </c>
      <c r="H971">
        <f t="shared" si="310"/>
        <v>0</v>
      </c>
      <c r="I971">
        <f t="shared" si="302"/>
        <v>0</v>
      </c>
      <c r="J971">
        <f t="shared" si="303"/>
        <v>0</v>
      </c>
      <c r="K971">
        <f>+FDA_BE_Calculations!$F$41/FE_GAIN_plot</f>
        <v>5.1999999999999993</v>
      </c>
      <c r="L971">
        <f>+FDA_BE_Calculations!$G$41/FE_GAIN_plot</f>
        <v>-5.1999999999999993</v>
      </c>
      <c r="N971">
        <f t="shared" si="304"/>
        <v>0</v>
      </c>
      <c r="O971">
        <f t="shared" si="305"/>
        <v>0</v>
      </c>
      <c r="Q971">
        <f t="shared" si="296"/>
        <v>2.5</v>
      </c>
      <c r="R971">
        <f t="shared" si="297"/>
        <v>2.5</v>
      </c>
      <c r="T971">
        <f t="shared" si="311"/>
        <v>0</v>
      </c>
      <c r="U971">
        <f t="shared" si="312"/>
        <v>0</v>
      </c>
      <c r="W971">
        <f t="shared" si="298"/>
        <v>2.5</v>
      </c>
      <c r="Y971">
        <f t="shared" si="299"/>
        <v>18</v>
      </c>
      <c r="Z971">
        <f t="shared" si="300"/>
        <v>-18</v>
      </c>
    </row>
    <row r="972" spans="1:26" x14ac:dyDescent="0.3">
      <c r="A972">
        <f t="shared" si="301"/>
        <v>1</v>
      </c>
      <c r="B972">
        <f t="shared" si="306"/>
        <v>-15.5</v>
      </c>
      <c r="C972">
        <f t="shared" si="294"/>
        <v>63</v>
      </c>
      <c r="D972">
        <f t="shared" si="295"/>
        <v>-1</v>
      </c>
      <c r="E972">
        <f t="shared" si="307"/>
        <v>1</v>
      </c>
      <c r="F972">
        <f t="shared" si="308"/>
        <v>62</v>
      </c>
      <c r="G972">
        <f t="shared" si="309"/>
        <v>0</v>
      </c>
      <c r="H972">
        <f t="shared" si="310"/>
        <v>0</v>
      </c>
      <c r="I972">
        <f t="shared" si="302"/>
        <v>0</v>
      </c>
      <c r="J972">
        <f t="shared" si="303"/>
        <v>0</v>
      </c>
      <c r="K972">
        <f>+FDA_BE_Calculations!$F$41/FE_GAIN_plot</f>
        <v>5.1999999999999993</v>
      </c>
      <c r="L972">
        <f>+FDA_BE_Calculations!$G$41/FE_GAIN_plot</f>
        <v>-5.1999999999999993</v>
      </c>
      <c r="N972">
        <f t="shared" si="304"/>
        <v>0</v>
      </c>
      <c r="O972">
        <f t="shared" si="305"/>
        <v>0</v>
      </c>
      <c r="Q972">
        <f t="shared" si="296"/>
        <v>2.5</v>
      </c>
      <c r="R972">
        <f t="shared" si="297"/>
        <v>2.5</v>
      </c>
      <c r="T972">
        <f t="shared" si="311"/>
        <v>0</v>
      </c>
      <c r="U972">
        <f t="shared" si="312"/>
        <v>0</v>
      </c>
      <c r="W972">
        <f t="shared" si="298"/>
        <v>2.5</v>
      </c>
      <c r="Y972">
        <f t="shared" si="299"/>
        <v>18</v>
      </c>
      <c r="Z972">
        <f t="shared" si="300"/>
        <v>-18</v>
      </c>
    </row>
    <row r="973" spans="1:26" x14ac:dyDescent="0.3">
      <c r="A973">
        <f t="shared" si="301"/>
        <v>1</v>
      </c>
      <c r="B973">
        <f t="shared" si="306"/>
        <v>-15.5</v>
      </c>
      <c r="C973">
        <f t="shared" si="294"/>
        <v>63</v>
      </c>
      <c r="D973">
        <f t="shared" si="295"/>
        <v>-1</v>
      </c>
      <c r="E973">
        <f t="shared" si="307"/>
        <v>1</v>
      </c>
      <c r="F973">
        <f t="shared" si="308"/>
        <v>62</v>
      </c>
      <c r="G973">
        <f t="shared" si="309"/>
        <v>0</v>
      </c>
      <c r="H973">
        <f t="shared" si="310"/>
        <v>0</v>
      </c>
      <c r="I973">
        <f t="shared" si="302"/>
        <v>0</v>
      </c>
      <c r="J973">
        <f t="shared" si="303"/>
        <v>0</v>
      </c>
      <c r="K973">
        <f>+FDA_BE_Calculations!$F$41/FE_GAIN_plot</f>
        <v>5.1999999999999993</v>
      </c>
      <c r="L973">
        <f>+FDA_BE_Calculations!$G$41/FE_GAIN_plot</f>
        <v>-5.1999999999999993</v>
      </c>
      <c r="N973">
        <f t="shared" si="304"/>
        <v>0</v>
      </c>
      <c r="O973">
        <f t="shared" si="305"/>
        <v>0</v>
      </c>
      <c r="Q973">
        <f t="shared" si="296"/>
        <v>2.5</v>
      </c>
      <c r="R973">
        <f t="shared" si="297"/>
        <v>2.5</v>
      </c>
      <c r="T973">
        <f t="shared" si="311"/>
        <v>0</v>
      </c>
      <c r="U973">
        <f t="shared" si="312"/>
        <v>0</v>
      </c>
      <c r="W973">
        <f t="shared" si="298"/>
        <v>2.5</v>
      </c>
      <c r="Y973">
        <f t="shared" si="299"/>
        <v>18</v>
      </c>
      <c r="Z973">
        <f t="shared" si="300"/>
        <v>-18</v>
      </c>
    </row>
    <row r="974" spans="1:26" x14ac:dyDescent="0.3">
      <c r="A974">
        <f t="shared" si="301"/>
        <v>1</v>
      </c>
      <c r="B974">
        <f t="shared" si="306"/>
        <v>-15.5</v>
      </c>
      <c r="C974">
        <f t="shared" si="294"/>
        <v>63</v>
      </c>
      <c r="D974">
        <f t="shared" si="295"/>
        <v>-1</v>
      </c>
      <c r="E974">
        <f t="shared" si="307"/>
        <v>1</v>
      </c>
      <c r="F974">
        <f t="shared" si="308"/>
        <v>62</v>
      </c>
      <c r="G974">
        <f t="shared" si="309"/>
        <v>0</v>
      </c>
      <c r="H974">
        <f t="shared" si="310"/>
        <v>0</v>
      </c>
      <c r="I974">
        <f t="shared" si="302"/>
        <v>0</v>
      </c>
      <c r="J974">
        <f t="shared" si="303"/>
        <v>0</v>
      </c>
      <c r="K974">
        <f>+FDA_BE_Calculations!$F$41/FE_GAIN_plot</f>
        <v>5.1999999999999993</v>
      </c>
      <c r="L974">
        <f>+FDA_BE_Calculations!$G$41/FE_GAIN_plot</f>
        <v>-5.1999999999999993</v>
      </c>
      <c r="N974">
        <f t="shared" si="304"/>
        <v>0</v>
      </c>
      <c r="O974">
        <f t="shared" si="305"/>
        <v>0</v>
      </c>
      <c r="Q974">
        <f t="shared" si="296"/>
        <v>2.5</v>
      </c>
      <c r="R974">
        <f t="shared" si="297"/>
        <v>2.5</v>
      </c>
      <c r="T974">
        <f t="shared" si="311"/>
        <v>0</v>
      </c>
      <c r="U974">
        <f t="shared" si="312"/>
        <v>0</v>
      </c>
      <c r="W974">
        <f t="shared" si="298"/>
        <v>2.5</v>
      </c>
      <c r="Y974">
        <f t="shared" si="299"/>
        <v>18</v>
      </c>
      <c r="Z974">
        <f t="shared" si="300"/>
        <v>-18</v>
      </c>
    </row>
    <row r="975" spans="1:26" x14ac:dyDescent="0.3">
      <c r="A975">
        <f t="shared" si="301"/>
        <v>1</v>
      </c>
      <c r="B975">
        <f t="shared" si="306"/>
        <v>-15.5</v>
      </c>
      <c r="C975">
        <f t="shared" si="294"/>
        <v>63</v>
      </c>
      <c r="D975">
        <f t="shared" si="295"/>
        <v>-1</v>
      </c>
      <c r="E975">
        <f t="shared" si="307"/>
        <v>1</v>
      </c>
      <c r="F975">
        <f t="shared" si="308"/>
        <v>62</v>
      </c>
      <c r="G975">
        <f t="shared" si="309"/>
        <v>0</v>
      </c>
      <c r="H975">
        <f t="shared" si="310"/>
        <v>0</v>
      </c>
      <c r="I975">
        <f t="shared" si="302"/>
        <v>0</v>
      </c>
      <c r="J975">
        <f t="shared" si="303"/>
        <v>0</v>
      </c>
      <c r="K975">
        <f>+FDA_BE_Calculations!$F$41/FE_GAIN_plot</f>
        <v>5.1999999999999993</v>
      </c>
      <c r="L975">
        <f>+FDA_BE_Calculations!$G$41/FE_GAIN_plot</f>
        <v>-5.1999999999999993</v>
      </c>
      <c r="N975">
        <f t="shared" si="304"/>
        <v>0</v>
      </c>
      <c r="O975">
        <f t="shared" si="305"/>
        <v>0</v>
      </c>
      <c r="Q975">
        <f t="shared" si="296"/>
        <v>2.5</v>
      </c>
      <c r="R975">
        <f t="shared" si="297"/>
        <v>2.5</v>
      </c>
      <c r="T975">
        <f t="shared" si="311"/>
        <v>0</v>
      </c>
      <c r="U975">
        <f t="shared" si="312"/>
        <v>0</v>
      </c>
      <c r="W975">
        <f t="shared" si="298"/>
        <v>2.5</v>
      </c>
      <c r="Y975">
        <f t="shared" si="299"/>
        <v>18</v>
      </c>
      <c r="Z975">
        <f t="shared" si="300"/>
        <v>-18</v>
      </c>
    </row>
    <row r="976" spans="1:26" x14ac:dyDescent="0.3">
      <c r="A976">
        <f t="shared" si="301"/>
        <v>1</v>
      </c>
      <c r="B976">
        <f t="shared" si="306"/>
        <v>-15.5</v>
      </c>
      <c r="C976">
        <f t="shared" si="294"/>
        <v>63</v>
      </c>
      <c r="D976">
        <f t="shared" si="295"/>
        <v>-1</v>
      </c>
      <c r="E976">
        <f t="shared" si="307"/>
        <v>1</v>
      </c>
      <c r="F976">
        <f t="shared" si="308"/>
        <v>62</v>
      </c>
      <c r="G976">
        <f t="shared" si="309"/>
        <v>0</v>
      </c>
      <c r="H976">
        <f t="shared" si="310"/>
        <v>0</v>
      </c>
      <c r="I976">
        <f t="shared" si="302"/>
        <v>0</v>
      </c>
      <c r="J976">
        <f t="shared" si="303"/>
        <v>0</v>
      </c>
      <c r="K976">
        <f>+FDA_BE_Calculations!$F$41/FE_GAIN_plot</f>
        <v>5.1999999999999993</v>
      </c>
      <c r="L976">
        <f>+FDA_BE_Calculations!$G$41/FE_GAIN_plot</f>
        <v>-5.1999999999999993</v>
      </c>
      <c r="N976">
        <f t="shared" si="304"/>
        <v>0</v>
      </c>
      <c r="O976">
        <f t="shared" si="305"/>
        <v>0</v>
      </c>
      <c r="Q976">
        <f t="shared" si="296"/>
        <v>2.5</v>
      </c>
      <c r="R976">
        <f t="shared" si="297"/>
        <v>2.5</v>
      </c>
      <c r="T976">
        <f t="shared" si="311"/>
        <v>0</v>
      </c>
      <c r="U976">
        <f t="shared" si="312"/>
        <v>0</v>
      </c>
      <c r="W976">
        <f t="shared" si="298"/>
        <v>2.5</v>
      </c>
      <c r="Y976">
        <f t="shared" si="299"/>
        <v>18</v>
      </c>
      <c r="Z976">
        <f t="shared" si="300"/>
        <v>-18</v>
      </c>
    </row>
    <row r="977" spans="1:26" x14ac:dyDescent="0.3">
      <c r="A977">
        <f t="shared" si="301"/>
        <v>1</v>
      </c>
      <c r="B977">
        <f t="shared" si="306"/>
        <v>-15.5</v>
      </c>
      <c r="C977">
        <f t="shared" si="294"/>
        <v>63</v>
      </c>
      <c r="D977">
        <f t="shared" si="295"/>
        <v>-1</v>
      </c>
      <c r="E977">
        <f t="shared" si="307"/>
        <v>1</v>
      </c>
      <c r="F977">
        <f t="shared" si="308"/>
        <v>62</v>
      </c>
      <c r="G977">
        <f t="shared" si="309"/>
        <v>0</v>
      </c>
      <c r="H977">
        <f t="shared" si="310"/>
        <v>0</v>
      </c>
      <c r="I977">
        <f t="shared" si="302"/>
        <v>0</v>
      </c>
      <c r="J977">
        <f t="shared" si="303"/>
        <v>0</v>
      </c>
      <c r="K977">
        <f>+FDA_BE_Calculations!$F$41/FE_GAIN_plot</f>
        <v>5.1999999999999993</v>
      </c>
      <c r="L977">
        <f>+FDA_BE_Calculations!$G$41/FE_GAIN_plot</f>
        <v>-5.1999999999999993</v>
      </c>
      <c r="N977">
        <f t="shared" si="304"/>
        <v>0</v>
      </c>
      <c r="O977">
        <f t="shared" si="305"/>
        <v>0</v>
      </c>
      <c r="Q977">
        <f t="shared" si="296"/>
        <v>2.5</v>
      </c>
      <c r="R977">
        <f t="shared" si="297"/>
        <v>2.5</v>
      </c>
      <c r="T977">
        <f t="shared" si="311"/>
        <v>0</v>
      </c>
      <c r="U977">
        <f t="shared" si="312"/>
        <v>0</v>
      </c>
      <c r="W977">
        <f t="shared" si="298"/>
        <v>2.5</v>
      </c>
      <c r="Y977">
        <f t="shared" si="299"/>
        <v>18</v>
      </c>
      <c r="Z977">
        <f t="shared" si="300"/>
        <v>-18</v>
      </c>
    </row>
    <row r="978" spans="1:26" x14ac:dyDescent="0.3">
      <c r="A978">
        <f t="shared" si="301"/>
        <v>1</v>
      </c>
      <c r="B978">
        <f t="shared" si="306"/>
        <v>-15.5</v>
      </c>
      <c r="C978">
        <f t="shared" si="294"/>
        <v>63</v>
      </c>
      <c r="D978">
        <f t="shared" si="295"/>
        <v>-1</v>
      </c>
      <c r="E978">
        <f t="shared" si="307"/>
        <v>1</v>
      </c>
      <c r="F978">
        <f t="shared" si="308"/>
        <v>62</v>
      </c>
      <c r="G978">
        <f t="shared" si="309"/>
        <v>0</v>
      </c>
      <c r="H978">
        <f t="shared" si="310"/>
        <v>0</v>
      </c>
      <c r="I978">
        <f t="shared" si="302"/>
        <v>0</v>
      </c>
      <c r="J978">
        <f t="shared" si="303"/>
        <v>0</v>
      </c>
      <c r="K978">
        <f>+FDA_BE_Calculations!$F$41/FE_GAIN_plot</f>
        <v>5.1999999999999993</v>
      </c>
      <c r="L978">
        <f>+FDA_BE_Calculations!$G$41/FE_GAIN_plot</f>
        <v>-5.1999999999999993</v>
      </c>
      <c r="N978">
        <f t="shared" si="304"/>
        <v>0</v>
      </c>
      <c r="O978">
        <f t="shared" si="305"/>
        <v>0</v>
      </c>
      <c r="Q978">
        <f t="shared" si="296"/>
        <v>2.5</v>
      </c>
      <c r="R978">
        <f t="shared" si="297"/>
        <v>2.5</v>
      </c>
      <c r="T978">
        <f t="shared" si="311"/>
        <v>0</v>
      </c>
      <c r="U978">
        <f t="shared" si="312"/>
        <v>0</v>
      </c>
      <c r="W978">
        <f t="shared" si="298"/>
        <v>2.5</v>
      </c>
      <c r="Y978">
        <f t="shared" si="299"/>
        <v>18</v>
      </c>
      <c r="Z978">
        <f t="shared" si="300"/>
        <v>-18</v>
      </c>
    </row>
    <row r="979" spans="1:26" x14ac:dyDescent="0.3">
      <c r="A979">
        <f t="shared" si="301"/>
        <v>1</v>
      </c>
      <c r="B979">
        <f t="shared" si="306"/>
        <v>-15.5</v>
      </c>
      <c r="C979">
        <f t="shared" si="294"/>
        <v>63</v>
      </c>
      <c r="D979">
        <f t="shared" si="295"/>
        <v>-1</v>
      </c>
      <c r="E979">
        <f t="shared" si="307"/>
        <v>1</v>
      </c>
      <c r="F979">
        <f t="shared" si="308"/>
        <v>62</v>
      </c>
      <c r="G979">
        <f t="shared" si="309"/>
        <v>0</v>
      </c>
      <c r="H979">
        <f t="shared" si="310"/>
        <v>0</v>
      </c>
      <c r="I979">
        <f t="shared" si="302"/>
        <v>0</v>
      </c>
      <c r="J979">
        <f t="shared" si="303"/>
        <v>0</v>
      </c>
      <c r="K979">
        <f>+FDA_BE_Calculations!$F$41/FE_GAIN_plot</f>
        <v>5.1999999999999993</v>
      </c>
      <c r="L979">
        <f>+FDA_BE_Calculations!$G$41/FE_GAIN_plot</f>
        <v>-5.1999999999999993</v>
      </c>
      <c r="N979">
        <f t="shared" si="304"/>
        <v>0</v>
      </c>
      <c r="O979">
        <f t="shared" si="305"/>
        <v>0</v>
      </c>
      <c r="Q979">
        <f t="shared" si="296"/>
        <v>2.5</v>
      </c>
      <c r="R979">
        <f t="shared" si="297"/>
        <v>2.5</v>
      </c>
      <c r="T979">
        <f t="shared" si="311"/>
        <v>0</v>
      </c>
      <c r="U979">
        <f t="shared" si="312"/>
        <v>0</v>
      </c>
      <c r="W979">
        <f t="shared" si="298"/>
        <v>2.5</v>
      </c>
      <c r="Y979">
        <f t="shared" si="299"/>
        <v>18</v>
      </c>
      <c r="Z979">
        <f t="shared" si="300"/>
        <v>-18</v>
      </c>
    </row>
    <row r="980" spans="1:26" x14ac:dyDescent="0.3">
      <c r="A980">
        <f t="shared" si="301"/>
        <v>1</v>
      </c>
      <c r="B980">
        <f t="shared" si="306"/>
        <v>-15.5</v>
      </c>
      <c r="C980">
        <f t="shared" si="294"/>
        <v>63</v>
      </c>
      <c r="D980">
        <f t="shared" si="295"/>
        <v>-1</v>
      </c>
      <c r="E980">
        <f t="shared" si="307"/>
        <v>1</v>
      </c>
      <c r="F980">
        <f t="shared" si="308"/>
        <v>62</v>
      </c>
      <c r="G980">
        <f t="shared" si="309"/>
        <v>0</v>
      </c>
      <c r="H980">
        <f t="shared" si="310"/>
        <v>0</v>
      </c>
      <c r="I980">
        <f t="shared" si="302"/>
        <v>0</v>
      </c>
      <c r="J980">
        <f t="shared" si="303"/>
        <v>0</v>
      </c>
      <c r="K980">
        <f>+FDA_BE_Calculations!$F$41/FE_GAIN_plot</f>
        <v>5.1999999999999993</v>
      </c>
      <c r="L980">
        <f>+FDA_BE_Calculations!$G$41/FE_GAIN_plot</f>
        <v>-5.1999999999999993</v>
      </c>
      <c r="N980">
        <f t="shared" si="304"/>
        <v>0</v>
      </c>
      <c r="O980">
        <f t="shared" si="305"/>
        <v>0</v>
      </c>
      <c r="Q980">
        <f t="shared" si="296"/>
        <v>2.5</v>
      </c>
      <c r="R980">
        <f t="shared" si="297"/>
        <v>2.5</v>
      </c>
      <c r="T980">
        <f t="shared" si="311"/>
        <v>0</v>
      </c>
      <c r="U980">
        <f t="shared" si="312"/>
        <v>0</v>
      </c>
      <c r="W980">
        <f t="shared" si="298"/>
        <v>2.5</v>
      </c>
      <c r="Y980">
        <f t="shared" si="299"/>
        <v>18</v>
      </c>
      <c r="Z980">
        <f t="shared" si="300"/>
        <v>-18</v>
      </c>
    </row>
    <row r="981" spans="1:26" x14ac:dyDescent="0.3">
      <c r="A981">
        <f t="shared" si="301"/>
        <v>1</v>
      </c>
      <c r="B981">
        <f t="shared" si="306"/>
        <v>-15.5</v>
      </c>
      <c r="C981">
        <f t="shared" si="294"/>
        <v>63</v>
      </c>
      <c r="D981">
        <f t="shared" si="295"/>
        <v>-1</v>
      </c>
      <c r="E981">
        <f t="shared" si="307"/>
        <v>1</v>
      </c>
      <c r="F981">
        <f t="shared" si="308"/>
        <v>62</v>
      </c>
      <c r="G981">
        <f t="shared" si="309"/>
        <v>0</v>
      </c>
      <c r="H981">
        <f t="shared" si="310"/>
        <v>0</v>
      </c>
      <c r="I981">
        <f t="shared" si="302"/>
        <v>0</v>
      </c>
      <c r="J981">
        <f t="shared" si="303"/>
        <v>0</v>
      </c>
      <c r="K981">
        <f>+FDA_BE_Calculations!$F$41/FE_GAIN_plot</f>
        <v>5.1999999999999993</v>
      </c>
      <c r="L981">
        <f>+FDA_BE_Calculations!$G$41/FE_GAIN_plot</f>
        <v>-5.1999999999999993</v>
      </c>
      <c r="N981">
        <f t="shared" si="304"/>
        <v>0</v>
      </c>
      <c r="O981">
        <f t="shared" si="305"/>
        <v>0</v>
      </c>
      <c r="Q981">
        <f t="shared" si="296"/>
        <v>2.5</v>
      </c>
      <c r="R981">
        <f t="shared" si="297"/>
        <v>2.5</v>
      </c>
      <c r="T981">
        <f t="shared" si="311"/>
        <v>0</v>
      </c>
      <c r="U981">
        <f t="shared" si="312"/>
        <v>0</v>
      </c>
      <c r="W981">
        <f t="shared" si="298"/>
        <v>2.5</v>
      </c>
      <c r="Y981">
        <f t="shared" si="299"/>
        <v>18</v>
      </c>
      <c r="Z981">
        <f t="shared" si="300"/>
        <v>-18</v>
      </c>
    </row>
    <row r="982" spans="1:26" x14ac:dyDescent="0.3">
      <c r="A982">
        <f t="shared" si="301"/>
        <v>1</v>
      </c>
      <c r="B982">
        <f t="shared" si="306"/>
        <v>-15.5</v>
      </c>
      <c r="C982">
        <f t="shared" si="294"/>
        <v>63</v>
      </c>
      <c r="D982">
        <f t="shared" si="295"/>
        <v>-1</v>
      </c>
      <c r="E982">
        <f t="shared" si="307"/>
        <v>1</v>
      </c>
      <c r="F982">
        <f t="shared" si="308"/>
        <v>62</v>
      </c>
      <c r="G982">
        <f t="shared" si="309"/>
        <v>0</v>
      </c>
      <c r="H982">
        <f t="shared" si="310"/>
        <v>0</v>
      </c>
      <c r="I982">
        <f t="shared" si="302"/>
        <v>0</v>
      </c>
      <c r="J982">
        <f t="shared" si="303"/>
        <v>0</v>
      </c>
      <c r="K982">
        <f>+FDA_BE_Calculations!$F$41/FE_GAIN_plot</f>
        <v>5.1999999999999993</v>
      </c>
      <c r="L982">
        <f>+FDA_BE_Calculations!$G$41/FE_GAIN_plot</f>
        <v>-5.1999999999999993</v>
      </c>
      <c r="N982">
        <f t="shared" si="304"/>
        <v>0</v>
      </c>
      <c r="O982">
        <f t="shared" si="305"/>
        <v>0</v>
      </c>
      <c r="Q982">
        <f t="shared" si="296"/>
        <v>2.5</v>
      </c>
      <c r="R982">
        <f t="shared" si="297"/>
        <v>2.5</v>
      </c>
      <c r="T982">
        <f t="shared" si="311"/>
        <v>0</v>
      </c>
      <c r="U982">
        <f t="shared" si="312"/>
        <v>0</v>
      </c>
      <c r="W982">
        <f t="shared" si="298"/>
        <v>2.5</v>
      </c>
      <c r="Y982">
        <f t="shared" si="299"/>
        <v>18</v>
      </c>
      <c r="Z982">
        <f t="shared" si="300"/>
        <v>-18</v>
      </c>
    </row>
    <row r="983" spans="1:26" x14ac:dyDescent="0.3">
      <c r="A983">
        <f t="shared" si="301"/>
        <v>1</v>
      </c>
      <c r="B983">
        <f t="shared" si="306"/>
        <v>-15.5</v>
      </c>
      <c r="C983">
        <f t="shared" si="294"/>
        <v>63</v>
      </c>
      <c r="D983">
        <f t="shared" si="295"/>
        <v>-1</v>
      </c>
      <c r="E983">
        <f t="shared" si="307"/>
        <v>1</v>
      </c>
      <c r="F983">
        <f t="shared" si="308"/>
        <v>62</v>
      </c>
      <c r="G983">
        <f t="shared" si="309"/>
        <v>0</v>
      </c>
      <c r="H983">
        <f t="shared" si="310"/>
        <v>0</v>
      </c>
      <c r="I983">
        <f t="shared" si="302"/>
        <v>0</v>
      </c>
      <c r="J983">
        <f t="shared" si="303"/>
        <v>0</v>
      </c>
      <c r="K983">
        <f>+FDA_BE_Calculations!$F$41/FE_GAIN_plot</f>
        <v>5.1999999999999993</v>
      </c>
      <c r="L983">
        <f>+FDA_BE_Calculations!$G$41/FE_GAIN_plot</f>
        <v>-5.1999999999999993</v>
      </c>
      <c r="N983">
        <f t="shared" si="304"/>
        <v>0</v>
      </c>
      <c r="O983">
        <f t="shared" si="305"/>
        <v>0</v>
      </c>
      <c r="Q983">
        <f t="shared" si="296"/>
        <v>2.5</v>
      </c>
      <c r="R983">
        <f t="shared" si="297"/>
        <v>2.5</v>
      </c>
      <c r="T983">
        <f t="shared" si="311"/>
        <v>0</v>
      </c>
      <c r="U983">
        <f t="shared" si="312"/>
        <v>0</v>
      </c>
      <c r="W983">
        <f t="shared" si="298"/>
        <v>2.5</v>
      </c>
      <c r="Y983">
        <f t="shared" si="299"/>
        <v>18</v>
      </c>
      <c r="Z983">
        <f t="shared" si="300"/>
        <v>-18</v>
      </c>
    </row>
    <row r="984" spans="1:26" x14ac:dyDescent="0.3">
      <c r="A984">
        <f t="shared" si="301"/>
        <v>1</v>
      </c>
      <c r="B984">
        <f t="shared" si="306"/>
        <v>-15.5</v>
      </c>
      <c r="C984">
        <f t="shared" si="294"/>
        <v>63</v>
      </c>
      <c r="D984">
        <f t="shared" si="295"/>
        <v>-1</v>
      </c>
      <c r="E984">
        <f t="shared" si="307"/>
        <v>1</v>
      </c>
      <c r="F984">
        <f t="shared" si="308"/>
        <v>62</v>
      </c>
      <c r="G984">
        <f t="shared" si="309"/>
        <v>0</v>
      </c>
      <c r="H984">
        <f t="shared" si="310"/>
        <v>0</v>
      </c>
      <c r="I984">
        <f t="shared" si="302"/>
        <v>0</v>
      </c>
      <c r="J984">
        <f t="shared" si="303"/>
        <v>0</v>
      </c>
      <c r="K984">
        <f>+FDA_BE_Calculations!$F$41/FE_GAIN_plot</f>
        <v>5.1999999999999993</v>
      </c>
      <c r="L984">
        <f>+FDA_BE_Calculations!$G$41/FE_GAIN_plot</f>
        <v>-5.1999999999999993</v>
      </c>
      <c r="N984">
        <f t="shared" si="304"/>
        <v>0</v>
      </c>
      <c r="O984">
        <f t="shared" si="305"/>
        <v>0</v>
      </c>
      <c r="Q984">
        <f t="shared" si="296"/>
        <v>2.5</v>
      </c>
      <c r="R984">
        <f t="shared" si="297"/>
        <v>2.5</v>
      </c>
      <c r="T984">
        <f t="shared" si="311"/>
        <v>0</v>
      </c>
      <c r="U984">
        <f t="shared" si="312"/>
        <v>0</v>
      </c>
      <c r="W984">
        <f t="shared" si="298"/>
        <v>2.5</v>
      </c>
      <c r="Y984">
        <f t="shared" si="299"/>
        <v>18</v>
      </c>
      <c r="Z984">
        <f t="shared" si="300"/>
        <v>-18</v>
      </c>
    </row>
    <row r="985" spans="1:26" x14ac:dyDescent="0.3">
      <c r="A985">
        <f t="shared" si="301"/>
        <v>1</v>
      </c>
      <c r="B985">
        <f t="shared" si="306"/>
        <v>-15.5</v>
      </c>
      <c r="C985">
        <f t="shared" si="294"/>
        <v>63</v>
      </c>
      <c r="D985">
        <f t="shared" si="295"/>
        <v>-1</v>
      </c>
      <c r="E985">
        <f t="shared" si="307"/>
        <v>1</v>
      </c>
      <c r="F985">
        <f t="shared" si="308"/>
        <v>62</v>
      </c>
      <c r="G985">
        <f t="shared" si="309"/>
        <v>0</v>
      </c>
      <c r="H985">
        <f t="shared" si="310"/>
        <v>0</v>
      </c>
      <c r="I985">
        <f t="shared" si="302"/>
        <v>0</v>
      </c>
      <c r="J985">
        <f t="shared" si="303"/>
        <v>0</v>
      </c>
      <c r="K985">
        <f>+FDA_BE_Calculations!$F$41/FE_GAIN_plot</f>
        <v>5.1999999999999993</v>
      </c>
      <c r="L985">
        <f>+FDA_BE_Calculations!$G$41/FE_GAIN_plot</f>
        <v>-5.1999999999999993</v>
      </c>
      <c r="N985">
        <f t="shared" si="304"/>
        <v>0</v>
      </c>
      <c r="O985">
        <f t="shared" si="305"/>
        <v>0</v>
      </c>
      <c r="Q985">
        <f t="shared" si="296"/>
        <v>2.5</v>
      </c>
      <c r="R985">
        <f t="shared" si="297"/>
        <v>2.5</v>
      </c>
      <c r="T985">
        <f t="shared" si="311"/>
        <v>0</v>
      </c>
      <c r="U985">
        <f t="shared" si="312"/>
        <v>0</v>
      </c>
      <c r="W985">
        <f t="shared" si="298"/>
        <v>2.5</v>
      </c>
      <c r="Y985">
        <f t="shared" si="299"/>
        <v>18</v>
      </c>
      <c r="Z985">
        <f t="shared" si="300"/>
        <v>-18</v>
      </c>
    </row>
    <row r="986" spans="1:26" x14ac:dyDescent="0.3">
      <c r="A986">
        <f t="shared" si="301"/>
        <v>1</v>
      </c>
      <c r="B986">
        <f t="shared" si="306"/>
        <v>-15.5</v>
      </c>
      <c r="C986">
        <f t="shared" si="294"/>
        <v>63</v>
      </c>
      <c r="D986">
        <f t="shared" si="295"/>
        <v>-1</v>
      </c>
      <c r="E986">
        <f t="shared" si="307"/>
        <v>1</v>
      </c>
      <c r="F986">
        <f t="shared" si="308"/>
        <v>62</v>
      </c>
      <c r="G986">
        <f t="shared" si="309"/>
        <v>0</v>
      </c>
      <c r="H986">
        <f t="shared" si="310"/>
        <v>0</v>
      </c>
      <c r="I986">
        <f t="shared" si="302"/>
        <v>0</v>
      </c>
      <c r="J986">
        <f t="shared" si="303"/>
        <v>0</v>
      </c>
      <c r="K986">
        <f>+FDA_BE_Calculations!$F$41/FE_GAIN_plot</f>
        <v>5.1999999999999993</v>
      </c>
      <c r="L986">
        <f>+FDA_BE_Calculations!$G$41/FE_GAIN_plot</f>
        <v>-5.1999999999999993</v>
      </c>
      <c r="N986">
        <f t="shared" si="304"/>
        <v>0</v>
      </c>
      <c r="O986">
        <f t="shared" si="305"/>
        <v>0</v>
      </c>
      <c r="Q986">
        <f t="shared" si="296"/>
        <v>2.5</v>
      </c>
      <c r="R986">
        <f t="shared" si="297"/>
        <v>2.5</v>
      </c>
      <c r="T986">
        <f t="shared" si="311"/>
        <v>0</v>
      </c>
      <c r="U986">
        <f t="shared" si="312"/>
        <v>0</v>
      </c>
      <c r="W986">
        <f t="shared" si="298"/>
        <v>2.5</v>
      </c>
      <c r="Y986">
        <f t="shared" si="299"/>
        <v>18</v>
      </c>
      <c r="Z986">
        <f t="shared" si="300"/>
        <v>-18</v>
      </c>
    </row>
    <row r="987" spans="1:26" x14ac:dyDescent="0.3">
      <c r="A987">
        <f t="shared" si="301"/>
        <v>1</v>
      </c>
      <c r="B987">
        <f t="shared" si="306"/>
        <v>-15.5</v>
      </c>
      <c r="C987">
        <f t="shared" si="294"/>
        <v>63</v>
      </c>
      <c r="D987">
        <f t="shared" si="295"/>
        <v>-1</v>
      </c>
      <c r="E987">
        <f t="shared" si="307"/>
        <v>1</v>
      </c>
      <c r="F987">
        <f t="shared" si="308"/>
        <v>62</v>
      </c>
      <c r="G987">
        <f t="shared" si="309"/>
        <v>0</v>
      </c>
      <c r="H987">
        <f t="shared" si="310"/>
        <v>0</v>
      </c>
      <c r="I987">
        <f t="shared" si="302"/>
        <v>0</v>
      </c>
      <c r="J987">
        <f t="shared" si="303"/>
        <v>0</v>
      </c>
      <c r="K987">
        <f>+FDA_BE_Calculations!$F$41/FE_GAIN_plot</f>
        <v>5.1999999999999993</v>
      </c>
      <c r="L987">
        <f>+FDA_BE_Calculations!$G$41/FE_GAIN_plot</f>
        <v>-5.1999999999999993</v>
      </c>
      <c r="N987">
        <f t="shared" si="304"/>
        <v>0</v>
      </c>
      <c r="O987">
        <f t="shared" si="305"/>
        <v>0</v>
      </c>
      <c r="Q987">
        <f t="shared" si="296"/>
        <v>2.5</v>
      </c>
      <c r="R987">
        <f t="shared" si="297"/>
        <v>2.5</v>
      </c>
      <c r="T987">
        <f t="shared" si="311"/>
        <v>0</v>
      </c>
      <c r="U987">
        <f t="shared" si="312"/>
        <v>0</v>
      </c>
      <c r="W987">
        <f t="shared" si="298"/>
        <v>2.5</v>
      </c>
      <c r="Y987">
        <f t="shared" si="299"/>
        <v>18</v>
      </c>
      <c r="Z987">
        <f t="shared" si="300"/>
        <v>-18</v>
      </c>
    </row>
    <row r="988" spans="1:26" x14ac:dyDescent="0.3">
      <c r="A988">
        <f t="shared" si="301"/>
        <v>1</v>
      </c>
      <c r="B988">
        <f t="shared" si="306"/>
        <v>-15.5</v>
      </c>
      <c r="C988">
        <f t="shared" si="294"/>
        <v>63</v>
      </c>
      <c r="D988">
        <f t="shared" si="295"/>
        <v>-1</v>
      </c>
      <c r="E988">
        <f t="shared" si="307"/>
        <v>1</v>
      </c>
      <c r="F988">
        <f t="shared" si="308"/>
        <v>62</v>
      </c>
      <c r="G988">
        <f t="shared" si="309"/>
        <v>0</v>
      </c>
      <c r="H988">
        <f t="shared" si="310"/>
        <v>0</v>
      </c>
      <c r="I988">
        <f t="shared" si="302"/>
        <v>0</v>
      </c>
      <c r="J988">
        <f t="shared" si="303"/>
        <v>0</v>
      </c>
      <c r="K988">
        <f>+FDA_BE_Calculations!$F$41/FE_GAIN_plot</f>
        <v>5.1999999999999993</v>
      </c>
      <c r="L988">
        <f>+FDA_BE_Calculations!$G$41/FE_GAIN_plot</f>
        <v>-5.1999999999999993</v>
      </c>
      <c r="N988">
        <f t="shared" si="304"/>
        <v>0</v>
      </c>
      <c r="O988">
        <f t="shared" si="305"/>
        <v>0</v>
      </c>
      <c r="Q988">
        <f t="shared" si="296"/>
        <v>2.5</v>
      </c>
      <c r="R988">
        <f t="shared" si="297"/>
        <v>2.5</v>
      </c>
      <c r="T988">
        <f t="shared" si="311"/>
        <v>0</v>
      </c>
      <c r="U988">
        <f t="shared" si="312"/>
        <v>0</v>
      </c>
      <c r="W988">
        <f t="shared" si="298"/>
        <v>2.5</v>
      </c>
      <c r="Y988">
        <f t="shared" si="299"/>
        <v>18</v>
      </c>
      <c r="Z988">
        <f t="shared" si="300"/>
        <v>-18</v>
      </c>
    </row>
    <row r="989" spans="1:26" x14ac:dyDescent="0.3">
      <c r="A989">
        <f t="shared" si="301"/>
        <v>1</v>
      </c>
      <c r="B989">
        <f t="shared" si="306"/>
        <v>-15.5</v>
      </c>
      <c r="C989">
        <f t="shared" si="294"/>
        <v>63</v>
      </c>
      <c r="D989">
        <f t="shared" si="295"/>
        <v>-1</v>
      </c>
      <c r="E989">
        <f t="shared" si="307"/>
        <v>1</v>
      </c>
      <c r="F989">
        <f t="shared" si="308"/>
        <v>62</v>
      </c>
      <c r="G989">
        <f t="shared" si="309"/>
        <v>0</v>
      </c>
      <c r="H989">
        <f t="shared" si="310"/>
        <v>0</v>
      </c>
      <c r="I989">
        <f t="shared" si="302"/>
        <v>0</v>
      </c>
      <c r="J989">
        <f t="shared" si="303"/>
        <v>0</v>
      </c>
      <c r="K989">
        <f>+FDA_BE_Calculations!$F$41/FE_GAIN_plot</f>
        <v>5.1999999999999993</v>
      </c>
      <c r="L989">
        <f>+FDA_BE_Calculations!$G$41/FE_GAIN_plot</f>
        <v>-5.1999999999999993</v>
      </c>
      <c r="N989">
        <f t="shared" si="304"/>
        <v>0</v>
      </c>
      <c r="O989">
        <f t="shared" si="305"/>
        <v>0</v>
      </c>
      <c r="Q989">
        <f t="shared" si="296"/>
        <v>2.5</v>
      </c>
      <c r="R989">
        <f t="shared" si="297"/>
        <v>2.5</v>
      </c>
      <c r="T989">
        <f t="shared" si="311"/>
        <v>0</v>
      </c>
      <c r="U989">
        <f t="shared" si="312"/>
        <v>0</v>
      </c>
      <c r="W989">
        <f t="shared" si="298"/>
        <v>2.5</v>
      </c>
      <c r="Y989">
        <f t="shared" si="299"/>
        <v>18</v>
      </c>
      <c r="Z989">
        <f t="shared" si="300"/>
        <v>-18</v>
      </c>
    </row>
    <row r="990" spans="1:26" x14ac:dyDescent="0.3">
      <c r="A990">
        <f t="shared" si="301"/>
        <v>1</v>
      </c>
      <c r="B990">
        <f t="shared" si="306"/>
        <v>-15.5</v>
      </c>
      <c r="C990">
        <f t="shared" si="294"/>
        <v>63</v>
      </c>
      <c r="D990">
        <f t="shared" si="295"/>
        <v>-1</v>
      </c>
      <c r="E990">
        <f t="shared" si="307"/>
        <v>1</v>
      </c>
      <c r="F990">
        <f t="shared" si="308"/>
        <v>62</v>
      </c>
      <c r="G990">
        <f t="shared" si="309"/>
        <v>0</v>
      </c>
      <c r="H990">
        <f t="shared" si="310"/>
        <v>0</v>
      </c>
      <c r="I990">
        <f t="shared" si="302"/>
        <v>0</v>
      </c>
      <c r="J990">
        <f t="shared" si="303"/>
        <v>0</v>
      </c>
      <c r="K990">
        <f>+FDA_BE_Calculations!$F$41/FE_GAIN_plot</f>
        <v>5.1999999999999993</v>
      </c>
      <c r="L990">
        <f>+FDA_BE_Calculations!$G$41/FE_GAIN_plot</f>
        <v>-5.1999999999999993</v>
      </c>
      <c r="N990">
        <f t="shared" si="304"/>
        <v>0</v>
      </c>
      <c r="O990">
        <f t="shared" si="305"/>
        <v>0</v>
      </c>
      <c r="Q990">
        <f t="shared" si="296"/>
        <v>2.5</v>
      </c>
      <c r="R990">
        <f t="shared" si="297"/>
        <v>2.5</v>
      </c>
      <c r="T990">
        <f t="shared" si="311"/>
        <v>0</v>
      </c>
      <c r="U990">
        <f t="shared" si="312"/>
        <v>0</v>
      </c>
      <c r="W990">
        <f t="shared" si="298"/>
        <v>2.5</v>
      </c>
      <c r="Y990">
        <f t="shared" si="299"/>
        <v>18</v>
      </c>
      <c r="Z990">
        <f t="shared" si="300"/>
        <v>-18</v>
      </c>
    </row>
    <row r="991" spans="1:26" x14ac:dyDescent="0.3">
      <c r="A991">
        <f t="shared" si="301"/>
        <v>1</v>
      </c>
      <c r="B991">
        <f t="shared" si="306"/>
        <v>-15.5</v>
      </c>
      <c r="C991">
        <f t="shared" si="294"/>
        <v>63</v>
      </c>
      <c r="D991">
        <f t="shared" si="295"/>
        <v>-1</v>
      </c>
      <c r="E991">
        <f t="shared" si="307"/>
        <v>1</v>
      </c>
      <c r="F991">
        <f t="shared" si="308"/>
        <v>62</v>
      </c>
      <c r="G991">
        <f t="shared" si="309"/>
        <v>0</v>
      </c>
      <c r="H991">
        <f t="shared" si="310"/>
        <v>0</v>
      </c>
      <c r="I991">
        <f t="shared" si="302"/>
        <v>0</v>
      </c>
      <c r="J991">
        <f t="shared" si="303"/>
        <v>0</v>
      </c>
      <c r="K991">
        <f>+FDA_BE_Calculations!$F$41/FE_GAIN_plot</f>
        <v>5.1999999999999993</v>
      </c>
      <c r="L991">
        <f>+FDA_BE_Calculations!$G$41/FE_GAIN_plot</f>
        <v>-5.1999999999999993</v>
      </c>
      <c r="N991">
        <f t="shared" si="304"/>
        <v>0</v>
      </c>
      <c r="O991">
        <f t="shared" si="305"/>
        <v>0</v>
      </c>
      <c r="Q991">
        <f t="shared" si="296"/>
        <v>2.5</v>
      </c>
      <c r="R991">
        <f t="shared" si="297"/>
        <v>2.5</v>
      </c>
      <c r="T991">
        <f t="shared" si="311"/>
        <v>0</v>
      </c>
      <c r="U991">
        <f t="shared" si="312"/>
        <v>0</v>
      </c>
      <c r="W991">
        <f t="shared" si="298"/>
        <v>2.5</v>
      </c>
      <c r="Y991">
        <f t="shared" si="299"/>
        <v>18</v>
      </c>
      <c r="Z991">
        <f t="shared" si="300"/>
        <v>-18</v>
      </c>
    </row>
    <row r="992" spans="1:26" x14ac:dyDescent="0.3">
      <c r="A992">
        <f t="shared" si="301"/>
        <v>1</v>
      </c>
      <c r="B992">
        <f t="shared" si="306"/>
        <v>-15.5</v>
      </c>
      <c r="C992">
        <f t="shared" si="294"/>
        <v>63</v>
      </c>
      <c r="D992">
        <f t="shared" si="295"/>
        <v>-1</v>
      </c>
      <c r="E992">
        <f t="shared" si="307"/>
        <v>1</v>
      </c>
      <c r="F992">
        <f t="shared" si="308"/>
        <v>62</v>
      </c>
      <c r="G992">
        <f t="shared" si="309"/>
        <v>0</v>
      </c>
      <c r="H992">
        <f t="shared" si="310"/>
        <v>0</v>
      </c>
      <c r="I992">
        <f t="shared" si="302"/>
        <v>0</v>
      </c>
      <c r="J992">
        <f t="shared" si="303"/>
        <v>0</v>
      </c>
      <c r="K992">
        <f>+FDA_BE_Calculations!$F$41/FE_GAIN_plot</f>
        <v>5.1999999999999993</v>
      </c>
      <c r="L992">
        <f>+FDA_BE_Calculations!$G$41/FE_GAIN_plot</f>
        <v>-5.1999999999999993</v>
      </c>
      <c r="N992">
        <f t="shared" si="304"/>
        <v>0</v>
      </c>
      <c r="O992">
        <f t="shared" si="305"/>
        <v>0</v>
      </c>
      <c r="Q992">
        <f t="shared" si="296"/>
        <v>2.5</v>
      </c>
      <c r="R992">
        <f t="shared" si="297"/>
        <v>2.5</v>
      </c>
      <c r="T992">
        <f t="shared" si="311"/>
        <v>0</v>
      </c>
      <c r="U992">
        <f t="shared" si="312"/>
        <v>0</v>
      </c>
      <c r="W992">
        <f t="shared" si="298"/>
        <v>2.5</v>
      </c>
      <c r="Y992">
        <f t="shared" si="299"/>
        <v>18</v>
      </c>
      <c r="Z992">
        <f t="shared" si="300"/>
        <v>-18</v>
      </c>
    </row>
    <row r="993" spans="1:26" x14ac:dyDescent="0.3">
      <c r="A993">
        <f t="shared" si="301"/>
        <v>1</v>
      </c>
      <c r="B993">
        <f t="shared" si="306"/>
        <v>-15.5</v>
      </c>
      <c r="C993">
        <f t="shared" si="294"/>
        <v>63</v>
      </c>
      <c r="D993">
        <f t="shared" si="295"/>
        <v>-1</v>
      </c>
      <c r="E993">
        <f t="shared" si="307"/>
        <v>1</v>
      </c>
      <c r="F993">
        <f t="shared" si="308"/>
        <v>62</v>
      </c>
      <c r="G993">
        <f t="shared" si="309"/>
        <v>0</v>
      </c>
      <c r="H993">
        <f t="shared" si="310"/>
        <v>0</v>
      </c>
      <c r="I993">
        <f t="shared" si="302"/>
        <v>0</v>
      </c>
      <c r="J993">
        <f t="shared" si="303"/>
        <v>0</v>
      </c>
      <c r="K993">
        <f>+FDA_BE_Calculations!$F$41/FE_GAIN_plot</f>
        <v>5.1999999999999993</v>
      </c>
      <c r="L993">
        <f>+FDA_BE_Calculations!$G$41/FE_GAIN_plot</f>
        <v>-5.1999999999999993</v>
      </c>
      <c r="N993">
        <f t="shared" si="304"/>
        <v>0</v>
      </c>
      <c r="O993">
        <f t="shared" si="305"/>
        <v>0</v>
      </c>
      <c r="Q993">
        <f t="shared" si="296"/>
        <v>2.5</v>
      </c>
      <c r="R993">
        <f t="shared" si="297"/>
        <v>2.5</v>
      </c>
      <c r="T993">
        <f t="shared" si="311"/>
        <v>0</v>
      </c>
      <c r="U993">
        <f t="shared" si="312"/>
        <v>0</v>
      </c>
      <c r="W993">
        <f t="shared" si="298"/>
        <v>2.5</v>
      </c>
      <c r="Y993">
        <f t="shared" si="299"/>
        <v>18</v>
      </c>
      <c r="Z993">
        <f t="shared" si="300"/>
        <v>-18</v>
      </c>
    </row>
    <row r="994" spans="1:26" x14ac:dyDescent="0.3">
      <c r="A994">
        <f t="shared" si="301"/>
        <v>1</v>
      </c>
      <c r="B994">
        <f t="shared" si="306"/>
        <v>-15.5</v>
      </c>
      <c r="C994">
        <f t="shared" si="294"/>
        <v>63</v>
      </c>
      <c r="D994">
        <f t="shared" si="295"/>
        <v>-1</v>
      </c>
      <c r="E994">
        <f t="shared" si="307"/>
        <v>1</v>
      </c>
      <c r="F994">
        <f t="shared" si="308"/>
        <v>62</v>
      </c>
      <c r="G994">
        <f t="shared" si="309"/>
        <v>0</v>
      </c>
      <c r="H994">
        <f t="shared" si="310"/>
        <v>0</v>
      </c>
      <c r="I994">
        <f t="shared" si="302"/>
        <v>0</v>
      </c>
      <c r="J994">
        <f t="shared" si="303"/>
        <v>0</v>
      </c>
      <c r="K994">
        <f>+FDA_BE_Calculations!$F$41/FE_GAIN_plot</f>
        <v>5.1999999999999993</v>
      </c>
      <c r="L994">
        <f>+FDA_BE_Calculations!$G$41/FE_GAIN_plot</f>
        <v>-5.1999999999999993</v>
      </c>
      <c r="N994">
        <f t="shared" si="304"/>
        <v>0</v>
      </c>
      <c r="O994">
        <f t="shared" si="305"/>
        <v>0</v>
      </c>
      <c r="Q994">
        <f t="shared" si="296"/>
        <v>2.5</v>
      </c>
      <c r="R994">
        <f t="shared" si="297"/>
        <v>2.5</v>
      </c>
      <c r="T994">
        <f t="shared" si="311"/>
        <v>0</v>
      </c>
      <c r="U994">
        <f t="shared" si="312"/>
        <v>0</v>
      </c>
      <c r="W994">
        <f t="shared" si="298"/>
        <v>2.5</v>
      </c>
      <c r="Y994">
        <f t="shared" si="299"/>
        <v>18</v>
      </c>
      <c r="Z994">
        <f t="shared" si="300"/>
        <v>-18</v>
      </c>
    </row>
    <row r="995" spans="1:26" x14ac:dyDescent="0.3">
      <c r="A995">
        <f t="shared" si="301"/>
        <v>1</v>
      </c>
      <c r="B995">
        <f t="shared" si="306"/>
        <v>-15.5</v>
      </c>
      <c r="C995">
        <f t="shared" si="294"/>
        <v>63</v>
      </c>
      <c r="D995">
        <f t="shared" si="295"/>
        <v>-1</v>
      </c>
      <c r="E995">
        <f t="shared" si="307"/>
        <v>1</v>
      </c>
      <c r="F995">
        <f t="shared" si="308"/>
        <v>62</v>
      </c>
      <c r="G995">
        <f t="shared" si="309"/>
        <v>0</v>
      </c>
      <c r="H995">
        <f t="shared" si="310"/>
        <v>0</v>
      </c>
      <c r="I995">
        <f t="shared" si="302"/>
        <v>0</v>
      </c>
      <c r="J995">
        <f t="shared" si="303"/>
        <v>0</v>
      </c>
      <c r="K995">
        <f>+FDA_BE_Calculations!$F$41/FE_GAIN_plot</f>
        <v>5.1999999999999993</v>
      </c>
      <c r="L995">
        <f>+FDA_BE_Calculations!$G$41/FE_GAIN_plot</f>
        <v>-5.1999999999999993</v>
      </c>
      <c r="N995">
        <f t="shared" si="304"/>
        <v>0</v>
      </c>
      <c r="O995">
        <f t="shared" si="305"/>
        <v>0</v>
      </c>
      <c r="Q995">
        <f t="shared" si="296"/>
        <v>2.5</v>
      </c>
      <c r="R995">
        <f t="shared" si="297"/>
        <v>2.5</v>
      </c>
      <c r="T995">
        <f t="shared" si="311"/>
        <v>0</v>
      </c>
      <c r="U995">
        <f t="shared" si="312"/>
        <v>0</v>
      </c>
      <c r="W995">
        <f t="shared" si="298"/>
        <v>2.5</v>
      </c>
      <c r="Y995">
        <f t="shared" si="299"/>
        <v>18</v>
      </c>
      <c r="Z995">
        <f t="shared" si="300"/>
        <v>-18</v>
      </c>
    </row>
    <row r="996" spans="1:26" x14ac:dyDescent="0.3">
      <c r="A996">
        <f t="shared" si="301"/>
        <v>1</v>
      </c>
      <c r="B996">
        <f t="shared" si="306"/>
        <v>-15.5</v>
      </c>
      <c r="C996">
        <f t="shared" si="294"/>
        <v>63</v>
      </c>
      <c r="D996">
        <f t="shared" si="295"/>
        <v>-1</v>
      </c>
      <c r="E996">
        <f t="shared" si="307"/>
        <v>1</v>
      </c>
      <c r="F996">
        <f t="shared" si="308"/>
        <v>62</v>
      </c>
      <c r="G996">
        <f t="shared" si="309"/>
        <v>0</v>
      </c>
      <c r="H996">
        <f t="shared" si="310"/>
        <v>0</v>
      </c>
      <c r="I996">
        <f t="shared" si="302"/>
        <v>0</v>
      </c>
      <c r="J996">
        <f t="shared" si="303"/>
        <v>0</v>
      </c>
      <c r="K996">
        <f>+FDA_BE_Calculations!$F$41/FE_GAIN_plot</f>
        <v>5.1999999999999993</v>
      </c>
      <c r="L996">
        <f>+FDA_BE_Calculations!$G$41/FE_GAIN_plot</f>
        <v>-5.1999999999999993</v>
      </c>
      <c r="N996">
        <f t="shared" si="304"/>
        <v>0</v>
      </c>
      <c r="O996">
        <f t="shared" si="305"/>
        <v>0</v>
      </c>
      <c r="Q996">
        <f t="shared" si="296"/>
        <v>2.5</v>
      </c>
      <c r="R996">
        <f t="shared" si="297"/>
        <v>2.5</v>
      </c>
      <c r="T996">
        <f t="shared" si="311"/>
        <v>0</v>
      </c>
      <c r="U996">
        <f t="shared" si="312"/>
        <v>0</v>
      </c>
      <c r="W996">
        <f t="shared" si="298"/>
        <v>2.5</v>
      </c>
      <c r="Y996">
        <f t="shared" si="299"/>
        <v>18</v>
      </c>
      <c r="Z996">
        <f t="shared" si="300"/>
        <v>-18</v>
      </c>
    </row>
    <row r="997" spans="1:26" x14ac:dyDescent="0.3">
      <c r="A997">
        <f t="shared" si="301"/>
        <v>1</v>
      </c>
      <c r="B997">
        <f t="shared" si="306"/>
        <v>-15.5</v>
      </c>
      <c r="C997">
        <f t="shared" si="294"/>
        <v>63</v>
      </c>
      <c r="D997">
        <f t="shared" si="295"/>
        <v>-1</v>
      </c>
      <c r="E997">
        <f t="shared" si="307"/>
        <v>1</v>
      </c>
      <c r="F997">
        <f t="shared" si="308"/>
        <v>62</v>
      </c>
      <c r="G997">
        <f t="shared" si="309"/>
        <v>0</v>
      </c>
      <c r="H997">
        <f t="shared" si="310"/>
        <v>0</v>
      </c>
      <c r="I997">
        <f t="shared" si="302"/>
        <v>0</v>
      </c>
      <c r="J997">
        <f t="shared" si="303"/>
        <v>0</v>
      </c>
      <c r="K997">
        <f>+FDA_BE_Calculations!$F$41/FE_GAIN_plot</f>
        <v>5.1999999999999993</v>
      </c>
      <c r="L997">
        <f>+FDA_BE_Calculations!$G$41/FE_GAIN_plot</f>
        <v>-5.1999999999999993</v>
      </c>
      <c r="N997">
        <f t="shared" si="304"/>
        <v>0</v>
      </c>
      <c r="O997">
        <f t="shared" si="305"/>
        <v>0</v>
      </c>
      <c r="Q997">
        <f t="shared" si="296"/>
        <v>2.5</v>
      </c>
      <c r="R997">
        <f t="shared" si="297"/>
        <v>2.5</v>
      </c>
      <c r="T997">
        <f t="shared" si="311"/>
        <v>0</v>
      </c>
      <c r="U997">
        <f t="shared" si="312"/>
        <v>0</v>
      </c>
      <c r="W997">
        <f t="shared" si="298"/>
        <v>2.5</v>
      </c>
      <c r="Y997">
        <f t="shared" si="299"/>
        <v>18</v>
      </c>
      <c r="Z997">
        <f t="shared" si="300"/>
        <v>-18</v>
      </c>
    </row>
    <row r="998" spans="1:26" x14ac:dyDescent="0.3">
      <c r="A998">
        <f t="shared" si="301"/>
        <v>1</v>
      </c>
      <c r="B998">
        <f t="shared" si="306"/>
        <v>-15.5</v>
      </c>
      <c r="C998">
        <f t="shared" si="294"/>
        <v>63</v>
      </c>
      <c r="D998">
        <f t="shared" si="295"/>
        <v>-1</v>
      </c>
      <c r="E998">
        <f t="shared" si="307"/>
        <v>1</v>
      </c>
      <c r="F998">
        <f t="shared" si="308"/>
        <v>62</v>
      </c>
      <c r="G998">
        <f t="shared" si="309"/>
        <v>0</v>
      </c>
      <c r="H998">
        <f t="shared" si="310"/>
        <v>0</v>
      </c>
      <c r="I998">
        <f t="shared" si="302"/>
        <v>0</v>
      </c>
      <c r="J998">
        <f t="shared" si="303"/>
        <v>0</v>
      </c>
      <c r="K998">
        <f>+FDA_BE_Calculations!$F$41/FE_GAIN_plot</f>
        <v>5.1999999999999993</v>
      </c>
      <c r="L998">
        <f>+FDA_BE_Calculations!$G$41/FE_GAIN_plot</f>
        <v>-5.1999999999999993</v>
      </c>
      <c r="N998">
        <f t="shared" si="304"/>
        <v>0</v>
      </c>
      <c r="O998">
        <f t="shared" si="305"/>
        <v>0</v>
      </c>
      <c r="Q998">
        <f t="shared" si="296"/>
        <v>2.5</v>
      </c>
      <c r="R998">
        <f t="shared" si="297"/>
        <v>2.5</v>
      </c>
      <c r="T998">
        <f t="shared" si="311"/>
        <v>0</v>
      </c>
      <c r="U998">
        <f t="shared" si="312"/>
        <v>0</v>
      </c>
      <c r="W998">
        <f t="shared" si="298"/>
        <v>2.5</v>
      </c>
      <c r="Y998">
        <f t="shared" si="299"/>
        <v>18</v>
      </c>
      <c r="Z998">
        <f t="shared" si="300"/>
        <v>-18</v>
      </c>
    </row>
    <row r="999" spans="1:26" x14ac:dyDescent="0.3">
      <c r="A999">
        <f t="shared" si="301"/>
        <v>1</v>
      </c>
      <c r="B999">
        <f t="shared" si="306"/>
        <v>-15.5</v>
      </c>
      <c r="C999">
        <f t="shared" si="294"/>
        <v>63</v>
      </c>
      <c r="D999">
        <f t="shared" si="295"/>
        <v>-1</v>
      </c>
      <c r="E999">
        <f t="shared" si="307"/>
        <v>1</v>
      </c>
      <c r="F999">
        <f t="shared" si="308"/>
        <v>62</v>
      </c>
      <c r="G999">
        <f t="shared" si="309"/>
        <v>0</v>
      </c>
      <c r="H999">
        <f t="shared" si="310"/>
        <v>0</v>
      </c>
      <c r="I999">
        <f t="shared" si="302"/>
        <v>0</v>
      </c>
      <c r="J999">
        <f t="shared" si="303"/>
        <v>0</v>
      </c>
      <c r="K999">
        <f>+FDA_BE_Calculations!$F$41/FE_GAIN_plot</f>
        <v>5.1999999999999993</v>
      </c>
      <c r="L999">
        <f>+FDA_BE_Calculations!$G$41/FE_GAIN_plot</f>
        <v>-5.1999999999999993</v>
      </c>
      <c r="N999">
        <f t="shared" si="304"/>
        <v>0</v>
      </c>
      <c r="O999">
        <f t="shared" si="305"/>
        <v>0</v>
      </c>
      <c r="Q999">
        <f t="shared" si="296"/>
        <v>2.5</v>
      </c>
      <c r="R999">
        <f t="shared" si="297"/>
        <v>2.5</v>
      </c>
      <c r="T999">
        <f t="shared" si="311"/>
        <v>0</v>
      </c>
      <c r="U999">
        <f t="shared" si="312"/>
        <v>0</v>
      </c>
      <c r="W999">
        <f t="shared" si="298"/>
        <v>2.5</v>
      </c>
      <c r="Y999">
        <f t="shared" si="299"/>
        <v>18</v>
      </c>
      <c r="Z999">
        <f t="shared" si="300"/>
        <v>-18</v>
      </c>
    </row>
    <row r="1000" spans="1:26" x14ac:dyDescent="0.3">
      <c r="A1000">
        <f t="shared" si="301"/>
        <v>1</v>
      </c>
      <c r="B1000">
        <f t="shared" si="306"/>
        <v>-15.5</v>
      </c>
      <c r="C1000">
        <f t="shared" si="294"/>
        <v>63</v>
      </c>
      <c r="D1000">
        <f t="shared" si="295"/>
        <v>-1</v>
      </c>
      <c r="E1000">
        <f t="shared" si="307"/>
        <v>1</v>
      </c>
      <c r="F1000">
        <f t="shared" si="308"/>
        <v>62</v>
      </c>
      <c r="G1000">
        <f t="shared" si="309"/>
        <v>0</v>
      </c>
      <c r="H1000">
        <f t="shared" si="310"/>
        <v>0</v>
      </c>
      <c r="I1000">
        <f t="shared" si="302"/>
        <v>0</v>
      </c>
      <c r="J1000">
        <f t="shared" si="303"/>
        <v>0</v>
      </c>
      <c r="K1000">
        <f>+FDA_BE_Calculations!$F$41/FE_GAIN_plot</f>
        <v>5.1999999999999993</v>
      </c>
      <c r="L1000">
        <f>+FDA_BE_Calculations!$G$41/FE_GAIN_plot</f>
        <v>-5.1999999999999993</v>
      </c>
      <c r="N1000">
        <f t="shared" si="304"/>
        <v>0</v>
      </c>
      <c r="O1000">
        <f t="shared" si="305"/>
        <v>0</v>
      </c>
      <c r="Q1000">
        <f t="shared" si="296"/>
        <v>2.5</v>
      </c>
      <c r="R1000">
        <f t="shared" si="297"/>
        <v>2.5</v>
      </c>
      <c r="T1000">
        <f t="shared" si="311"/>
        <v>0</v>
      </c>
      <c r="U1000">
        <f t="shared" si="312"/>
        <v>0</v>
      </c>
      <c r="W1000">
        <f t="shared" si="298"/>
        <v>2.5</v>
      </c>
      <c r="Y1000">
        <f t="shared" si="299"/>
        <v>18</v>
      </c>
      <c r="Z1000">
        <f t="shared" si="300"/>
        <v>-18</v>
      </c>
    </row>
  </sheetData>
  <mergeCells count="2">
    <mergeCell ref="AA20:AC20"/>
    <mergeCell ref="AE20:AG2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86</vt:i4>
      </vt:variant>
    </vt:vector>
  </HeadingPairs>
  <TitlesOfParts>
    <vt:vector size="95" baseType="lpstr">
      <vt:lpstr>INA851 Vin Vout range</vt:lpstr>
      <vt:lpstr>INA851 Vin CM vs Vout Diff Plot</vt:lpstr>
      <vt:lpstr>INA851 Specifications</vt:lpstr>
      <vt:lpstr>About</vt:lpstr>
      <vt:lpstr>Vin_Vout_tool_Calc</vt:lpstr>
      <vt:lpstr>E196_resistor_table</vt:lpstr>
      <vt:lpstr>VinCM_tool_calc</vt:lpstr>
      <vt:lpstr>FDA_BE_Calculations</vt:lpstr>
      <vt:lpstr>VICM_vs_VOUT_Plot_Calculations</vt:lpstr>
      <vt:lpstr>BE_GAIN</vt:lpstr>
      <vt:lpstr>BE_Gain_max</vt:lpstr>
      <vt:lpstr>BE_Gain_min</vt:lpstr>
      <vt:lpstr>BE_GAIN_plot</vt:lpstr>
      <vt:lpstr>clamp</vt:lpstr>
      <vt:lpstr>clamp_active</vt:lpstr>
      <vt:lpstr>clamp_active_outn</vt:lpstr>
      <vt:lpstr>clamp_active_outp</vt:lpstr>
      <vt:lpstr>CLAMP_enable</vt:lpstr>
      <vt:lpstr>CLAMP_enable_plot</vt:lpstr>
      <vt:lpstr>clamp_plot</vt:lpstr>
      <vt:lpstr>FE_GAIN</vt:lpstr>
      <vt:lpstr>FE_Gain_max</vt:lpstr>
      <vt:lpstr>FE_Gain_min</vt:lpstr>
      <vt:lpstr>FE_GAIN_plot</vt:lpstr>
      <vt:lpstr>FE_sat_neg</vt:lpstr>
      <vt:lpstr>FE_sat_pos</vt:lpstr>
      <vt:lpstr>max_clamp</vt:lpstr>
      <vt:lpstr>max_clamp_plot</vt:lpstr>
      <vt:lpstr>max_clamp_pos</vt:lpstr>
      <vt:lpstr>max_clamp_pos_plot</vt:lpstr>
      <vt:lpstr>max_supply</vt:lpstr>
      <vt:lpstr>max_VOCM</vt:lpstr>
      <vt:lpstr>max_vocm_plot</vt:lpstr>
      <vt:lpstr>min_clamp</vt:lpstr>
      <vt:lpstr>min_clamp_datasheet</vt:lpstr>
      <vt:lpstr>min_clamp_neg</vt:lpstr>
      <vt:lpstr>min_clamp_neg_plot</vt:lpstr>
      <vt:lpstr>min_clamp_plot</vt:lpstr>
      <vt:lpstr>min_supply</vt:lpstr>
      <vt:lpstr>min_VOCM</vt:lpstr>
      <vt:lpstr>min_vocm_plot</vt:lpstr>
      <vt:lpstr>out_limit</vt:lpstr>
      <vt:lpstr>outn_limit</vt:lpstr>
      <vt:lpstr>outp_limit</vt:lpstr>
      <vt:lpstr>Overload_outn_clamp</vt:lpstr>
      <vt:lpstr>Overload_outn_sat</vt:lpstr>
      <vt:lpstr>Overload_outp_clamp</vt:lpstr>
      <vt:lpstr>Overload_outp_sat</vt:lpstr>
      <vt:lpstr>Overload_voa1_int</vt:lpstr>
      <vt:lpstr>Overload_voa2_int</vt:lpstr>
      <vt:lpstr>res_1</vt:lpstr>
      <vt:lpstr>res_2</vt:lpstr>
      <vt:lpstr>resistor_E196</vt:lpstr>
      <vt:lpstr>RG_ideal</vt:lpstr>
      <vt:lpstr>RG_standard</vt:lpstr>
      <vt:lpstr>RG_standard_calc</vt:lpstr>
      <vt:lpstr>supply</vt:lpstr>
      <vt:lpstr>supply_plot</vt:lpstr>
      <vt:lpstr>VCC</vt:lpstr>
      <vt:lpstr>VCC_plot</vt:lpstr>
      <vt:lpstr>VCLAMP_neg</vt:lpstr>
      <vt:lpstr>VCLAMP_neg_plot</vt:lpstr>
      <vt:lpstr>VCLAMP_pos</vt:lpstr>
      <vt:lpstr>VCLAMP_pos_plot</vt:lpstr>
      <vt:lpstr>VDIFF</vt:lpstr>
      <vt:lpstr>VEE</vt:lpstr>
      <vt:lpstr>VEE_plot</vt:lpstr>
      <vt:lpstr>VICM</vt:lpstr>
      <vt:lpstr>VICM_max</vt:lpstr>
      <vt:lpstr>VICM_min</vt:lpstr>
      <vt:lpstr>vicm_neg</vt:lpstr>
      <vt:lpstr>VICM_Plot</vt:lpstr>
      <vt:lpstr>vicm_pos</vt:lpstr>
      <vt:lpstr>Vin_diff_max</vt:lpstr>
      <vt:lpstr>Vin_diff_min</vt:lpstr>
      <vt:lpstr>Voa1_int</vt:lpstr>
      <vt:lpstr>Voa2_int</vt:lpstr>
      <vt:lpstr>VOCM</vt:lpstr>
      <vt:lpstr>vocm_calc</vt:lpstr>
      <vt:lpstr>vocm_calc_plot</vt:lpstr>
      <vt:lpstr>VOCM_clamp_neg</vt:lpstr>
      <vt:lpstr>VOCM_clamp_pos</vt:lpstr>
      <vt:lpstr>VOCM_neg</vt:lpstr>
      <vt:lpstr>VOCM_plot</vt:lpstr>
      <vt:lpstr>VOCM_pos</vt:lpstr>
      <vt:lpstr>Vout_Diff_Max</vt:lpstr>
      <vt:lpstr>Vout_Diff_Min</vt:lpstr>
      <vt:lpstr>vout_max_plot</vt:lpstr>
      <vt:lpstr>vout_min_plot</vt:lpstr>
      <vt:lpstr>voutn</vt:lpstr>
      <vt:lpstr>voutp</vt:lpstr>
      <vt:lpstr>VSAT_clamp_neg</vt:lpstr>
      <vt:lpstr>VSAT_clamp_pos</vt:lpstr>
      <vt:lpstr>VSAT_neg</vt:lpstr>
      <vt:lpstr>VSAT_pos</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Chioye, Luis</dc:creator>
  <cp:lastModifiedBy>Ivan Chemezov</cp:lastModifiedBy>
  <dcterms:created xsi:type="dcterms:W3CDTF">2021-12-13T18:40:18Z</dcterms:created>
  <dcterms:modified xsi:type="dcterms:W3CDTF">2024-02-11T09:56:28Z</dcterms:modified>
</cp:coreProperties>
</file>