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Home" sheetId="1" r:id="rId4"/>
    <sheet state="visible" name="Simulation Parameters" sheetId="2" r:id="rId5"/>
    <sheet state="visible" name="1.Client Selector Dataset" sheetId="3" r:id="rId6"/>
    <sheet state="visible" name="2 Client Cluster Dataset" sheetId="4" r:id="rId7"/>
    <sheet state="hidden" name="2.Client Cluster" sheetId="5" r:id="rId8"/>
    <sheet state="hidden" name="2 Rounds - 12 Epochs" sheetId="6" r:id="rId9"/>
    <sheet state="hidden" name="2 Rounds - 15 Epochs" sheetId="7" r:id="rId10"/>
    <sheet state="hidden" name="10 Rounds - 12 Epochs" sheetId="8" r:id="rId11"/>
    <sheet state="hidden" name="10 Rounds - 15 Epochs" sheetId="9" r:id="rId12"/>
    <sheet state="hidden" name="General Graphs" sheetId="10" r:id="rId13"/>
    <sheet state="hidden" name="β Variation" sheetId="11" r:id="rId14"/>
    <sheet state="visible" name="3. Message Compressor Dataset" sheetId="12" r:id="rId15"/>
    <sheet state="hidden" name="(OLD) β Graphs (6 Clients, eA=1" sheetId="13" r:id="rId1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Valuta DirichletPartitioner
	-Ivan Compagnucci
----
https://dl.acm.org/doi/pdf/10.1145/3286490.3286559
	-Ivan Compagnucci
----
Gli strati fully connected (FC), come suggerisce il nome, sono strati in cui ogni neurone è connesso a tutti i neuroni dello strato precedente. Sono utilizzati per combinare le caratteristiche estratte dagli strati convoluzionali e prendere decisioni finali. Questi strati sono tipicamente posizionati alla fine della rete per “fondere” tutte le informazioni apprese e produrre un output finale (come una classificazione).
Ogni neurone in uno strato fully connected ha un proprio peso e un bias, che vengono appresi durante l’allenamento.
	-Ivan Compagnucci
----
Uno strato di pooling viene utilizzato per ridurre la dimensione spaziale della rappresentazione, mantenendo al contempo le informazioni più importanti. Questo riduce il numero di parametri nel modello, il che aiuta a prevenire l’overfitting e riduce il tempo di calcolo.
Esistono diversi tipi di pooling, ma il più comune è il MaxPooling, che prende il valore massimo da una porzione specifica della feature map (ad esempio, un’area 2x2). Il pooling ha il vantaggio di rendere il modello più robusto ai piccoli spostamenti nell’immagine, poiché riduce la sensibilità alla posizione esatta delle caratteristiche.
	-Ivan Compagnucci
----
Uno strato convoluzionale è il componente chiave di una rete neurale convoluzionale (CNN). È progettato per estrarre caratteristiche da immagini o segnali strutturati (come le immagini nel dataset CIFAR-10). Funziona applicando dei filtri (o kernel) su piccole porzioni di input (ad esempio, un filtro 5x5 su un’immagine 32x32). Ogni filtro “scorre” lungo l’immagine e genera una mappa delle caratteristiche (feature map), che rappresenta specifici pattern o dettagli presenti nell’immagine, come bordi, texture, o forme.
Ogni strato convoluzionale può avere più filtri, e ogni filtro impara a riconoscere una caratteristica diversa durante l’allenamento.
	-Ivan Compagnucci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time_normalized=
time - max(time)/
max(time)−min(time)
	-Ivan Compagnucci
----
https://github.com/IvanComp/FedBench/blob/main/Jupyter%20Notebooks%20for%20Data%20Visualization/1ClientSelector.ipynb
	-Ivan Compagnucci
----
Drawback
	-Ivan Compagnucci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B103">
      <text>
        <t xml:space="preserve">Benefit
	-Ivan Compagnucci</t>
      </text>
    </comment>
    <comment authorId="0" ref="AO103">
      <text>
        <t xml:space="preserve">Drawback
	-Ivan Compagnucci</t>
      </text>
    </comment>
    <comment authorId="0" ref="AA105">
      <text>
        <t xml:space="preserve">https://github.com/IvanComp/FedBench/blob/main/Jupyter%20Notebooks%20for%20Data%20Visualization/2ClientClustering.ipynb
	-Ivan Compagnucci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I4">
      <text>
        <t xml:space="preserve">Impossibile, i clients devono esser e 0 oppure almeno 2
	-Ivan Compagnucci</t>
      </text>
    </comment>
  </commentList>
</comments>
</file>

<file path=xl/sharedStrings.xml><?xml version="1.0" encoding="utf-8"?>
<sst xmlns="http://schemas.openxmlformats.org/spreadsheetml/2006/main" count="3428" uniqueCount="310">
  <si>
    <t>Simulation Parameters</t>
  </si>
  <si>
    <t>See the different tabs (divided by rounds) for the details of each expertiments</t>
  </si>
  <si>
    <t>Input Parameters</t>
  </si>
  <si>
    <t>Output Parameters</t>
  </si>
  <si>
    <t>List of all expertiments</t>
  </si>
  <si>
    <t>nA</t>
  </si>
  <si>
    <t># of clientsA</t>
  </si>
  <si>
    <t>TT</t>
  </si>
  <si>
    <t>Training Time (Client)</t>
  </si>
  <si>
    <t>nB</t>
  </si>
  <si>
    <t># of clientsB</t>
  </si>
  <si>
    <t>CT</t>
  </si>
  <si>
    <t>Communication Time (Client)</t>
  </si>
  <si>
    <t>2 Rounds - 1/2 Epochs</t>
  </si>
  <si>
    <t>10 Rounds - 1/2 Epochs</t>
  </si>
  <si>
    <t>Variation of β (5 Ranges)</t>
  </si>
  <si>
    <t>r</t>
  </si>
  <si>
    <t># of FL rounds</t>
  </si>
  <si>
    <t>TrT</t>
  </si>
  <si>
    <t>Total Round Time (TT+CT - Client)</t>
  </si>
  <si>
    <t>eA</t>
  </si>
  <si>
    <t># epochs in model A</t>
  </si>
  <si>
    <t>TL</t>
  </si>
  <si>
    <t>Train Loss</t>
  </si>
  <si>
    <t>eB</t>
  </si>
  <si>
    <t># epochs in model B</t>
  </si>
  <si>
    <t>TA</t>
  </si>
  <si>
    <t>Train Accuracy</t>
  </si>
  <si>
    <t>VL</t>
  </si>
  <si>
    <t>Val. Loss</t>
  </si>
  <si>
    <t>-</t>
  </si>
  <si>
    <t>VA</t>
  </si>
  <si>
    <t>Val. Accuracy</t>
  </si>
  <si>
    <t>SRT1</t>
  </si>
  <si>
    <t>System Response Time 1</t>
  </si>
  <si>
    <t>E1</t>
  </si>
  <si>
    <t>E2</t>
  </si>
  <si>
    <t>E3</t>
  </si>
  <si>
    <t>E4</t>
  </si>
  <si>
    <t>E5</t>
  </si>
  <si>
    <t>E6</t>
  </si>
  <si>
    <t>E13</t>
  </si>
  <si>
    <t>E14</t>
  </si>
  <si>
    <t>E15</t>
  </si>
  <si>
    <t>E16</t>
  </si>
  <si>
    <t>E17</t>
  </si>
  <si>
    <t>E18</t>
  </si>
  <si>
    <t>β</t>
  </si>
  <si>
    <t>SRT2</t>
  </si>
  <si>
    <t>System Response Time 2</t>
  </si>
  <si>
    <t>E25</t>
  </si>
  <si>
    <t>E26</t>
  </si>
  <si>
    <t>E27</t>
  </si>
  <si>
    <t>E28</t>
  </si>
  <si>
    <t>E29</t>
  </si>
  <si>
    <t>2 Rounds - 1/5 Epochs</t>
  </si>
  <si>
    <t>10 Rounds - 1/5 Epochs</t>
  </si>
  <si>
    <t>Variation of β (9 Ranges)</t>
  </si>
  <si>
    <t>Repository Github</t>
  </si>
  <si>
    <t>https://github.com/IvanComp/AP-for-FL</t>
  </si>
  <si>
    <t>Parameters Info</t>
  </si>
  <si>
    <t>E7</t>
  </si>
  <si>
    <t>E8</t>
  </si>
  <si>
    <t>E9</t>
  </si>
  <si>
    <t>E10</t>
  </si>
  <si>
    <t>E11</t>
  </si>
  <si>
    <t>E12</t>
  </si>
  <si>
    <t>E19</t>
  </si>
  <si>
    <t>E20</t>
  </si>
  <si>
    <t>E21</t>
  </si>
  <si>
    <t>E22</t>
  </si>
  <si>
    <t>E23</t>
  </si>
  <si>
    <t>E24</t>
  </si>
  <si>
    <t xml:space="preserve">Training Time </t>
  </si>
  <si>
    <t>Indica il tempo impiegato da un client per addestrare il proprio modello sui dati locali. Include il tempo speso per ogni epoca di addestramento. Più dati o modelli complessi aumentano il Training Time.</t>
  </si>
  <si>
    <t>E30</t>
  </si>
  <si>
    <t>E31</t>
  </si>
  <si>
    <t>E32</t>
  </si>
  <si>
    <t>E33</t>
  </si>
  <si>
    <t>E34</t>
  </si>
  <si>
    <t>E35</t>
  </si>
  <si>
    <t>E36</t>
  </si>
  <si>
    <t>E37</t>
  </si>
  <si>
    <t>E38</t>
  </si>
  <si>
    <t>Communication Time</t>
  </si>
  <si>
    <t>È il tempo necessario affinché un client comunichi con il server centrale. Questa comunicazione avviene quando il client invia il proprio modello aggiornato al server e riceve il modello globale aggiornato.</t>
  </si>
  <si>
    <t>Total Time</t>
  </si>
  <si>
    <r>
      <rPr>
        <rFont val="Arial"/>
        <color theme="1"/>
      </rPr>
      <t xml:space="preserve">Il tempo totale impiegato per completare il round di Federated Learning del </t>
    </r>
    <r>
      <rPr>
        <rFont val="Arial"/>
        <b/>
        <color theme="1"/>
      </rPr>
      <t>Client</t>
    </r>
    <r>
      <rPr>
        <rFont val="Arial"/>
        <color theme="1"/>
      </rPr>
      <t>. Include sia il tempo di addestramento sui client che il tempo di comunicazione con il server sempre considerando il Client target</t>
    </r>
  </si>
  <si>
    <r>
      <rPr>
        <rFont val="Arial"/>
        <b/>
        <color theme="1"/>
      </rPr>
      <t>Misura l’errore o la differenza tra le predizioni del modello e i valori reali durante l’addestramento sui dati locali</t>
    </r>
    <r>
      <rPr>
        <rFont val="Arial"/>
        <color theme="1"/>
      </rPr>
      <t>. Un valore di loss più basso indica che il modello sta migliorando nella previsione dei dati locali.</t>
    </r>
  </si>
  <si>
    <r>
      <rPr>
        <rFont val="Arial"/>
        <i/>
        <color theme="1"/>
      </rPr>
      <t xml:space="preserve">[Tra 1 e 0] </t>
    </r>
    <r>
      <rPr>
        <rFont val="Arial"/>
        <color theme="1"/>
      </rPr>
      <t xml:space="preserve">È la </t>
    </r>
    <r>
      <rPr>
        <rFont val="Arial"/>
        <b/>
        <color theme="1"/>
      </rPr>
      <t>percentuale di predizioni corrette effettuate dal modello sui dati di addestramento</t>
    </r>
    <r>
      <rPr>
        <rFont val="Arial"/>
        <color theme="1"/>
      </rPr>
      <t>. Un’accuratezza più alta indica che il modello si sta addestrando efficacemente sui dati locali.</t>
    </r>
  </si>
  <si>
    <r>
      <rPr>
        <rFont val="Arial"/>
        <b/>
        <color theme="1"/>
      </rPr>
      <t>Misura l’errore del modello quando viene testato su un set di dati di validazione, separato dai dati di addestramento.</t>
    </r>
    <r>
      <rPr>
        <rFont val="Arial"/>
        <color theme="1"/>
      </rPr>
      <t xml:space="preserve"> Un valore di loss più basso significa che il modello sta generalizzando meglio sui nuovi dati.</t>
    </r>
  </si>
  <si>
    <r>
      <rPr>
        <rFont val="Arial"/>
        <i/>
        <color theme="1"/>
      </rPr>
      <t xml:space="preserve">[Tra 1 e 0] </t>
    </r>
    <r>
      <rPr>
        <rFont val="Arial"/>
        <b/>
        <i val="0"/>
        <color theme="1"/>
      </rPr>
      <t xml:space="preserve">Indica la percentuale di correttezza delle predizioni del modello sui dati di validazione. </t>
    </r>
    <r>
      <rPr>
        <rFont val="Arial"/>
        <i val="0"/>
        <color theme="1"/>
      </rPr>
      <t>Un’accuratezza di validazione alta suggerisce che il modello non è sovra-allenato sui dati di addestramento e generalizza bene.</t>
    </r>
  </si>
  <si>
    <t>Models Info</t>
  </si>
  <si>
    <t>Models A &amp; B</t>
  </si>
  <si>
    <t>https://docs.google.com/spreadsheets/d/141eGKm1-pOyBoJmC5vGCNfc8o0C80rPlSTd-5Nr5PMw/edit?gid=483192480#gid=483192480</t>
  </si>
  <si>
    <t>Fasi di un singolo round di FL</t>
  </si>
  <si>
    <t>Specifiche per ogni Client</t>
  </si>
  <si>
    <r>
      <rPr>
        <rFont val="Arial"/>
        <b/>
        <color theme="1"/>
      </rPr>
      <t>Inizio del Round di Training:</t>
    </r>
    <r>
      <rPr>
        <rFont val="Arial"/>
        <color theme="1"/>
      </rPr>
      <t xml:space="preserve"> Il server invia i pesi iniziali del modello a un gruppo di client selezionati.</t>
    </r>
  </si>
  <si>
    <r>
      <rPr>
        <rFont val="Arial"/>
        <b/>
        <color theme="1"/>
      </rPr>
      <t>Training Locale:</t>
    </r>
    <r>
      <rPr>
        <rFont val="Arial"/>
        <color theme="1"/>
      </rPr>
      <t xml:space="preserve"> Ogni client esegue il proprio ciclo di addestramento locale (training locale) con i pesi ricevuti dal server.</t>
    </r>
  </si>
  <si>
    <r>
      <rPr>
        <rFont val="Arial"/>
        <b/>
        <color theme="1"/>
      </rPr>
      <t>Comunicazione dei Risultati:</t>
    </r>
    <r>
      <rPr>
        <rFont val="Arial"/>
        <color theme="1"/>
      </rPr>
      <t xml:space="preserve"> Una volta completato l'addestramento locale, ogni client invia i propri aggiornamenti del modello al server.</t>
    </r>
  </si>
  <si>
    <t>Total (Client) Round Time (TT+CT)</t>
  </si>
  <si>
    <r>
      <rPr>
        <rFont val="Arial"/>
        <b/>
        <color theme="1"/>
      </rPr>
      <t>Aggregazione dei Risultati:</t>
    </r>
    <r>
      <rPr>
        <rFont val="Arial"/>
        <color theme="1"/>
      </rPr>
      <t xml:space="preserve"> Il server riceve gli aggiornamenti e li aggrega per creare il nuovo modello globale.</t>
    </r>
  </si>
  <si>
    <t>Strategia custom implementata</t>
  </si>
  <si>
    <t>https://flower.ai/docs/framework/how-to-implement-strategies.html</t>
  </si>
  <si>
    <t>Specifiche per ogni FL Round</t>
  </si>
  <si>
    <t>Total Training Time per FL round</t>
  </si>
  <si>
    <t>Variabile Considerata</t>
  </si>
  <si>
    <t>Info</t>
  </si>
  <si>
    <t>Formula</t>
  </si>
  <si>
    <t>Fasi</t>
  </si>
  <si>
    <t>Total FL Round Time</t>
  </si>
  <si>
    <t>SRT 1 
(per ogni round di FL)</t>
  </si>
  <si>
    <t>Focus sul training</t>
  </si>
  <si>
    <t>Fine training ultimo client - Inizio Training primo clients</t>
  </si>
  <si>
    <t>[1,2]</t>
  </si>
  <si>
    <t>Il tempo necessario per fare il training in locale considerando tutti i clients di entrambi i clusters</t>
  </si>
  <si>
    <t>(T) Comunicazione risultati - Inizio Training clients</t>
  </si>
  <si>
    <t>[3,4]</t>
  </si>
  <si>
    <t>Il tempo necessario per l'invio e l'aggregazione dei parametri al server</t>
  </si>
  <si>
    <t>SRT 2
 (per ogni round di FL)</t>
  </si>
  <si>
    <t>Focus su FL round</t>
  </si>
  <si>
    <t>(T) Aggregazione sul server - Inizio Training clients</t>
  </si>
  <si>
    <t>[1,2,3,4]</t>
  </si>
  <si>
    <t>Il tempo necessario per fare un round di FL COMPLETO (Training + Comunicazione e Aggregazione)</t>
  </si>
  <si>
    <t>Description</t>
  </si>
  <si>
    <t>The time a X client spends training its model on local data. More data or complex models increase this time.</t>
  </si>
  <si>
    <t>The time needed for a X client to send the updated model to the central server. This includes sending its updated model to the server and receiving the global model back.</t>
  </si>
  <si>
    <t>NUM_ROUNDS</t>
  </si>
  <si>
    <t>Total Client Round Time (Client)</t>
  </si>
  <si>
    <t>The total time for a X client to complete a Federated Learning round, including both training and communication time.</t>
  </si>
  <si>
    <t>Total Training Time</t>
  </si>
  <si>
    <t>The time needed to perform local training considering all clients from both clusters</t>
  </si>
  <si>
    <t>Total Round Time</t>
  </si>
  <si>
    <t>The time needed to perform a compleete eFederated Learning round</t>
  </si>
  <si>
    <t>The error or difference between the model’s predictions and the actual values during local training. Lower loss means the model is improving.</t>
  </si>
  <si>
    <t>The percentage of correct predictions made by the model on the training data. Higher accuracy means the model is learning effectively.</t>
  </si>
  <si>
    <t>TF1</t>
  </si>
  <si>
    <t>Train F1 Score</t>
  </si>
  <si>
    <t>A measure combining precision and recall for the model’s predictions on the training data. A higher F1 score means better balance between precision and recall.</t>
  </si>
  <si>
    <t>The error when testing the model on a separate validation dataset. Lower loss means the model generalizes better.</t>
  </si>
  <si>
    <t>The percentage of correct predictions made by the model on the validation data. High accuracy suggests the model generalizes well and isn’t overfitting</t>
  </si>
  <si>
    <t>VF1</t>
  </si>
  <si>
    <t>Val. F1 Score</t>
  </si>
  <si>
    <t>A measure combining precision and recall for the model’s predictions on the validation data. A higher F1 score suggests the model generalizes well to new data without favoring one class too much.</t>
  </si>
  <si>
    <t>Link</t>
  </si>
  <si>
    <t>A</t>
  </si>
  <si>
    <t>4 High-Specs Clients (All Selected)</t>
  </si>
  <si>
    <t>B</t>
  </si>
  <si>
    <t>3 High-Specs Clients + 1 Low-Specs Client (All Selected)</t>
  </si>
  <si>
    <t>C</t>
  </si>
  <si>
    <t>3 High-Specs Clients + 1 Low-Specs Client (Low-Specs Excluded)</t>
  </si>
  <si>
    <t>TT (s)</t>
  </si>
  <si>
    <t>CT (s)</t>
  </si>
  <si>
    <t>TrT (s)</t>
  </si>
  <si>
    <t>Client 1 - High</t>
  </si>
  <si>
    <t>Client 1 - Low</t>
  </si>
  <si>
    <t>Client 2 - High</t>
  </si>
  <si>
    <t>Client 3 - High</t>
  </si>
  <si>
    <t>Client 4 - High</t>
  </si>
  <si>
    <t>Client 4 - Low</t>
  </si>
  <si>
    <t>File link</t>
  </si>
  <si>
    <t>4a4b</t>
  </si>
  <si>
    <t>nA=4, nB=4, with Clustering</t>
  </si>
  <si>
    <t>nA=4, nB=4, without Clustering</t>
  </si>
  <si>
    <t>5a3b</t>
  </si>
  <si>
    <t>nA=5, nB=3, with Clustering</t>
  </si>
  <si>
    <t>nA=5, nB=3, without Clustering</t>
  </si>
  <si>
    <t>6a2b</t>
  </si>
  <si>
    <t>nA=6, nB=2, with Clustering</t>
  </si>
  <si>
    <t>nA=6, nB=2, without Clustering</t>
  </si>
  <si>
    <t>Client 1 - A</t>
  </si>
  <si>
    <t>Client 2 - A</t>
  </si>
  <si>
    <t>Client 3 - A</t>
  </si>
  <si>
    <t>Client 4 - A</t>
  </si>
  <si>
    <t>Client 1 - B</t>
  </si>
  <si>
    <t>Client 5 - A</t>
  </si>
  <si>
    <t>Client 2 - B</t>
  </si>
  <si>
    <t>Client 6 - A</t>
  </si>
  <si>
    <t>Client 3 - B</t>
  </si>
  <si>
    <t>Client 4 - B</t>
  </si>
  <si>
    <t>Topic</t>
  </si>
  <si>
    <t>Training Efficiency</t>
  </si>
  <si>
    <t>Cluster 1</t>
  </si>
  <si>
    <t>Clients A</t>
  </si>
  <si>
    <t>Pattern Category</t>
  </si>
  <si>
    <t>Client Management</t>
  </si>
  <si>
    <t>Cluster 2</t>
  </si>
  <si>
    <t>Clients B</t>
  </si>
  <si>
    <t>Pattern</t>
  </si>
  <si>
    <t>Client Clustering</t>
  </si>
  <si>
    <t>Code</t>
  </si>
  <si>
    <t>DONE</t>
  </si>
  <si>
    <t>10 Rounds, 6 Clients, 5 β values, eB=2</t>
  </si>
  <si>
    <t>nA=0, nB=6, eB=2</t>
  </si>
  <si>
    <t>nA=2, nB=4, eA=1, eB=2</t>
  </si>
  <si>
    <t>nA=3, nB=3, eA=1, eB=2</t>
  </si>
  <si>
    <t>D</t>
  </si>
  <si>
    <t>nA=4, nB=2, eA=1, eB=2</t>
  </si>
  <si>
    <t>E</t>
  </si>
  <si>
    <t>nA=6, nB=0, eA=1</t>
  </si>
  <si>
    <t>Client 5 - B</t>
  </si>
  <si>
    <t>Client 6 - B</t>
  </si>
  <si>
    <t>c</t>
  </si>
  <si>
    <t>Total Round Time (s)</t>
  </si>
  <si>
    <t>6b</t>
  </si>
  <si>
    <t>2a4b</t>
  </si>
  <si>
    <t>3a3b</t>
  </si>
  <si>
    <t>4a2b</t>
  </si>
  <si>
    <t>6a</t>
  </si>
  <si>
    <t>AVG</t>
  </si>
  <si>
    <t>Accuracy over Efficiency</t>
  </si>
  <si>
    <r>
      <rPr>
        <rFont val="Arial"/>
        <b/>
        <color theme="1"/>
        <sz val="13.0"/>
      </rPr>
      <t>Lesson Learned</t>
    </r>
    <r>
      <rPr>
        <rFont val="Arial"/>
        <color theme="1"/>
        <sz val="13.0"/>
      </rPr>
      <t xml:space="preserve"> = Ancora una volt al'accuratezza va giù.. (uso lo stesso codice...)</t>
    </r>
  </si>
  <si>
    <r>
      <rPr>
        <rFont val="Arial"/>
        <b/>
        <color theme="1"/>
        <sz val="13.0"/>
      </rPr>
      <t>Lesson Learned</t>
    </r>
    <r>
      <rPr>
        <rFont val="Arial"/>
        <color theme="1"/>
        <sz val="13.0"/>
      </rPr>
      <t xml:space="preserve"> = 3a3b (bilanciati al 100%) risulta quasi il migliore (meglio 6a) in termini di velocità</t>
    </r>
  </si>
  <si>
    <r>
      <rPr>
        <rFont val="Arial"/>
        <b/>
        <color theme="1"/>
        <sz val="13.0"/>
      </rPr>
      <t xml:space="preserve">Lesson Learned = </t>
    </r>
    <r>
      <rPr>
        <rFont val="Arial"/>
        <b val="0"/>
        <color theme="1"/>
        <sz val="13.0"/>
      </rPr>
      <t xml:space="preserve">3a3b (bilanciati al 100%) presenta il </t>
    </r>
    <r>
      <rPr>
        <rFont val="Arial"/>
        <b/>
        <color theme="1"/>
        <sz val="13.0"/>
      </rPr>
      <t>miglior rapporto</t>
    </r>
  </si>
  <si>
    <t>Training</t>
  </si>
  <si>
    <t>FL Round</t>
  </si>
  <si>
    <t>M2 (b)</t>
  </si>
  <si>
    <t>M1 (a)</t>
  </si>
  <si>
    <t>100% B</t>
  </si>
  <si>
    <t>100% A</t>
  </si>
  <si>
    <t>Total Execution Time</t>
  </si>
  <si>
    <t>502 s</t>
  </si>
  <si>
    <t>361 s</t>
  </si>
  <si>
    <t>770 s</t>
  </si>
  <si>
    <t>nA=2, nB=2, eA=1, eB=2</t>
  </si>
  <si>
    <t>nA=4, nB=0, eA=1</t>
  </si>
  <si>
    <t>nA=0, nB=4, eB=2</t>
  </si>
  <si>
    <t>TA (%)</t>
  </si>
  <si>
    <t>VA (%)</t>
  </si>
  <si>
    <t>1621 s</t>
  </si>
  <si>
    <t>945 s</t>
  </si>
  <si>
    <t>1655 s</t>
  </si>
  <si>
    <t>1676 s</t>
  </si>
  <si>
    <t>1614 s</t>
  </si>
  <si>
    <r>
      <rPr>
        <rFont val="Arial"/>
        <b/>
        <color theme="1"/>
        <sz val="20.0"/>
      </rPr>
      <t>nA=2, nB=2, eA=1, eB=</t>
    </r>
    <r>
      <rPr>
        <rFont val="Arial"/>
        <b/>
        <color rgb="FFFF0000"/>
        <sz val="20.0"/>
      </rPr>
      <t>5</t>
    </r>
  </si>
  <si>
    <r>
      <rPr>
        <rFont val="Arial"/>
        <b/>
        <color theme="1"/>
        <sz val="20.0"/>
      </rPr>
      <t>nA=0, nB=4, eB=</t>
    </r>
    <r>
      <rPr>
        <rFont val="Arial"/>
        <b/>
        <color rgb="FFFF0000"/>
        <sz val="20.0"/>
      </rPr>
      <t>5</t>
    </r>
  </si>
  <si>
    <t>2309 s</t>
  </si>
  <si>
    <t>3294 s</t>
  </si>
  <si>
    <r>
      <rPr>
        <rFont val="Arial"/>
        <b/>
        <color theme="1"/>
        <sz val="20.0"/>
      </rPr>
      <t>nA=3, nB=3, eA=1, eB=</t>
    </r>
    <r>
      <rPr>
        <rFont val="Arial"/>
        <b/>
        <color rgb="FFFF0000"/>
        <sz val="20.0"/>
      </rPr>
      <t>5</t>
    </r>
  </si>
  <si>
    <r>
      <rPr>
        <rFont val="Arial"/>
        <b/>
        <color theme="1"/>
        <sz val="20.0"/>
      </rPr>
      <t>nA=0, nB=6, eB=</t>
    </r>
    <r>
      <rPr>
        <rFont val="Arial"/>
        <b/>
        <color rgb="FFFF0000"/>
        <sz val="20.0"/>
      </rPr>
      <t>5</t>
    </r>
  </si>
  <si>
    <t>2278 s</t>
  </si>
  <si>
    <t>File Link</t>
  </si>
  <si>
    <t>2889 s</t>
  </si>
  <si>
    <t>2436 s</t>
  </si>
  <si>
    <t>8509 s</t>
  </si>
  <si>
    <t>4175 s</t>
  </si>
  <si>
    <t>7457 s</t>
  </si>
  <si>
    <t>7135 s</t>
  </si>
  <si>
    <r>
      <rPr>
        <rFont val="Arial"/>
        <b/>
        <color theme="1"/>
        <sz val="20.0"/>
      </rPr>
      <t>nA=2, nB=2, eA=1, eB=</t>
    </r>
    <r>
      <rPr>
        <rFont val="Arial"/>
        <b/>
        <color rgb="FFFF0000"/>
        <sz val="20.0"/>
      </rPr>
      <t>5</t>
    </r>
  </si>
  <si>
    <r>
      <rPr>
        <rFont val="Arial"/>
        <b/>
        <color theme="1"/>
        <sz val="20.0"/>
      </rPr>
      <t>nA=0, nB=4, eB=</t>
    </r>
    <r>
      <rPr>
        <rFont val="Arial"/>
        <b/>
        <color rgb="FFFF0000"/>
        <sz val="20.0"/>
      </rPr>
      <t>5</t>
    </r>
  </si>
  <si>
    <t>7711 s</t>
  </si>
  <si>
    <t>9160 s</t>
  </si>
  <si>
    <r>
      <rPr>
        <rFont val="Arial"/>
        <b/>
        <color theme="1"/>
        <sz val="20.0"/>
      </rPr>
      <t>nA=3, nB=3, eA=1, eB=</t>
    </r>
    <r>
      <rPr>
        <rFont val="Arial"/>
        <b/>
        <color rgb="FFFF0000"/>
        <sz val="20.0"/>
      </rPr>
      <t>5</t>
    </r>
  </si>
  <si>
    <r>
      <rPr>
        <rFont val="Arial"/>
        <b/>
        <color theme="1"/>
        <sz val="20.0"/>
      </rPr>
      <t>nA=0, nB=6, eB=</t>
    </r>
    <r>
      <rPr>
        <rFont val="Arial"/>
        <b/>
        <color rgb="FFFF0000"/>
        <sz val="20.0"/>
      </rPr>
      <t>5</t>
    </r>
  </si>
  <si>
    <t>F1</t>
  </si>
  <si>
    <t>Gestire due modelli contemporaneamente sembra aumentare l'accuratezza finale</t>
  </si>
  <si>
    <t>Possibili 
Cause</t>
  </si>
  <si>
    <t>Overfitting? Non sembra</t>
  </si>
  <si>
    <t>Test su 4 Client A vs Test su 4 Client A &amp; 4 Client B -&gt; Dimostrano comunque un'accuratezza maggiore del modello A</t>
  </si>
  <si>
    <t>F2</t>
  </si>
  <si>
    <r>
      <rPr>
        <rFont val="Arial"/>
        <b/>
        <color theme="1"/>
      </rPr>
      <t>Gestire due modelli contemporaneamente (</t>
    </r>
    <r>
      <rPr>
        <rFont val="Arial"/>
        <b/>
        <i/>
        <color theme="1"/>
      </rPr>
      <t>Clustering</t>
    </r>
    <r>
      <rPr>
        <rFont val="Arial"/>
        <b/>
        <color theme="1"/>
      </rPr>
      <t>) sembra diminuire i tempi totali 
nell'ottenere i due modelli A e B anzichè eseguire prima il FL per il modello A e poi B</t>
    </r>
  </si>
  <si>
    <t>Se il numero di client che allenano il modello A è lo stesso in entrambe le configurazioni (4 client per A sia nel caso singolo che nel caso in cui si allena anche il modello B contemporaneamente), il fenomeno non può essere attribuito all’overfitting, poiché la quantità di dati e il numero di client che contribuiscono al modello A rimangono costanti.</t>
  </si>
  <si>
    <t>r= 10, eA =1, eB=2</t>
  </si>
  <si>
    <t>r= 10, eA =1, eB=5</t>
  </si>
  <si>
    <t>Training Time (avg) - seconds</t>
  </si>
  <si>
    <t>2a2b</t>
  </si>
  <si>
    <t>4a</t>
  </si>
  <si>
    <t>4b</t>
  </si>
  <si>
    <t>Communication Time (avg) - seconds</t>
  </si>
  <si>
    <t>Total Time (avg) - seconds</t>
  </si>
  <si>
    <t>Train Accuracy [%]</t>
  </si>
  <si>
    <t>#nA</t>
  </si>
  <si>
    <t>#nB</t>
  </si>
  <si>
    <t>Model A</t>
  </si>
  <si>
    <t>Model B</t>
  </si>
  <si>
    <t>β = 0</t>
  </si>
  <si>
    <t>Richiesta meno onerosa</t>
  </si>
  <si>
    <t>Richiesta più onerosa (x2 epochs)</t>
  </si>
  <si>
    <t>β = 0.33</t>
  </si>
  <si>
    <t>β = 0.1</t>
  </si>
  <si>
    <t>β = 0.50</t>
  </si>
  <si>
    <t>β = 0.2</t>
  </si>
  <si>
    <t>β = 0.66</t>
  </si>
  <si>
    <t>β = 0.3</t>
  </si>
  <si>
    <t>β = 1</t>
  </si>
  <si>
    <t>β = 0.4</t>
  </si>
  <si>
    <t>β = 0.5</t>
  </si>
  <si>
    <t>Ha ancora senso basare i test su β?</t>
  </si>
  <si>
    <t>β = 0.6</t>
  </si>
  <si>
    <t>β = 0.7</t>
  </si>
  <si>
    <t>β = 0.8</t>
  </si>
  <si>
    <t>β = 0.9</t>
  </si>
  <si>
    <t>File Data link</t>
  </si>
  <si>
    <t>n/2</t>
  </si>
  <si>
    <t>With Message Compressor</t>
  </si>
  <si>
    <t>Without Message Compressor</t>
  </si>
  <si>
    <t>n</t>
  </si>
  <si>
    <t>2*n</t>
  </si>
  <si>
    <t>Client 1</t>
  </si>
  <si>
    <t>Client 2</t>
  </si>
  <si>
    <t xml:space="preserve">Client 3 </t>
  </si>
  <si>
    <t>Client 4</t>
  </si>
  <si>
    <t>Client 5</t>
  </si>
  <si>
    <t>10 Rounds, 6 Clients, 5 β values, eB=5</t>
  </si>
  <si>
    <r>
      <rPr>
        <rFont val="Arial"/>
        <b/>
        <color theme="1"/>
        <sz val="20.0"/>
      </rPr>
      <t>nA=0, nB=6, eB=</t>
    </r>
    <r>
      <rPr>
        <rFont val="Arial"/>
        <b/>
        <color rgb="FFFF0000"/>
        <sz val="20.0"/>
      </rPr>
      <t>5</t>
    </r>
  </si>
  <si>
    <r>
      <rPr>
        <rFont val="Arial"/>
        <b/>
        <color theme="1"/>
        <sz val="20.0"/>
      </rPr>
      <t>nA=2, nB=4, eA=1, eB=</t>
    </r>
    <r>
      <rPr>
        <rFont val="Arial"/>
        <b/>
        <color rgb="FFFF0000"/>
        <sz val="20.0"/>
      </rPr>
      <t>5</t>
    </r>
  </si>
  <si>
    <r>
      <rPr>
        <rFont val="Arial"/>
        <b/>
        <color theme="1"/>
        <sz val="20.0"/>
      </rPr>
      <t>nA=3, nB=3, eA=1, eB=</t>
    </r>
    <r>
      <rPr>
        <rFont val="Arial"/>
        <b/>
        <color rgb="FFFF0000"/>
        <sz val="20.0"/>
      </rPr>
      <t>5</t>
    </r>
  </si>
  <si>
    <r>
      <rPr>
        <rFont val="Arial"/>
        <b/>
        <color theme="1"/>
        <sz val="20.0"/>
      </rPr>
      <t>nA=4, nB=2, eA=1, eB=</t>
    </r>
    <r>
      <rPr>
        <rFont val="Arial"/>
        <b/>
        <color rgb="FFFF0000"/>
        <sz val="20.0"/>
      </rPr>
      <t>5</t>
    </r>
  </si>
  <si>
    <t>M1 (b)</t>
  </si>
  <si>
    <t>M2 (a)</t>
  </si>
</sst>
</file>

<file path=xl/styles.xml><?xml version="1.0" encoding="utf-8"?>
<styleSheet xmlns="http://schemas.openxmlformats.org/spreadsheetml/2006/main" xmlns:x14ac="http://schemas.microsoft.com/office/spreadsheetml/2009/9/ac" xmlns:mc="http://schemas.openxmlformats.org/markup-compatibility/2006">
  <fonts count="61">
    <font>
      <sz val="10.0"/>
      <color rgb="FF000000"/>
      <name val="Arial"/>
      <scheme val="minor"/>
    </font>
    <font>
      <b/>
      <color theme="1"/>
      <name val="Arial"/>
      <scheme val="minor"/>
    </font>
    <font>
      <i/>
      <color theme="1"/>
      <name val="Arial"/>
      <scheme val="minor"/>
    </font>
    <font/>
    <font>
      <color theme="1"/>
      <name val="Arial"/>
      <scheme val="minor"/>
    </font>
    <font>
      <b/>
      <color rgb="FFFF0000"/>
      <name val="Arial"/>
      <scheme val="minor"/>
    </font>
    <font>
      <b/>
      <color rgb="FF38761D"/>
      <name val="Arial"/>
      <scheme val="minor"/>
    </font>
    <font>
      <b/>
      <sz val="16.0"/>
      <color theme="1"/>
      <name val="Arial"/>
      <scheme val="minor"/>
    </font>
    <font>
      <b/>
      <sz val="20.0"/>
      <color theme="1"/>
      <name val="Arial"/>
      <scheme val="minor"/>
    </font>
    <font>
      <b/>
      <color rgb="FF4A86E8"/>
      <name val="Arial"/>
      <scheme val="minor"/>
    </font>
    <font>
      <sz val="13.0"/>
      <color theme="1"/>
      <name val="Arial"/>
      <scheme val="minor"/>
    </font>
    <font>
      <b/>
      <sz val="11.0"/>
      <color theme="1"/>
      <name val="Arial"/>
      <scheme val="minor"/>
    </font>
    <font>
      <sz val="13.0"/>
      <color rgb="FF000000"/>
      <name val="Arial"/>
      <scheme val="minor"/>
    </font>
    <font>
      <u/>
      <color rgb="FF0000FF"/>
    </font>
    <font>
      <b/>
      <sz val="13.0"/>
      <color rgb="FFFF0000"/>
      <name val="Arial"/>
      <scheme val="minor"/>
    </font>
    <font>
      <u/>
      <color rgb="FF0000FF"/>
    </font>
    <font>
      <b/>
      <color rgb="FF000000"/>
      <name val="Arial"/>
      <scheme val="minor"/>
    </font>
    <font>
      <b/>
      <color rgb="FF9900FF"/>
      <name val="Arial"/>
      <scheme val="minor"/>
    </font>
    <font>
      <color rgb="FFE69138"/>
      <name val="Arial"/>
      <scheme val="minor"/>
    </font>
    <font>
      <color rgb="FF000000"/>
      <name val="Arial"/>
    </font>
    <font>
      <b/>
      <sz val="14.0"/>
      <color theme="1"/>
      <name val="Arial"/>
      <scheme val="minor"/>
    </font>
    <font>
      <sz val="11.0"/>
      <color theme="1"/>
      <name val="Arial"/>
      <scheme val="minor"/>
    </font>
    <font>
      <b/>
      <sz val="11.0"/>
      <color rgb="FFFF0000"/>
      <name val="Arial"/>
      <scheme val="minor"/>
    </font>
    <font>
      <sz val="11.0"/>
      <color theme="1"/>
      <name val="Roboto"/>
    </font>
    <font>
      <b/>
      <sz val="11.0"/>
      <color rgb="FF38761D"/>
      <name val="Arial"/>
      <scheme val="minor"/>
    </font>
    <font>
      <b/>
      <sz val="11.0"/>
      <color rgb="FF9900FF"/>
      <name val="Arial"/>
      <scheme val="minor"/>
    </font>
    <font>
      <b/>
      <sz val="11.0"/>
      <color rgb="FFF6B26B"/>
      <name val="Arial"/>
      <scheme val="minor"/>
    </font>
    <font>
      <color theme="1"/>
      <name val="Roboto"/>
    </font>
    <font>
      <b/>
      <sz val="11.0"/>
      <color rgb="FF1155CC"/>
      <name val="Arial"/>
      <scheme val="minor"/>
    </font>
    <font>
      <b/>
      <sz val="15.0"/>
      <color theme="1"/>
      <name val="Roboto"/>
    </font>
    <font>
      <sz val="15.0"/>
      <color theme="1"/>
      <name val="Roboto"/>
    </font>
    <font>
      <b/>
      <u/>
      <sz val="17.0"/>
      <color rgb="FF0000FF"/>
    </font>
    <font>
      <b/>
      <sz val="25.0"/>
      <color theme="1"/>
      <name val="Arial"/>
      <scheme val="minor"/>
    </font>
    <font>
      <b/>
      <sz val="15.0"/>
      <color theme="1"/>
      <name val="Arial"/>
      <scheme val="minor"/>
    </font>
    <font>
      <b/>
      <sz val="12.0"/>
      <color theme="1"/>
      <name val="Arial"/>
      <scheme val="minor"/>
    </font>
    <font>
      <color rgb="FF990000"/>
      <name val="Arial"/>
      <scheme val="minor"/>
    </font>
    <font>
      <sz val="8.0"/>
      <color theme="1"/>
      <name val="Helvetica Neue"/>
    </font>
    <font>
      <color rgb="FF1155CC"/>
      <name val="Arial"/>
      <scheme val="minor"/>
    </font>
    <font>
      <strike/>
      <color rgb="FF1155CC"/>
      <name val="Arial"/>
      <scheme val="minor"/>
    </font>
    <font>
      <u/>
      <sz val="17.0"/>
      <color rgb="FF0000FF"/>
    </font>
    <font>
      <sz val="17.0"/>
      <color theme="1"/>
      <name val="Arial"/>
      <scheme val="minor"/>
    </font>
    <font>
      <sz val="8.0"/>
      <color rgb="FF000000"/>
      <name val="&quot;Helvetica Neue&quot;"/>
    </font>
    <font>
      <sz val="9.0"/>
      <color rgb="FF000000"/>
      <name val="Arial"/>
    </font>
    <font>
      <b/>
      <sz val="10.0"/>
      <color rgb="FF990000"/>
      <name val="Arial"/>
      <scheme val="minor"/>
    </font>
    <font>
      <b/>
      <sz val="10.0"/>
      <color theme="1"/>
      <name val="Arial"/>
      <scheme val="minor"/>
    </font>
    <font>
      <b/>
      <sz val="10.0"/>
      <color theme="1"/>
      <name val="Helvetica Neue"/>
    </font>
    <font>
      <sz val="9.0"/>
      <color theme="1"/>
      <name val="Helvetica Neue"/>
    </font>
    <font>
      <b/>
      <sz val="10.0"/>
      <color rgb="FF1155CC"/>
      <name val="Arial"/>
      <scheme val="minor"/>
    </font>
    <font>
      <color rgb="FF00FF00"/>
      <name val="Arial"/>
      <scheme val="minor"/>
    </font>
    <font>
      <u/>
      <color rgb="FF0000FF"/>
    </font>
    <font>
      <b/>
      <sz val="11.0"/>
      <color rgb="FF000000"/>
      <name val="Arial"/>
    </font>
    <font>
      <b/>
      <sz val="13.0"/>
      <color theme="1"/>
      <name val="Arial"/>
      <scheme val="minor"/>
    </font>
    <font>
      <b/>
      <i/>
      <color theme="1"/>
      <name val="Arial"/>
      <scheme val="minor"/>
    </font>
    <font>
      <u/>
      <color rgb="FF0000FF"/>
    </font>
    <font>
      <sz val="8.0"/>
      <color rgb="FF000000"/>
      <name val="Helvetica Neue"/>
    </font>
    <font>
      <color rgb="FF1155CC"/>
      <name val="Arial"/>
    </font>
    <font>
      <sz val="8.0"/>
      <color theme="1"/>
      <name val="Arial"/>
      <scheme val="minor"/>
    </font>
    <font>
      <b/>
      <sz val="21.0"/>
      <color theme="1"/>
      <name val="Arial"/>
      <scheme val="minor"/>
    </font>
    <font>
      <b/>
      <strike/>
      <sz val="20.0"/>
      <color rgb="FFFF0000"/>
      <name val="Arial"/>
      <scheme val="minor"/>
    </font>
    <font>
      <u/>
      <color rgb="FF0000FF"/>
    </font>
    <font>
      <b/>
      <sz val="20.0"/>
      <color rgb="FF000000"/>
      <name val="Arial"/>
    </font>
  </fonts>
  <fills count="20">
    <fill>
      <patternFill patternType="none"/>
    </fill>
    <fill>
      <patternFill patternType="lightGray"/>
    </fill>
    <fill>
      <patternFill patternType="solid">
        <fgColor rgb="FFFFF2CC"/>
        <bgColor rgb="FFFFF2CC"/>
      </patternFill>
    </fill>
    <fill>
      <patternFill patternType="solid">
        <fgColor rgb="FFD0E0E3"/>
        <bgColor rgb="FFD0E0E3"/>
      </patternFill>
    </fill>
    <fill>
      <patternFill patternType="solid">
        <fgColor rgb="FFF1C232"/>
        <bgColor rgb="FFF1C232"/>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FF0000"/>
        <bgColor rgb="FFFF0000"/>
      </patternFill>
    </fill>
    <fill>
      <patternFill patternType="solid">
        <fgColor rgb="FF6AA84F"/>
        <bgColor rgb="FF6AA84F"/>
      </patternFill>
    </fill>
    <fill>
      <patternFill patternType="solid">
        <fgColor rgb="FF9900FF"/>
        <bgColor rgb="FF9900FF"/>
      </patternFill>
    </fill>
    <fill>
      <patternFill patternType="solid">
        <fgColor rgb="FF4A86E8"/>
        <bgColor rgb="FF4A86E8"/>
      </patternFill>
    </fill>
    <fill>
      <patternFill patternType="solid">
        <fgColor rgb="FFFFFFFF"/>
        <bgColor rgb="FFFFFFFF"/>
      </patternFill>
    </fill>
    <fill>
      <patternFill patternType="solid">
        <fgColor rgb="FFD9D2E9"/>
        <bgColor rgb="FFD9D2E9"/>
      </patternFill>
    </fill>
    <fill>
      <patternFill patternType="solid">
        <fgColor rgb="FFCFE2F3"/>
        <bgColor rgb="FFCFE2F3"/>
      </patternFill>
    </fill>
    <fill>
      <patternFill patternType="solid">
        <fgColor rgb="FF00FF00"/>
        <bgColor rgb="FF00FF00"/>
      </patternFill>
    </fill>
    <fill>
      <patternFill patternType="solid">
        <fgColor theme="7"/>
        <bgColor theme="7"/>
      </patternFill>
    </fill>
    <fill>
      <patternFill patternType="solid">
        <fgColor rgb="FFFCE5CD"/>
        <bgColor rgb="FFFCE5CD"/>
      </patternFill>
    </fill>
    <fill>
      <patternFill patternType="solid">
        <fgColor rgb="FFB6D7A8"/>
        <bgColor rgb="FFB6D7A8"/>
      </patternFill>
    </fill>
    <fill>
      <patternFill patternType="solid">
        <fgColor rgb="FFCC4125"/>
        <bgColor rgb="FFCC4125"/>
      </patternFill>
    </fill>
  </fills>
  <borders count="33">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ck">
        <color rgb="FF000000"/>
      </bottom>
    </border>
    <border>
      <left style="thin">
        <color rgb="FF000000"/>
      </left>
      <right style="thin">
        <color rgb="FF000000"/>
      </right>
      <bottom style="thick">
        <color rgb="FF000000"/>
      </bottom>
    </border>
    <border>
      <bottom style="thick">
        <color rgb="FF000000"/>
      </bottom>
    </border>
    <border>
      <left style="thin">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thin">
        <color rgb="FF000000"/>
      </lef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FF00"/>
      </left>
      <top style="thick">
        <color rgb="FF00FF00"/>
      </top>
      <bottom style="thick">
        <color rgb="FF00FF00"/>
      </bottom>
    </border>
    <border>
      <right style="thick">
        <color rgb="FF00FF00"/>
      </right>
      <top style="thick">
        <color rgb="FF00FF00"/>
      </top>
      <bottom style="thick">
        <color rgb="FF00FF00"/>
      </bottom>
    </border>
    <border>
      <left style="thick">
        <color rgb="FF00FF00"/>
      </left>
      <right style="thick">
        <color rgb="FF00FF00"/>
      </right>
      <top style="thick">
        <color rgb="FF00FF00"/>
      </top>
      <bottom style="thick">
        <color rgb="FF00FF00"/>
      </bottom>
    </border>
    <border>
      <left style="thick">
        <color rgb="FF00FF00"/>
      </left>
      <right style="thick">
        <color rgb="FF00FF00"/>
      </right>
      <top style="thick">
        <color rgb="FF00FF00"/>
      </top>
    </border>
    <border>
      <left style="thick">
        <color rgb="FF00FF00"/>
      </left>
      <right style="thick">
        <color rgb="FF00FF00"/>
      </right>
    </border>
    <border>
      <left style="thick">
        <color rgb="FF00FF00"/>
      </left>
      <right style="thick">
        <color rgb="FF00FF00"/>
      </right>
      <bottom style="thick">
        <color rgb="FF00FF00"/>
      </bottom>
    </border>
    <border>
      <left style="thin">
        <color rgb="FF00FF00"/>
      </left>
      <top style="thin">
        <color rgb="FF00FF00"/>
      </top>
      <bottom style="thin">
        <color rgb="FF00FF00"/>
      </bottom>
    </border>
    <border>
      <right style="thin">
        <color rgb="FF00FF00"/>
      </right>
      <top style="thin">
        <color rgb="FF00FF00"/>
      </top>
      <bottom style="thin">
        <color rgb="FF00FF00"/>
      </bottom>
    </border>
  </borders>
  <cellStyleXfs count="1">
    <xf borderId="0" fillId="0" fontId="0" numFmtId="0" applyAlignment="1" applyFont="1"/>
  </cellStyleXfs>
  <cellXfs count="34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1" fillId="3" fontId="1" numFmtId="0" xfId="0" applyAlignment="1" applyBorder="1" applyFill="1" applyFont="1">
      <alignment horizontal="center" readingOrder="0"/>
    </xf>
    <xf borderId="2" fillId="0" fontId="3" numFmtId="0" xfId="0" applyBorder="1" applyFont="1"/>
    <xf borderId="1" fillId="2" fontId="1" numFmtId="0" xfId="0" applyAlignment="1" applyBorder="1" applyFont="1">
      <alignment horizontal="center" readingOrder="0"/>
    </xf>
    <xf borderId="3" fillId="0" fontId="3" numFmtId="0" xfId="0" applyBorder="1" applyFont="1"/>
    <xf borderId="4" fillId="0" fontId="1" numFmtId="0" xfId="0" applyAlignment="1" applyBorder="1" applyFont="1">
      <alignment horizontal="center" readingOrder="0"/>
    </xf>
    <xf borderId="4" fillId="0" fontId="4" numFmtId="0" xfId="0" applyAlignment="1" applyBorder="1" applyFont="1">
      <alignment horizontal="left" readingOrder="0"/>
    </xf>
    <xf borderId="4" fillId="0" fontId="5" numFmtId="0" xfId="0" applyAlignment="1" applyBorder="1" applyFont="1">
      <alignment horizontal="center" readingOrder="0"/>
    </xf>
    <xf borderId="4" fillId="0" fontId="5" numFmtId="0" xfId="0" applyAlignment="1" applyBorder="1" applyFont="1">
      <alignment horizontal="left" readingOrder="0"/>
    </xf>
    <xf borderId="4" fillId="0" fontId="6" numFmtId="0" xfId="0" applyAlignment="1" applyBorder="1" applyFont="1">
      <alignment horizontal="center" readingOrder="0"/>
    </xf>
    <xf borderId="4" fillId="0" fontId="6" numFmtId="0" xfId="0" applyAlignment="1" applyBorder="1" applyFont="1">
      <alignment horizontal="left" readingOrder="0"/>
    </xf>
    <xf borderId="1" fillId="3" fontId="7" numFmtId="0" xfId="0" applyAlignment="1" applyBorder="1" applyFont="1">
      <alignment horizontal="center" readingOrder="0" vertical="center"/>
    </xf>
    <xf borderId="1" fillId="4" fontId="8" numFmtId="0" xfId="0" applyAlignment="1" applyBorder="1" applyFill="1" applyFont="1">
      <alignment horizontal="center" readingOrder="0" vertical="center"/>
    </xf>
    <xf borderId="0" fillId="0" fontId="8" numFmtId="0" xfId="0" applyAlignment="1" applyFont="1">
      <alignment horizontal="center" readingOrder="0" vertical="center"/>
    </xf>
    <xf borderId="4" fillId="0" fontId="9" numFmtId="0" xfId="0" applyAlignment="1" applyBorder="1" applyFont="1">
      <alignment horizontal="center" readingOrder="0"/>
    </xf>
    <xf borderId="4" fillId="0" fontId="9" numFmtId="0" xfId="0" applyAlignment="1" applyBorder="1" applyFont="1">
      <alignment horizontal="left" readingOrder="0"/>
    </xf>
    <xf borderId="4" fillId="0" fontId="10" numFmtId="0" xfId="0" applyAlignment="1" applyBorder="1" applyFont="1">
      <alignment horizontal="center" readingOrder="0"/>
    </xf>
    <xf borderId="5" fillId="0" fontId="10" numFmtId="0" xfId="0" applyAlignment="1" applyBorder="1" applyFont="1">
      <alignment horizontal="center" readingOrder="0"/>
    </xf>
    <xf borderId="2" fillId="0" fontId="10" numFmtId="0" xfId="0" applyAlignment="1" applyBorder="1" applyFont="1">
      <alignment horizontal="center" readingOrder="0"/>
    </xf>
    <xf borderId="4" fillId="5" fontId="10" numFmtId="0" xfId="0" applyAlignment="1" applyBorder="1" applyFill="1" applyFont="1">
      <alignment horizontal="center" readingOrder="0"/>
    </xf>
    <xf borderId="5" fillId="5" fontId="10" numFmtId="0" xfId="0" applyAlignment="1" applyBorder="1" applyFont="1">
      <alignment horizontal="center" readingOrder="0"/>
    </xf>
    <xf borderId="2" fillId="5" fontId="10" numFmtId="0" xfId="0" applyAlignment="1" applyBorder="1" applyFont="1">
      <alignment horizontal="center" readingOrder="0"/>
    </xf>
    <xf borderId="2" fillId="6" fontId="10" numFmtId="0" xfId="0" applyAlignment="1" applyBorder="1" applyFill="1" applyFont="1">
      <alignment horizontal="center" readingOrder="0"/>
    </xf>
    <xf borderId="4" fillId="6" fontId="10" numFmtId="0" xfId="0" applyAlignment="1" applyBorder="1" applyFont="1">
      <alignment horizontal="center" readingOrder="0"/>
    </xf>
    <xf borderId="0" fillId="0" fontId="1" numFmtId="0" xfId="0" applyAlignment="1" applyFont="1">
      <alignment horizontal="center" readingOrder="0"/>
    </xf>
    <xf borderId="0" fillId="0" fontId="4" numFmtId="0" xfId="0" applyAlignment="1" applyFont="1">
      <alignment horizontal="left" readingOrder="0"/>
    </xf>
    <xf borderId="0" fillId="0" fontId="4" numFmtId="0" xfId="0" applyAlignment="1" applyFont="1">
      <alignment horizontal="center" readingOrder="0"/>
    </xf>
    <xf borderId="4" fillId="0" fontId="11" numFmtId="0" xfId="0" applyAlignment="1" applyBorder="1" applyFont="1">
      <alignment horizontal="center" readingOrder="0"/>
    </xf>
    <xf borderId="4" fillId="0" fontId="12" numFmtId="0" xfId="0" applyAlignment="1" applyBorder="1" applyFont="1">
      <alignment horizontal="center" readingOrder="0"/>
    </xf>
    <xf borderId="5" fillId="0" fontId="12" numFmtId="0" xfId="0" applyAlignment="1" applyBorder="1" applyFont="1">
      <alignment horizontal="center" readingOrder="0"/>
    </xf>
    <xf borderId="2" fillId="0" fontId="12" numFmtId="0" xfId="0" applyAlignment="1" applyBorder="1" applyFont="1">
      <alignment horizontal="center" readingOrder="0"/>
    </xf>
    <xf borderId="0" fillId="7" fontId="1" numFmtId="0" xfId="0" applyAlignment="1" applyFill="1" applyFont="1">
      <alignment horizontal="center" readingOrder="0"/>
    </xf>
    <xf borderId="4" fillId="4" fontId="10" numFmtId="0" xfId="0" applyAlignment="1" applyBorder="1" applyFont="1">
      <alignment horizontal="center" readingOrder="0"/>
    </xf>
    <xf borderId="0" fillId="0" fontId="1" numFmtId="0" xfId="0" applyAlignment="1" applyFont="1">
      <alignment readingOrder="0"/>
    </xf>
    <xf borderId="0" fillId="0" fontId="13" numFmtId="0" xfId="0" applyAlignment="1" applyFont="1">
      <alignment readingOrder="0"/>
    </xf>
    <xf borderId="4" fillId="0" fontId="14" numFmtId="0" xfId="0" applyAlignment="1" applyBorder="1" applyFont="1">
      <alignment horizontal="center" readingOrder="0"/>
    </xf>
    <xf borderId="5" fillId="0" fontId="14" numFmtId="0" xfId="0" applyAlignment="1" applyBorder="1" applyFont="1">
      <alignment horizontal="center" readingOrder="0"/>
    </xf>
    <xf borderId="2" fillId="0" fontId="14" numFmtId="0" xfId="0" applyAlignment="1" applyBorder="1" applyFont="1">
      <alignment horizontal="center" readingOrder="0"/>
    </xf>
    <xf borderId="4" fillId="0" fontId="2" numFmtId="0" xfId="0" applyAlignment="1" applyBorder="1" applyFont="1">
      <alignment horizontal="left" readingOrder="0"/>
    </xf>
    <xf borderId="0" fillId="0" fontId="4" numFmtId="0" xfId="0" applyAlignment="1" applyFont="1">
      <alignment readingOrder="0"/>
    </xf>
    <xf borderId="0" fillId="0" fontId="10" numFmtId="0" xfId="0" applyAlignment="1" applyFont="1">
      <alignment horizontal="center" readingOrder="0"/>
    </xf>
    <xf borderId="4" fillId="0" fontId="4" numFmtId="0" xfId="0" applyAlignment="1" applyBorder="1" applyFont="1">
      <alignment readingOrder="0"/>
    </xf>
    <xf borderId="0" fillId="0" fontId="15" numFmtId="0" xfId="0" applyAlignment="1" applyFont="1">
      <alignment readingOrder="0" shrinkToFit="0" wrapText="0"/>
    </xf>
    <xf borderId="4" fillId="8" fontId="16" numFmtId="0" xfId="0" applyAlignment="1" applyBorder="1" applyFill="1" applyFont="1">
      <alignment horizontal="center" readingOrder="0"/>
    </xf>
    <xf borderId="4" fillId="9" fontId="16" numFmtId="0" xfId="0" applyAlignment="1" applyBorder="1" applyFill="1" applyFont="1">
      <alignment horizontal="center" readingOrder="0"/>
    </xf>
    <xf borderId="4" fillId="10" fontId="16" numFmtId="0" xfId="0" applyAlignment="1" applyBorder="1" applyFill="1" applyFont="1">
      <alignment horizontal="center" readingOrder="0"/>
    </xf>
    <xf borderId="4" fillId="0" fontId="17" numFmtId="0" xfId="0" applyAlignment="1" applyBorder="1" applyFont="1">
      <alignment horizontal="left" readingOrder="0"/>
    </xf>
    <xf borderId="4" fillId="4" fontId="16" numFmtId="0" xfId="0" applyAlignment="1" applyBorder="1" applyFont="1">
      <alignment horizontal="center" readingOrder="0"/>
    </xf>
    <xf borderId="4" fillId="0" fontId="18" numFmtId="0" xfId="0" applyAlignment="1" applyBorder="1" applyFont="1">
      <alignment horizontal="left" readingOrder="0"/>
    </xf>
    <xf borderId="4" fillId="11" fontId="16" numFmtId="0" xfId="0" applyAlignment="1" applyBorder="1" applyFill="1" applyFont="1">
      <alignment horizontal="center" readingOrder="0"/>
    </xf>
    <xf borderId="0" fillId="7" fontId="2" numFmtId="0" xfId="0" applyAlignment="1" applyFont="1">
      <alignment horizontal="center" readingOrder="0" vertical="center"/>
    </xf>
    <xf borderId="0" fillId="0" fontId="4" numFmtId="0" xfId="0" applyAlignment="1" applyFont="1">
      <alignment horizontal="center" readingOrder="0" vertical="center"/>
    </xf>
    <xf borderId="0" fillId="0" fontId="4" numFmtId="0" xfId="0" applyAlignment="1" applyFont="1">
      <alignment horizontal="left"/>
    </xf>
    <xf borderId="0" fillId="7" fontId="4" numFmtId="0" xfId="0" applyAlignment="1" applyFont="1">
      <alignment horizontal="center" readingOrder="0"/>
    </xf>
    <xf borderId="0" fillId="12" fontId="19" numFmtId="0" xfId="0" applyAlignment="1" applyFill="1" applyFont="1">
      <alignment horizontal="left" readingOrder="0"/>
    </xf>
    <xf borderId="0" fillId="0" fontId="4" numFmtId="0" xfId="0" applyAlignment="1" applyFont="1">
      <alignment vertical="center"/>
    </xf>
    <xf borderId="1" fillId="2" fontId="8" numFmtId="0" xfId="0" applyAlignment="1" applyBorder="1" applyFont="1">
      <alignment horizontal="center" readingOrder="0"/>
    </xf>
    <xf borderId="1" fillId="3" fontId="11" numFmtId="0" xfId="0" applyAlignment="1" applyBorder="1" applyFont="1">
      <alignment horizontal="center" readingOrder="0"/>
    </xf>
    <xf borderId="6" fillId="3" fontId="20" numFmtId="0" xfId="0" applyAlignment="1" applyBorder="1" applyFont="1">
      <alignment horizontal="center" readingOrder="0"/>
    </xf>
    <xf borderId="4" fillId="0" fontId="21" numFmtId="0" xfId="0" applyAlignment="1" applyBorder="1" applyFont="1">
      <alignment horizontal="left" readingOrder="0"/>
    </xf>
    <xf borderId="4" fillId="5" fontId="22" numFmtId="0" xfId="0" applyAlignment="1" applyBorder="1" applyFont="1">
      <alignment horizontal="center" readingOrder="0" vertical="center"/>
    </xf>
    <xf borderId="1" fillId="5" fontId="22" numFmtId="0" xfId="0" applyAlignment="1" applyBorder="1" applyFont="1">
      <alignment horizontal="left" readingOrder="0" vertical="center"/>
    </xf>
    <xf borderId="4" fillId="0" fontId="23" numFmtId="0" xfId="0" applyAlignment="1" applyBorder="1" applyFont="1">
      <alignment horizontal="left" readingOrder="0" shrinkToFit="0" vertical="center" wrapText="1"/>
    </xf>
    <xf borderId="4" fillId="7" fontId="24" numFmtId="0" xfId="0" applyAlignment="1" applyBorder="1" applyFont="1">
      <alignment horizontal="center" readingOrder="0" vertical="center"/>
    </xf>
    <xf borderId="1" fillId="7" fontId="24" numFmtId="0" xfId="0" applyAlignment="1" applyBorder="1" applyFont="1">
      <alignment horizontal="left" readingOrder="0" vertical="center"/>
    </xf>
    <xf borderId="4" fillId="13" fontId="25" numFmtId="0" xfId="0" applyAlignment="1" applyBorder="1" applyFill="1" applyFont="1">
      <alignment horizontal="center" readingOrder="0" vertical="center"/>
    </xf>
    <xf borderId="1" fillId="13" fontId="25" numFmtId="0" xfId="0" applyAlignment="1" applyBorder="1" applyFont="1">
      <alignment horizontal="left" readingOrder="0" vertical="center"/>
    </xf>
    <xf borderId="4" fillId="2" fontId="26" numFmtId="0" xfId="0" applyAlignment="1" applyBorder="1" applyFont="1">
      <alignment horizontal="center" readingOrder="0" vertical="center"/>
    </xf>
    <xf borderId="1" fillId="2" fontId="26" numFmtId="0" xfId="0" applyAlignment="1" applyBorder="1" applyFont="1">
      <alignment horizontal="left" readingOrder="0" vertical="center"/>
    </xf>
    <xf borderId="4" fillId="0" fontId="27" numFmtId="0" xfId="0" applyAlignment="1" applyBorder="1" applyFont="1">
      <alignment readingOrder="0" shrinkToFit="0" wrapText="1"/>
    </xf>
    <xf borderId="4" fillId="14" fontId="28" numFmtId="0" xfId="0" applyAlignment="1" applyBorder="1" applyFill="1" applyFont="1">
      <alignment horizontal="center" readingOrder="0" vertical="center"/>
    </xf>
    <xf borderId="1" fillId="14" fontId="28" numFmtId="0" xfId="0" applyAlignment="1" applyBorder="1" applyFont="1">
      <alignment horizontal="left" readingOrder="0" vertical="center"/>
    </xf>
    <xf borderId="4" fillId="0" fontId="11" numFmtId="0" xfId="0" applyAlignment="1" applyBorder="1" applyFont="1">
      <alignment horizontal="center" readingOrder="0" vertical="center"/>
    </xf>
    <xf borderId="1" fillId="0" fontId="21" numFmtId="0" xfId="0" applyAlignment="1" applyBorder="1" applyFont="1">
      <alignment horizontal="left" readingOrder="0" vertical="center"/>
    </xf>
    <xf borderId="0" fillId="0" fontId="21" numFmtId="0" xfId="0" applyFont="1"/>
    <xf borderId="0" fillId="0" fontId="29" numFmtId="0" xfId="0" applyAlignment="1" applyFont="1">
      <alignment readingOrder="0"/>
    </xf>
    <xf borderId="0" fillId="0" fontId="30" numFmtId="0" xfId="0" applyAlignment="1" applyFont="1">
      <alignment readingOrder="0" shrinkToFit="0" wrapText="0"/>
    </xf>
    <xf borderId="0" fillId="0" fontId="11" numFmtId="0" xfId="0" applyAlignment="1" applyFont="1">
      <alignment readingOrder="0"/>
    </xf>
    <xf borderId="7" fillId="7" fontId="31" numFmtId="0" xfId="0" applyAlignment="1" applyBorder="1" applyFont="1">
      <alignment horizontal="center" readingOrder="0" vertical="center"/>
    </xf>
    <xf borderId="8" fillId="0" fontId="3" numFmtId="0" xfId="0" applyBorder="1" applyFont="1"/>
    <xf borderId="9" fillId="0" fontId="3" numFmtId="0" xfId="0" applyBorder="1" applyFont="1"/>
    <xf borderId="6" fillId="4" fontId="32" numFmtId="0" xfId="0" applyAlignment="1" applyBorder="1" applyFont="1">
      <alignment horizontal="center" readingOrder="0" vertical="center"/>
    </xf>
    <xf borderId="10" fillId="3" fontId="33" numFmtId="0" xfId="0" applyAlignment="1" applyBorder="1" applyFont="1">
      <alignment horizontal="center" readingOrder="0" vertical="center"/>
    </xf>
    <xf borderId="10" fillId="0" fontId="3" numFmtId="0" xfId="0" applyBorder="1" applyFont="1"/>
    <xf borderId="11" fillId="0" fontId="3" numFmtId="0" xfId="0" applyBorder="1" applyFont="1"/>
    <xf borderId="10" fillId="3" fontId="20" numFmtId="0" xfId="0" applyAlignment="1" applyBorder="1" applyFont="1">
      <alignment horizontal="center" readingOrder="0" vertical="center"/>
    </xf>
    <xf borderId="10" fillId="3" fontId="34" numFmtId="0" xfId="0" applyAlignment="1" applyBorder="1" applyFont="1">
      <alignment horizontal="center" readingOrder="0" vertical="center"/>
    </xf>
    <xf borderId="12" fillId="0" fontId="3" numFmtId="0" xfId="0" applyBorder="1" applyFont="1"/>
    <xf borderId="13" fillId="0" fontId="3" numFmtId="0" xfId="0" applyBorder="1" applyFont="1"/>
    <xf borderId="4" fillId="0" fontId="35" numFmtId="0" xfId="0" applyAlignment="1" applyBorder="1" applyFont="1">
      <alignment readingOrder="0"/>
    </xf>
    <xf borderId="4" fillId="0" fontId="36" numFmtId="0" xfId="0" applyAlignment="1" applyBorder="1" applyFont="1">
      <alignment horizontal="center"/>
    </xf>
    <xf borderId="4" fillId="0" fontId="36" numFmtId="0" xfId="0" applyAlignment="1" applyBorder="1" applyFont="1">
      <alignment horizontal="center" readingOrder="0" vertical="center"/>
    </xf>
    <xf borderId="12" fillId="0" fontId="36" numFmtId="0" xfId="0" applyAlignment="1" applyBorder="1" applyFont="1">
      <alignment horizontal="center" readingOrder="0" vertical="center"/>
    </xf>
    <xf borderId="0" fillId="0" fontId="36" numFmtId="0" xfId="0" applyAlignment="1" applyFont="1">
      <alignment horizontal="center" readingOrder="0" vertical="center"/>
    </xf>
    <xf borderId="6" fillId="0" fontId="36" numFmtId="0" xfId="0" applyAlignment="1" applyBorder="1" applyFont="1">
      <alignment horizontal="center" readingOrder="0" vertical="center"/>
    </xf>
    <xf borderId="4" fillId="0" fontId="37" numFmtId="0" xfId="0" applyAlignment="1" applyBorder="1" applyFont="1">
      <alignment readingOrder="0"/>
    </xf>
    <xf borderId="12" fillId="0" fontId="36" numFmtId="0" xfId="0" applyAlignment="1" applyBorder="1" applyFont="1">
      <alignment horizontal="center" vertical="center"/>
    </xf>
    <xf borderId="0" fillId="0" fontId="36" numFmtId="0" xfId="0" applyAlignment="1" applyFont="1">
      <alignment horizontal="center" vertical="center"/>
    </xf>
    <xf borderId="6" fillId="0" fontId="36" numFmtId="0" xfId="0" applyAlignment="1" applyBorder="1" applyFont="1">
      <alignment horizontal="center" vertical="center"/>
    </xf>
    <xf borderId="12" fillId="0" fontId="36" numFmtId="0" xfId="0" applyAlignment="1" applyBorder="1" applyFont="1">
      <alignment horizontal="center" vertical="center"/>
    </xf>
    <xf borderId="14" fillId="0" fontId="36" numFmtId="0" xfId="0" applyAlignment="1" applyBorder="1" applyFont="1">
      <alignment horizontal="center" readingOrder="0" vertical="center"/>
    </xf>
    <xf borderId="15" fillId="0" fontId="35" numFmtId="0" xfId="0" applyAlignment="1" applyBorder="1" applyFont="1">
      <alignment readingOrder="0"/>
    </xf>
    <xf borderId="15" fillId="0" fontId="36" numFmtId="0" xfId="0" applyAlignment="1" applyBorder="1" applyFont="1">
      <alignment horizontal="center"/>
    </xf>
    <xf borderId="15" fillId="0" fontId="36" numFmtId="0" xfId="0" applyAlignment="1" applyBorder="1" applyFont="1">
      <alignment horizontal="center" readingOrder="0" vertical="center"/>
    </xf>
    <xf borderId="16" fillId="0" fontId="36" numFmtId="0" xfId="0" applyAlignment="1" applyBorder="1" applyFont="1">
      <alignment horizontal="center" vertical="center"/>
    </xf>
    <xf borderId="17" fillId="0" fontId="36" numFmtId="0" xfId="0" applyAlignment="1" applyBorder="1" applyFont="1">
      <alignment horizontal="center" vertical="center"/>
    </xf>
    <xf borderId="16" fillId="0" fontId="36" numFmtId="0" xfId="0" applyAlignment="1" applyBorder="1" applyFont="1">
      <alignment horizontal="center" vertical="center"/>
    </xf>
    <xf borderId="16" fillId="0" fontId="36" numFmtId="0" xfId="0" applyAlignment="1" applyBorder="1" applyFont="1">
      <alignment horizontal="center" readingOrder="0" vertical="center"/>
    </xf>
    <xf borderId="17" fillId="0" fontId="4" numFmtId="0" xfId="0" applyBorder="1" applyFont="1"/>
    <xf borderId="17" fillId="0" fontId="36" numFmtId="0" xfId="0" applyAlignment="1" applyBorder="1" applyFont="1">
      <alignment horizontal="center" readingOrder="0" vertical="center"/>
    </xf>
    <xf borderId="15" fillId="0" fontId="38" numFmtId="0" xfId="0" applyAlignment="1" applyBorder="1" applyFont="1">
      <alignment readingOrder="0"/>
    </xf>
    <xf borderId="18" fillId="5" fontId="36" numFmtId="0" xfId="0" applyAlignment="1" applyBorder="1" applyFont="1">
      <alignment horizontal="center" readingOrder="0" vertical="center"/>
    </xf>
    <xf borderId="19" fillId="0" fontId="3" numFmtId="0" xfId="0" applyBorder="1" applyFont="1"/>
    <xf borderId="20" fillId="0" fontId="3" numFmtId="0" xfId="0" applyBorder="1" applyFont="1"/>
    <xf borderId="13" fillId="0" fontId="35" numFmtId="0" xfId="0" applyAlignment="1" applyBorder="1" applyFont="1">
      <alignment readingOrder="0"/>
    </xf>
    <xf borderId="13" fillId="0" fontId="36" numFmtId="0" xfId="0" applyAlignment="1" applyBorder="1" applyFont="1">
      <alignment horizontal="center"/>
    </xf>
    <xf borderId="13" fillId="0" fontId="36" numFmtId="0" xfId="0" applyAlignment="1" applyBorder="1" applyFont="1">
      <alignment horizontal="center" readingOrder="0" vertical="center"/>
    </xf>
    <xf borderId="21" fillId="0" fontId="36" numFmtId="0" xfId="0" applyAlignment="1" applyBorder="1" applyFont="1">
      <alignment horizontal="center" readingOrder="0" vertical="center"/>
    </xf>
    <xf borderId="1" fillId="15" fontId="39" numFmtId="0" xfId="0" applyAlignment="1" applyBorder="1" applyFill="1" applyFont="1">
      <alignment horizontal="center" readingOrder="0"/>
    </xf>
    <xf borderId="0" fillId="0" fontId="40" numFmtId="0" xfId="0" applyAlignment="1" applyFont="1">
      <alignment horizontal="center" readingOrder="0"/>
    </xf>
    <xf borderId="6" fillId="4" fontId="8" numFmtId="0" xfId="0" applyAlignment="1" applyBorder="1" applyFont="1">
      <alignment horizontal="center" readingOrder="0" vertical="center"/>
    </xf>
    <xf borderId="10" fillId="3" fontId="8" numFmtId="0" xfId="0" applyAlignment="1" applyBorder="1" applyFont="1">
      <alignment horizontal="center" readingOrder="0" vertical="center"/>
    </xf>
    <xf borderId="4" fillId="7" fontId="11" numFmtId="0" xfId="0" applyAlignment="1" applyBorder="1" applyFont="1">
      <alignment horizontal="center" readingOrder="0" vertical="center"/>
    </xf>
    <xf borderId="0" fillId="0" fontId="11" numFmtId="0" xfId="0" applyAlignment="1" applyFont="1">
      <alignment horizontal="center" readingOrder="0"/>
    </xf>
    <xf borderId="4" fillId="7" fontId="36" numFmtId="0" xfId="0" applyAlignment="1" applyBorder="1" applyFont="1">
      <alignment horizontal="center" readingOrder="0" vertical="center"/>
    </xf>
    <xf borderId="0" fillId="7" fontId="36" numFmtId="0" xfId="0" applyAlignment="1" applyFont="1">
      <alignment horizontal="center" readingOrder="0" vertical="center"/>
    </xf>
    <xf borderId="4" fillId="0" fontId="41" numFmtId="0" xfId="0" applyAlignment="1" applyBorder="1" applyFont="1">
      <alignment readingOrder="0" vertical="top"/>
    </xf>
    <xf borderId="1" fillId="0" fontId="36" numFmtId="0" xfId="0" applyAlignment="1" applyBorder="1" applyFont="1">
      <alignment horizontal="center" readingOrder="0" vertical="center"/>
    </xf>
    <xf borderId="4" fillId="0" fontId="36" numFmtId="0" xfId="0" applyAlignment="1" applyBorder="1" applyFont="1">
      <alignment horizontal="center" vertical="center"/>
    </xf>
    <xf borderId="4" fillId="7" fontId="36" numFmtId="0" xfId="0" applyAlignment="1" applyBorder="1" applyFont="1">
      <alignment horizontal="center" vertical="center"/>
    </xf>
    <xf borderId="14" fillId="7" fontId="36" numFmtId="0" xfId="0" applyAlignment="1" applyBorder="1" applyFont="1">
      <alignment horizontal="center" readingOrder="0" vertical="center"/>
    </xf>
    <xf borderId="4" fillId="0" fontId="4" numFmtId="0" xfId="0" applyAlignment="1" applyBorder="1" applyFont="1">
      <alignment vertical="top"/>
    </xf>
    <xf borderId="4" fillId="0" fontId="4" numFmtId="0" xfId="0" applyAlignment="1" applyBorder="1" applyFont="1">
      <alignment vertical="top"/>
    </xf>
    <xf borderId="21" fillId="0" fontId="36" numFmtId="0" xfId="0" applyAlignment="1" applyBorder="1" applyFont="1">
      <alignment horizontal="center" vertical="center"/>
    </xf>
    <xf borderId="14" fillId="7" fontId="36" numFmtId="0" xfId="0" applyAlignment="1" applyBorder="1" applyFont="1">
      <alignment horizontal="center" vertical="center"/>
    </xf>
    <xf borderId="14" fillId="0" fontId="36" numFmtId="0" xfId="0" applyAlignment="1" applyBorder="1" applyFont="1">
      <alignment horizontal="center" vertical="center"/>
    </xf>
    <xf borderId="0" fillId="0" fontId="36" numFmtId="0" xfId="0" applyAlignment="1" applyFont="1">
      <alignment horizontal="center" vertical="center"/>
    </xf>
    <xf borderId="0" fillId="7" fontId="36" numFmtId="0" xfId="0" applyAlignment="1" applyFont="1">
      <alignment horizontal="center" vertical="center"/>
    </xf>
    <xf borderId="13" fillId="0" fontId="37" numFmtId="0" xfId="0" applyAlignment="1" applyBorder="1" applyFont="1">
      <alignment readingOrder="0"/>
    </xf>
    <xf borderId="2" fillId="0" fontId="36" numFmtId="0" xfId="0" applyAlignment="1" applyBorder="1" applyFont="1">
      <alignment horizontal="center" readingOrder="0" vertical="center"/>
    </xf>
    <xf borderId="15" fillId="0" fontId="37" numFmtId="0" xfId="0" applyAlignment="1" applyBorder="1" applyFont="1">
      <alignment readingOrder="0"/>
    </xf>
    <xf borderId="15" fillId="0" fontId="36" numFmtId="0" xfId="0" applyAlignment="1" applyBorder="1" applyFont="1">
      <alignment horizontal="center" vertical="center"/>
    </xf>
    <xf borderId="15" fillId="7" fontId="36" numFmtId="0" xfId="0" applyAlignment="1" applyBorder="1" applyFont="1">
      <alignment horizontal="center" vertical="center"/>
    </xf>
    <xf borderId="7" fillId="0" fontId="36" numFmtId="0" xfId="0" applyAlignment="1" applyBorder="1" applyFont="1">
      <alignment horizontal="center" readingOrder="0" vertical="center"/>
    </xf>
    <xf borderId="13" fillId="7" fontId="36" numFmtId="0" xfId="0" applyAlignment="1" applyBorder="1" applyFont="1">
      <alignment horizontal="center" readingOrder="0" vertical="center"/>
    </xf>
    <xf borderId="6" fillId="7" fontId="36" numFmtId="0" xfId="0" applyAlignment="1" applyBorder="1" applyFont="1">
      <alignment horizontal="center" readingOrder="0" vertical="center"/>
    </xf>
    <xf borderId="15" fillId="7" fontId="36" numFmtId="0" xfId="0" applyAlignment="1" applyBorder="1" applyFont="1">
      <alignment horizontal="center" readingOrder="0" vertical="center"/>
    </xf>
    <xf borderId="13" fillId="0" fontId="36" numFmtId="0" xfId="0" applyAlignment="1" applyBorder="1" applyFont="1">
      <alignment horizontal="center" vertical="center"/>
    </xf>
    <xf borderId="13" fillId="7" fontId="36" numFmtId="0" xfId="0" applyAlignment="1" applyBorder="1" applyFont="1">
      <alignment horizontal="center" vertical="center"/>
    </xf>
    <xf borderId="17" fillId="7" fontId="36" numFmtId="0" xfId="0" applyAlignment="1" applyBorder="1" applyFont="1">
      <alignment horizontal="center" readingOrder="0" vertical="center"/>
    </xf>
    <xf borderId="12" fillId="0" fontId="4" numFmtId="0" xfId="0" applyBorder="1" applyFont="1"/>
    <xf borderId="14" fillId="0" fontId="4" numFmtId="0" xfId="0" applyBorder="1" applyFont="1"/>
    <xf borderId="17" fillId="0" fontId="36" numFmtId="0" xfId="0" applyAlignment="1" applyBorder="1" applyFont="1">
      <alignment horizontal="center" vertical="center"/>
    </xf>
    <xf borderId="17" fillId="7" fontId="36" numFmtId="0" xfId="0" applyAlignment="1" applyBorder="1" applyFont="1">
      <alignment horizontal="center" vertical="center"/>
    </xf>
    <xf borderId="4" fillId="0" fontId="36" numFmtId="0" xfId="0" applyAlignment="1" applyBorder="1" applyFont="1">
      <alignment horizontal="center" readingOrder="0"/>
    </xf>
    <xf borderId="4" fillId="0" fontId="36" numFmtId="0" xfId="0" applyAlignment="1" applyBorder="1" applyFont="1">
      <alignment horizontal="center"/>
    </xf>
    <xf borderId="4" fillId="7" fontId="36" numFmtId="0" xfId="0" applyAlignment="1" applyBorder="1" applyFont="1">
      <alignment horizontal="center"/>
    </xf>
    <xf borderId="0" fillId="0" fontId="36" numFmtId="0" xfId="0" applyAlignment="1" applyFont="1">
      <alignment horizontal="center" readingOrder="0"/>
    </xf>
    <xf borderId="1" fillId="0" fontId="36" numFmtId="0" xfId="0" applyAlignment="1" applyBorder="1" applyFont="1">
      <alignment horizontal="center" readingOrder="0"/>
    </xf>
    <xf borderId="0" fillId="7" fontId="36" numFmtId="0" xfId="0" applyAlignment="1" applyFont="1">
      <alignment horizontal="center" readingOrder="0"/>
    </xf>
    <xf borderId="2" fillId="0" fontId="36" numFmtId="0" xfId="0" applyAlignment="1" applyBorder="1" applyFont="1">
      <alignment horizontal="center" readingOrder="0"/>
    </xf>
    <xf borderId="1" fillId="0" fontId="36" numFmtId="0" xfId="0" applyAlignment="1" applyBorder="1" applyFont="1">
      <alignment horizontal="center"/>
    </xf>
    <xf borderId="0" fillId="7" fontId="36" numFmtId="0" xfId="0" applyAlignment="1" applyFont="1">
      <alignment horizontal="center"/>
    </xf>
    <xf borderId="2" fillId="0" fontId="36" numFmtId="0" xfId="0" applyAlignment="1" applyBorder="1" applyFont="1">
      <alignment horizontal="center"/>
    </xf>
    <xf borderId="15" fillId="0" fontId="36" numFmtId="0" xfId="0" applyAlignment="1" applyBorder="1" applyFont="1">
      <alignment horizontal="center" readingOrder="0"/>
    </xf>
    <xf borderId="15" fillId="7" fontId="36" numFmtId="0" xfId="0" applyAlignment="1" applyBorder="1" applyFont="1">
      <alignment horizontal="center" readingOrder="0"/>
    </xf>
    <xf borderId="16" fillId="7" fontId="36" numFmtId="0" xfId="0" applyAlignment="1" applyBorder="1" applyFont="1">
      <alignment horizontal="center" readingOrder="0"/>
    </xf>
    <xf borderId="13" fillId="0" fontId="36" numFmtId="0" xfId="0" applyAlignment="1" applyBorder="1" applyFont="1">
      <alignment horizontal="center" readingOrder="0"/>
    </xf>
    <xf borderId="13" fillId="0" fontId="36" numFmtId="0" xfId="0" applyAlignment="1" applyBorder="1" applyFont="1">
      <alignment horizontal="center"/>
    </xf>
    <xf borderId="13" fillId="7" fontId="36" numFmtId="0" xfId="0" applyAlignment="1" applyBorder="1" applyFont="1">
      <alignment horizontal="center"/>
    </xf>
    <xf borderId="13" fillId="7" fontId="36" numFmtId="0" xfId="0" applyAlignment="1" applyBorder="1" applyFont="1">
      <alignment horizontal="center" readingOrder="0"/>
    </xf>
    <xf borderId="4" fillId="7" fontId="36" numFmtId="0" xfId="0" applyAlignment="1" applyBorder="1" applyFont="1">
      <alignment horizontal="center" readingOrder="0"/>
    </xf>
    <xf borderId="15" fillId="0" fontId="36" numFmtId="0" xfId="0" applyAlignment="1" applyBorder="1" applyFont="1">
      <alignment horizontal="center"/>
    </xf>
    <xf borderId="15" fillId="7" fontId="36" numFmtId="0" xfId="0" applyAlignment="1" applyBorder="1" applyFont="1">
      <alignment horizontal="center"/>
    </xf>
    <xf borderId="6" fillId="7" fontId="36" numFmtId="0" xfId="0" applyAlignment="1" applyBorder="1" applyFont="1">
      <alignment horizontal="center"/>
    </xf>
    <xf borderId="6" fillId="7" fontId="36" numFmtId="0" xfId="0" applyAlignment="1" applyBorder="1" applyFont="1">
      <alignment horizontal="center" readingOrder="0"/>
    </xf>
    <xf borderId="13" fillId="16" fontId="36" numFmtId="0" xfId="0" applyAlignment="1" applyBorder="1" applyFill="1" applyFont="1">
      <alignment horizontal="center" readingOrder="0"/>
    </xf>
    <xf borderId="6" fillId="16" fontId="36" numFmtId="0" xfId="0" applyAlignment="1" applyBorder="1" applyFont="1">
      <alignment horizontal="center" readingOrder="0"/>
    </xf>
    <xf borderId="4" fillId="16" fontId="36" numFmtId="0" xfId="0" applyAlignment="1" applyBorder="1" applyFont="1">
      <alignment horizontal="center" readingOrder="0"/>
    </xf>
    <xf borderId="12" fillId="16" fontId="36" numFmtId="0" xfId="0" applyAlignment="1" applyBorder="1" applyFont="1">
      <alignment horizontal="center" readingOrder="0"/>
    </xf>
    <xf borderId="6" fillId="0" fontId="36" numFmtId="0" xfId="0" applyAlignment="1" applyBorder="1" applyFont="1">
      <alignment horizontal="center" readingOrder="0"/>
    </xf>
    <xf borderId="12" fillId="0" fontId="36" numFmtId="0" xfId="0" applyAlignment="1" applyBorder="1" applyFont="1">
      <alignment horizontal="center" readingOrder="0"/>
    </xf>
    <xf borderId="15" fillId="16" fontId="36" numFmtId="0" xfId="0" applyAlignment="1" applyBorder="1" applyFont="1">
      <alignment horizontal="center" readingOrder="0"/>
    </xf>
    <xf borderId="16" fillId="0" fontId="36" numFmtId="0" xfId="0" applyAlignment="1" applyBorder="1" applyFont="1">
      <alignment horizontal="center" readingOrder="0"/>
    </xf>
    <xf borderId="16" fillId="16" fontId="36" numFmtId="0" xfId="0" applyAlignment="1" applyBorder="1" applyFont="1">
      <alignment horizontal="center" readingOrder="0"/>
    </xf>
    <xf borderId="0" fillId="0" fontId="1" numFmtId="0" xfId="0" applyAlignment="1" applyFont="1">
      <alignment horizontal="left" readingOrder="0" vertical="center"/>
    </xf>
    <xf borderId="0" fillId="0" fontId="42" numFmtId="0" xfId="0" applyAlignment="1" applyFont="1">
      <alignment horizontal="left" readingOrder="0" vertical="center"/>
    </xf>
    <xf borderId="0" fillId="0" fontId="8" numFmtId="0" xfId="0" applyAlignment="1" applyFont="1">
      <alignment horizontal="left" readingOrder="0" vertical="center"/>
    </xf>
    <xf borderId="0" fillId="0" fontId="43" numFmtId="0" xfId="0" applyAlignment="1" applyFont="1">
      <alignment horizontal="left" readingOrder="0" vertical="center"/>
    </xf>
    <xf borderId="0" fillId="0" fontId="44" numFmtId="0" xfId="0" applyAlignment="1" applyFont="1">
      <alignment horizontal="left" readingOrder="0" vertical="center"/>
    </xf>
    <xf borderId="0" fillId="0" fontId="45" numFmtId="0" xfId="0" applyAlignment="1" applyFont="1">
      <alignment horizontal="left" readingOrder="0" vertical="center"/>
    </xf>
    <xf borderId="0" fillId="0" fontId="46" numFmtId="0" xfId="0" applyAlignment="1" applyFont="1">
      <alignment horizontal="left" readingOrder="0" vertical="center"/>
    </xf>
    <xf borderId="0" fillId="0" fontId="47" numFmtId="0" xfId="0" applyAlignment="1" applyFont="1">
      <alignment horizontal="left" readingOrder="0" vertical="center"/>
    </xf>
    <xf borderId="0" fillId="0" fontId="48" numFmtId="0" xfId="0" applyAlignment="1" applyFont="1">
      <alignment readingOrder="0"/>
    </xf>
    <xf borderId="22" fillId="3" fontId="8" numFmtId="0" xfId="0" applyAlignment="1" applyBorder="1" applyFont="1">
      <alignment horizontal="left" readingOrder="0" vertical="center"/>
    </xf>
    <xf borderId="23" fillId="0" fontId="3" numFmtId="0" xfId="0" applyBorder="1" applyFont="1"/>
    <xf borderId="24" fillId="0" fontId="3" numFmtId="0" xfId="0" applyBorder="1" applyFont="1"/>
    <xf borderId="0" fillId="7" fontId="49" numFmtId="0" xfId="0" applyAlignment="1" applyFont="1">
      <alignment horizontal="center" readingOrder="0"/>
    </xf>
    <xf borderId="10" fillId="2" fontId="8" numFmtId="0" xfId="0" applyAlignment="1" applyBorder="1" applyFont="1">
      <alignment horizontal="center" readingOrder="0" vertical="center"/>
    </xf>
    <xf borderId="10" fillId="2" fontId="8" numFmtId="0" xfId="0" applyAlignment="1" applyBorder="1" applyFont="1">
      <alignment horizontal="center" readingOrder="0"/>
    </xf>
    <xf borderId="0" fillId="0" fontId="8" numFmtId="0" xfId="0" applyAlignment="1" applyFont="1">
      <alignment horizontal="center" readingOrder="0"/>
    </xf>
    <xf borderId="4" fillId="0" fontId="36" numFmtId="0" xfId="0" applyAlignment="1" applyBorder="1" applyFont="1">
      <alignment horizontal="center" vertical="center"/>
    </xf>
    <xf borderId="15" fillId="0" fontId="36" numFmtId="0" xfId="0" applyAlignment="1" applyBorder="1" applyFont="1">
      <alignment horizontal="center" vertical="center"/>
    </xf>
    <xf borderId="13" fillId="0" fontId="36" numFmtId="0" xfId="0" applyAlignment="1" applyBorder="1" applyFont="1">
      <alignment horizontal="center" vertical="center"/>
    </xf>
    <xf borderId="0" fillId="6" fontId="36" numFmtId="0" xfId="0" applyAlignment="1" applyFont="1">
      <alignment horizontal="center" readingOrder="0" vertical="center"/>
    </xf>
    <xf borderId="0" fillId="9" fontId="36" numFmtId="0" xfId="0" applyAlignment="1" applyFont="1">
      <alignment horizontal="center" readingOrder="0" vertical="center"/>
    </xf>
    <xf borderId="6" fillId="9" fontId="36" numFmtId="0" xfId="0" applyAlignment="1" applyBorder="1" applyFont="1">
      <alignment horizontal="center" readingOrder="0" vertical="center"/>
    </xf>
    <xf borderId="16" fillId="0" fontId="3" numFmtId="0" xfId="0" applyBorder="1" applyFont="1"/>
    <xf borderId="17" fillId="0" fontId="3" numFmtId="0" xfId="0" applyBorder="1" applyFont="1"/>
    <xf borderId="4" fillId="17" fontId="11" numFmtId="0" xfId="0" applyAlignment="1" applyBorder="1" applyFill="1" applyFont="1">
      <alignment horizontal="center" readingOrder="0"/>
    </xf>
    <xf borderId="4" fillId="17" fontId="11" numFmtId="0" xfId="0" applyAlignment="1" applyBorder="1" applyFont="1">
      <alignment horizontal="center" readingOrder="0" vertical="center"/>
    </xf>
    <xf borderId="4" fillId="0" fontId="4" numFmtId="0" xfId="0" applyAlignment="1" applyBorder="1" applyFont="1">
      <alignment horizontal="center" readingOrder="0" vertical="center"/>
    </xf>
    <xf borderId="4" fillId="0" fontId="36" numFmtId="1" xfId="0" applyAlignment="1" applyBorder="1" applyFont="1" applyNumberFormat="1">
      <alignment horizontal="center" readingOrder="0" vertical="center"/>
    </xf>
    <xf borderId="4" fillId="0" fontId="36" numFmtId="2" xfId="0" applyAlignment="1" applyBorder="1" applyFont="1" applyNumberFormat="1">
      <alignment horizontal="center" readingOrder="0" vertical="center"/>
    </xf>
    <xf borderId="4" fillId="0" fontId="4" numFmtId="0" xfId="0" applyAlignment="1" applyBorder="1" applyFont="1">
      <alignment horizontal="center" readingOrder="0"/>
    </xf>
    <xf borderId="1" fillId="3" fontId="1" numFmtId="0" xfId="0" applyAlignment="1" applyBorder="1" applyFont="1">
      <alignment horizontal="center" readingOrder="0" vertical="center"/>
    </xf>
    <xf borderId="0" fillId="0" fontId="4" numFmtId="0" xfId="0" applyAlignment="1" applyFont="1">
      <alignment horizontal="center"/>
    </xf>
    <xf borderId="0" fillId="0" fontId="1" numFmtId="0" xfId="0" applyAlignment="1" applyFont="1">
      <alignment horizontal="center" readingOrder="0" vertical="center"/>
    </xf>
    <xf borderId="4" fillId="2" fontId="50" numFmtId="0" xfId="0" applyAlignment="1" applyBorder="1" applyFont="1">
      <alignment horizontal="center" readingOrder="0" shrinkToFit="0" wrapText="0"/>
    </xf>
    <xf borderId="4" fillId="2" fontId="11" numFmtId="0" xfId="0" applyAlignment="1" applyBorder="1" applyFont="1">
      <alignment horizontal="center" readingOrder="0" shrinkToFit="0" wrapText="0"/>
    </xf>
    <xf borderId="4" fillId="0" fontId="4" numFmtId="2" xfId="0" applyAlignment="1" applyBorder="1" applyFont="1" applyNumberFormat="1">
      <alignment horizontal="center"/>
    </xf>
    <xf borderId="4" fillId="0" fontId="4" numFmtId="1" xfId="0" applyAlignment="1" applyBorder="1" applyFont="1" applyNumberFormat="1">
      <alignment horizontal="center"/>
    </xf>
    <xf borderId="4" fillId="0" fontId="4" numFmtId="0" xfId="0" applyAlignment="1" applyBorder="1" applyFont="1">
      <alignment horizontal="center"/>
    </xf>
    <xf borderId="0" fillId="0" fontId="4" numFmtId="2" xfId="0" applyAlignment="1" applyFont="1" applyNumberFormat="1">
      <alignment horizontal="center"/>
    </xf>
    <xf borderId="1" fillId="3" fontId="51" numFmtId="0" xfId="0" applyAlignment="1" applyBorder="1" applyFont="1">
      <alignment horizontal="center" readingOrder="0"/>
    </xf>
    <xf borderId="0" fillId="0" fontId="10" numFmtId="0" xfId="0" applyAlignment="1" applyFont="1">
      <alignment readingOrder="0" shrinkToFit="0" wrapText="1"/>
    </xf>
    <xf borderId="0" fillId="0" fontId="51" numFmtId="0" xfId="0" applyAlignment="1" applyFont="1">
      <alignment readingOrder="0" shrinkToFit="0" wrapText="1"/>
    </xf>
    <xf borderId="4" fillId="0" fontId="4" numFmtId="2" xfId="0" applyBorder="1" applyFont="1" applyNumberFormat="1"/>
    <xf borderId="0" fillId="0" fontId="4" numFmtId="0" xfId="0" applyFont="1"/>
    <xf borderId="4" fillId="0" fontId="1" numFmtId="0" xfId="0" applyAlignment="1" applyBorder="1" applyFont="1">
      <alignment horizontal="center" readingOrder="0" vertical="center"/>
    </xf>
    <xf borderId="4" fillId="0" fontId="1" numFmtId="0" xfId="0" applyAlignment="1" applyBorder="1" applyFont="1">
      <alignment readingOrder="0"/>
    </xf>
    <xf borderId="1" fillId="0" fontId="1" numFmtId="0" xfId="0" applyAlignment="1" applyBorder="1" applyFont="1">
      <alignment horizontal="center" readingOrder="0"/>
    </xf>
    <xf borderId="0" fillId="0" fontId="52" numFmtId="0" xfId="0" applyAlignment="1" applyFont="1">
      <alignment horizontal="center" readingOrder="0"/>
    </xf>
    <xf borderId="4" fillId="0" fontId="4" numFmtId="1" xfId="0" applyAlignment="1" applyBorder="1" applyFont="1" applyNumberFormat="1">
      <alignment horizontal="center" readingOrder="0" vertical="center"/>
    </xf>
    <xf borderId="1" fillId="0" fontId="4" numFmtId="0" xfId="0" applyAlignment="1" applyBorder="1" applyFont="1">
      <alignment readingOrder="0"/>
    </xf>
    <xf borderId="4" fillId="0" fontId="4" numFmtId="0" xfId="0" applyBorder="1" applyFont="1"/>
    <xf borderId="4" fillId="15" fontId="4" numFmtId="1" xfId="0" applyAlignment="1" applyBorder="1" applyFont="1" applyNumberFormat="1">
      <alignment horizontal="center" readingOrder="0" vertical="center"/>
    </xf>
    <xf borderId="0" fillId="7" fontId="4" numFmtId="0" xfId="0" applyAlignment="1" applyFont="1">
      <alignment readingOrder="0"/>
    </xf>
    <xf borderId="0" fillId="0" fontId="53" numFmtId="0" xfId="0" applyAlignment="1" applyFont="1">
      <alignment horizontal="center" readingOrder="0"/>
    </xf>
    <xf borderId="6" fillId="7" fontId="8" numFmtId="0" xfId="0" applyAlignment="1" applyBorder="1" applyFont="1">
      <alignment horizontal="center" readingOrder="0" vertical="center"/>
    </xf>
    <xf borderId="4" fillId="0" fontId="54" numFmtId="0" xfId="0" applyAlignment="1" applyBorder="1" applyFont="1">
      <alignment horizontal="center" readingOrder="0" vertical="top"/>
    </xf>
    <xf borderId="6" fillId="0" fontId="54" numFmtId="0" xfId="0" applyAlignment="1" applyBorder="1" applyFont="1">
      <alignment horizontal="center" readingOrder="0" vertical="center"/>
    </xf>
    <xf borderId="4" fillId="0" fontId="41" numFmtId="0" xfId="0" applyAlignment="1" applyBorder="1" applyFont="1">
      <alignment horizontal="center" readingOrder="0" vertical="top"/>
    </xf>
    <xf borderId="15" fillId="0" fontId="54" numFmtId="0" xfId="0" applyAlignment="1" applyBorder="1" applyFont="1">
      <alignment horizontal="center" readingOrder="0" vertical="top"/>
    </xf>
    <xf borderId="15" fillId="0" fontId="41" numFmtId="0" xfId="0" applyAlignment="1" applyBorder="1" applyFont="1">
      <alignment horizontal="center" readingOrder="0" vertical="top"/>
    </xf>
    <xf borderId="13" fillId="0" fontId="54" numFmtId="0" xfId="0" applyAlignment="1" applyBorder="1" applyFont="1">
      <alignment horizontal="center" readingOrder="0" vertical="top"/>
    </xf>
    <xf borderId="12" fillId="0" fontId="54" numFmtId="0" xfId="0" applyAlignment="1" applyBorder="1" applyFont="1">
      <alignment horizontal="center" readingOrder="0" vertical="center"/>
    </xf>
    <xf borderId="12" fillId="9" fontId="54" numFmtId="0" xfId="0" applyAlignment="1" applyBorder="1" applyFont="1">
      <alignment horizontal="center" readingOrder="0" vertical="center"/>
    </xf>
    <xf borderId="13" fillId="0" fontId="41" numFmtId="0" xfId="0" applyAlignment="1" applyBorder="1" applyFont="1">
      <alignment horizontal="center" readingOrder="0" vertical="top"/>
    </xf>
    <xf borderId="12" fillId="7" fontId="36" numFmtId="0" xfId="0" applyAlignment="1" applyBorder="1" applyFont="1">
      <alignment horizontal="center" readingOrder="0" vertical="center"/>
    </xf>
    <xf borderId="13" fillId="0" fontId="55" numFmtId="0" xfId="0" applyAlignment="1" applyBorder="1" applyFont="1">
      <alignment vertical="bottom"/>
    </xf>
    <xf borderId="4" fillId="0" fontId="55" numFmtId="0" xfId="0" applyAlignment="1" applyBorder="1" applyFont="1">
      <alignment vertical="bottom"/>
    </xf>
    <xf borderId="6" fillId="9" fontId="54" numFmtId="0" xfId="0" applyAlignment="1" applyBorder="1" applyFont="1">
      <alignment horizontal="center" readingOrder="0" vertical="center"/>
    </xf>
    <xf borderId="15" fillId="0" fontId="55" numFmtId="0" xfId="0" applyAlignment="1" applyBorder="1" applyFont="1">
      <alignment vertical="bottom"/>
    </xf>
    <xf borderId="15" fillId="0" fontId="4" numFmtId="0" xfId="0" applyAlignment="1" applyBorder="1" applyFont="1">
      <alignment horizontal="center" readingOrder="0"/>
    </xf>
    <xf borderId="12" fillId="9" fontId="36" numFmtId="0" xfId="0" applyAlignment="1" applyBorder="1" applyFont="1">
      <alignment horizontal="center" readingOrder="0" vertical="center"/>
    </xf>
    <xf borderId="13" fillId="0" fontId="4" numFmtId="0" xfId="0" applyAlignment="1" applyBorder="1" applyFont="1">
      <alignment horizontal="center" readingOrder="0"/>
    </xf>
    <xf borderId="12" fillId="6" fontId="36" numFmtId="0" xfId="0" applyAlignment="1" applyBorder="1" applyFont="1">
      <alignment horizontal="center" readingOrder="0" vertical="center"/>
    </xf>
    <xf borderId="6" fillId="0" fontId="41" numFmtId="0" xfId="0" applyAlignment="1" applyBorder="1" applyFont="1">
      <alignment horizontal="center" readingOrder="0" vertical="center"/>
    </xf>
    <xf borderId="15" fillId="0" fontId="41" numFmtId="0" xfId="0" applyAlignment="1" applyBorder="1" applyFont="1">
      <alignment readingOrder="0" vertical="top"/>
    </xf>
    <xf borderId="13" fillId="0" fontId="41" numFmtId="0" xfId="0" applyAlignment="1" applyBorder="1" applyFont="1">
      <alignment readingOrder="0" vertical="top"/>
    </xf>
    <xf borderId="12" fillId="0" fontId="41" numFmtId="0" xfId="0" applyAlignment="1" applyBorder="1" applyFont="1">
      <alignment horizontal="center" readingOrder="0" vertical="center"/>
    </xf>
    <xf borderId="12" fillId="9" fontId="41" numFmtId="0" xfId="0" applyAlignment="1" applyBorder="1" applyFont="1">
      <alignment horizontal="center" readingOrder="0" vertical="center"/>
    </xf>
    <xf borderId="6" fillId="9" fontId="41" numFmtId="0" xfId="0" applyAlignment="1" applyBorder="1" applyFont="1">
      <alignment horizontal="center" readingOrder="0" vertical="center"/>
    </xf>
    <xf borderId="25" fillId="7" fontId="4" numFmtId="0" xfId="0" applyAlignment="1" applyBorder="1" applyFont="1">
      <alignment readingOrder="0"/>
    </xf>
    <xf borderId="26" fillId="0" fontId="3" numFmtId="0" xfId="0" applyBorder="1" applyFont="1"/>
    <xf borderId="27" fillId="7" fontId="4" numFmtId="0" xfId="0" applyAlignment="1" applyBorder="1" applyFont="1">
      <alignment readingOrder="0"/>
    </xf>
    <xf borderId="28" fillId="7" fontId="8" numFmtId="0" xfId="0" applyAlignment="1" applyBorder="1" applyFont="1">
      <alignment horizontal="center" readingOrder="0" vertical="center"/>
    </xf>
    <xf borderId="0" fillId="2" fontId="8" numFmtId="0" xfId="0" applyAlignment="1" applyFont="1">
      <alignment horizontal="center" readingOrder="0"/>
    </xf>
    <xf borderId="14" fillId="0" fontId="3" numFmtId="0" xfId="0" applyBorder="1" applyFont="1"/>
    <xf borderId="29" fillId="0" fontId="3" numFmtId="0" xfId="0" applyBorder="1" applyFont="1"/>
    <xf borderId="30" fillId="0" fontId="3" numFmtId="0" xfId="0" applyBorder="1" applyFont="1"/>
    <xf borderId="2" fillId="0" fontId="1" numFmtId="0" xfId="0" applyAlignment="1" applyBorder="1" applyFont="1">
      <alignment horizontal="center" readingOrder="0"/>
    </xf>
    <xf borderId="4" fillId="0" fontId="41" numFmtId="1" xfId="0" applyAlignment="1" applyBorder="1" applyFont="1" applyNumberFormat="1">
      <alignment horizontal="center" readingOrder="0" vertical="center"/>
    </xf>
    <xf borderId="4" fillId="0" fontId="56" numFmtId="0" xfId="0" applyAlignment="1" applyBorder="1" applyFont="1">
      <alignment horizontal="center" readingOrder="0" vertical="center"/>
    </xf>
    <xf borderId="4" fillId="0" fontId="54" numFmtId="1" xfId="0" applyAlignment="1" applyBorder="1" applyFont="1" applyNumberFormat="1">
      <alignment horizontal="center" readingOrder="0" vertical="center"/>
    </xf>
    <xf borderId="15" fillId="0" fontId="41" numFmtId="1" xfId="0" applyAlignment="1" applyBorder="1" applyFont="1" applyNumberFormat="1">
      <alignment horizontal="center" readingOrder="0" vertical="center"/>
    </xf>
    <xf borderId="15" fillId="0" fontId="56" numFmtId="0" xfId="0" applyAlignment="1" applyBorder="1" applyFont="1">
      <alignment horizontal="center" readingOrder="0" vertical="center"/>
    </xf>
    <xf borderId="15" fillId="0" fontId="54" numFmtId="1" xfId="0" applyAlignment="1" applyBorder="1" applyFont="1" applyNumberFormat="1">
      <alignment horizontal="center" readingOrder="0" vertical="center"/>
    </xf>
    <xf borderId="13" fillId="0" fontId="41" numFmtId="1" xfId="0" applyAlignment="1" applyBorder="1" applyFont="1" applyNumberFormat="1">
      <alignment horizontal="center" readingOrder="0" vertical="center"/>
    </xf>
    <xf borderId="13" fillId="0" fontId="56" numFmtId="0" xfId="0" applyAlignment="1" applyBorder="1" applyFont="1">
      <alignment horizontal="center" readingOrder="0" vertical="center"/>
    </xf>
    <xf borderId="13" fillId="0" fontId="54" numFmtId="1" xfId="0" applyAlignment="1" applyBorder="1" applyFont="1" applyNumberFormat="1">
      <alignment horizontal="center" readingOrder="0" vertical="center"/>
    </xf>
    <xf borderId="12" fillId="18" fontId="36" numFmtId="0" xfId="0" applyAlignment="1" applyBorder="1" applyFill="1" applyFont="1">
      <alignment horizontal="center" readingOrder="0" vertical="center"/>
    </xf>
    <xf borderId="6" fillId="18" fontId="36" numFmtId="0" xfId="0" applyAlignment="1" applyBorder="1" applyFont="1">
      <alignment horizontal="center" readingOrder="0" vertical="center"/>
    </xf>
    <xf borderId="29" fillId="7" fontId="8" numFmtId="0" xfId="0" applyAlignment="1" applyBorder="1" applyFont="1">
      <alignment horizontal="center" readingOrder="0" vertical="center"/>
    </xf>
    <xf borderId="4" fillId="0" fontId="41" numFmtId="1" xfId="0" applyAlignment="1" applyBorder="1" applyFont="1" applyNumberFormat="1">
      <alignment horizontal="center" readingOrder="0" vertical="top"/>
    </xf>
    <xf borderId="15" fillId="0" fontId="41" numFmtId="1" xfId="0" applyAlignment="1" applyBorder="1" applyFont="1" applyNumberFormat="1">
      <alignment horizontal="center" readingOrder="0" vertical="top"/>
    </xf>
    <xf borderId="13" fillId="0" fontId="41" numFmtId="1" xfId="0" applyAlignment="1" applyBorder="1" applyFont="1" applyNumberFormat="1">
      <alignment horizontal="center" readingOrder="0" vertical="top"/>
    </xf>
    <xf borderId="31" fillId="7" fontId="4" numFmtId="0" xfId="0" applyAlignment="1" applyBorder="1" applyFont="1">
      <alignment readingOrder="0"/>
    </xf>
    <xf borderId="32" fillId="0" fontId="3" numFmtId="0" xfId="0" applyBorder="1" applyFont="1"/>
    <xf borderId="12" fillId="7" fontId="8" numFmtId="0" xfId="0" applyAlignment="1" applyBorder="1" applyFont="1">
      <alignment horizontal="center" readingOrder="0" vertical="center"/>
    </xf>
    <xf borderId="4" fillId="0" fontId="41" numFmtId="0" xfId="0" applyAlignment="1" applyBorder="1" applyFont="1">
      <alignment horizontal="center" readingOrder="0" vertical="center"/>
    </xf>
    <xf borderId="4" fillId="0" fontId="54" numFmtId="0" xfId="0" applyAlignment="1" applyBorder="1" applyFont="1">
      <alignment horizontal="center" readingOrder="0" vertical="center"/>
    </xf>
    <xf borderId="15" fillId="0" fontId="41" numFmtId="0" xfId="0" applyAlignment="1" applyBorder="1" applyFont="1">
      <alignment horizontal="center" readingOrder="0" vertical="center"/>
    </xf>
    <xf borderId="15" fillId="0" fontId="54" numFmtId="0" xfId="0" applyAlignment="1" applyBorder="1" applyFont="1">
      <alignment horizontal="center" readingOrder="0" vertical="center"/>
    </xf>
    <xf borderId="13" fillId="0" fontId="41" numFmtId="0" xfId="0" applyAlignment="1" applyBorder="1" applyFont="1">
      <alignment horizontal="center" readingOrder="0" vertical="center"/>
    </xf>
    <xf borderId="13" fillId="0" fontId="54" numFmtId="0" xfId="0" applyAlignment="1" applyBorder="1" applyFont="1">
      <alignment horizontal="center" readingOrder="0" vertical="center"/>
    </xf>
    <xf borderId="0" fillId="5" fontId="4" numFmtId="0" xfId="0" applyAlignment="1" applyFont="1">
      <alignment readingOrder="0"/>
    </xf>
    <xf borderId="6" fillId="2" fontId="8"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5" fontId="4" numFmtId="0" xfId="0" applyAlignment="1" applyFont="1">
      <alignment readingOrder="0" vertical="center"/>
    </xf>
    <xf borderId="0" fillId="7" fontId="4" numFmtId="0" xfId="0" applyAlignment="1" applyFont="1">
      <alignment readingOrder="0" shrinkToFit="0" vertical="center" wrapText="1"/>
    </xf>
    <xf borderId="0" fillId="13" fontId="4" numFmtId="0" xfId="0" applyAlignment="1" applyFont="1">
      <alignment readingOrder="0"/>
    </xf>
    <xf borderId="0" fillId="0" fontId="1" numFmtId="0" xfId="0" applyAlignment="1" applyFont="1">
      <alignment readingOrder="0" vertical="center"/>
    </xf>
    <xf borderId="0" fillId="0" fontId="4" numFmtId="0" xfId="0" applyAlignment="1" applyFont="1">
      <alignment readingOrder="0" shrinkToFit="0" vertical="top" wrapText="1"/>
    </xf>
    <xf borderId="0" fillId="13" fontId="4" numFmtId="0" xfId="0" applyFont="1"/>
    <xf borderId="0" fillId="3" fontId="57" numFmtId="0" xfId="0" applyAlignment="1" applyFont="1">
      <alignment horizontal="center" readingOrder="0" vertical="center"/>
    </xf>
    <xf borderId="4" fillId="0" fontId="56" numFmtId="1" xfId="0" applyAlignment="1" applyBorder="1" applyFont="1" applyNumberFormat="1">
      <alignment horizontal="center"/>
    </xf>
    <xf borderId="4" fillId="0" fontId="36" numFmtId="1" xfId="0" applyAlignment="1" applyBorder="1" applyFont="1" applyNumberFormat="1">
      <alignment horizontal="center"/>
    </xf>
    <xf borderId="0" fillId="0" fontId="36" numFmtId="0" xfId="0" applyAlignment="1" applyFont="1">
      <alignment horizontal="center"/>
    </xf>
    <xf borderId="1" fillId="15" fontId="1" numFmtId="0" xfId="0" applyAlignment="1" applyBorder="1" applyFont="1">
      <alignment horizontal="center" readingOrder="0"/>
    </xf>
    <xf borderId="4" fillId="15" fontId="1" numFmtId="0" xfId="0" applyAlignment="1" applyBorder="1" applyFont="1">
      <alignment readingOrder="0"/>
    </xf>
    <xf borderId="4" fillId="0" fontId="36" numFmtId="2" xfId="0" applyAlignment="1" applyBorder="1" applyFont="1" applyNumberFormat="1">
      <alignment horizontal="center"/>
    </xf>
    <xf borderId="4" fillId="9" fontId="36" numFmtId="0" xfId="0" applyAlignment="1" applyBorder="1" applyFont="1">
      <alignment horizontal="center"/>
    </xf>
    <xf borderId="4" fillId="18" fontId="36" numFmtId="0" xfId="0" applyAlignment="1" applyBorder="1" applyFont="1">
      <alignment horizontal="center"/>
    </xf>
    <xf borderId="4" fillId="9" fontId="36" numFmtId="2" xfId="0" applyAlignment="1" applyBorder="1" applyFont="1" applyNumberFormat="1">
      <alignment horizontal="center"/>
    </xf>
    <xf borderId="4" fillId="6" fontId="36" numFmtId="0" xfId="0" applyAlignment="1" applyBorder="1" applyFont="1">
      <alignment horizontal="center"/>
    </xf>
    <xf borderId="4" fillId="19" fontId="8" numFmtId="0" xfId="0" applyAlignment="1" applyBorder="1" applyFill="1" applyFont="1">
      <alignment horizontal="center" readingOrder="0" vertical="center"/>
    </xf>
    <xf borderId="0" fillId="3" fontId="1" numFmtId="0" xfId="0" applyAlignment="1" applyFont="1">
      <alignment horizontal="center"/>
    </xf>
    <xf borderId="0" fillId="0" fontId="20" numFmtId="0" xfId="0" applyAlignment="1" applyFont="1">
      <alignment horizontal="center" readingOrder="0" vertical="center"/>
    </xf>
    <xf borderId="4" fillId="4" fontId="8" numFmtId="0" xfId="0" applyAlignment="1" applyBorder="1" applyFont="1">
      <alignment horizontal="center" readingOrder="0" vertical="center"/>
    </xf>
    <xf borderId="0" fillId="3" fontId="4" numFmtId="0" xfId="0" applyFont="1"/>
    <xf borderId="0" fillId="0" fontId="8" numFmtId="0" xfId="0" applyAlignment="1" applyFont="1">
      <alignment horizontal="center" vertical="center"/>
    </xf>
    <xf borderId="4" fillId="4" fontId="58" numFmtId="0" xfId="0" applyAlignment="1" applyBorder="1" applyFont="1">
      <alignment horizontal="center" readingOrder="0" vertical="center"/>
    </xf>
    <xf borderId="0" fillId="0" fontId="58" numFmtId="0" xfId="0" applyAlignment="1" applyFont="1">
      <alignment horizontal="center" readingOrder="0" vertical="center"/>
    </xf>
    <xf borderId="0" fillId="0" fontId="5" numFmtId="0" xfId="0" applyAlignment="1" applyFont="1">
      <alignment horizontal="center" readingOrder="0"/>
    </xf>
    <xf borderId="7" fillId="15" fontId="59" numFmtId="0" xfId="0" applyAlignment="1" applyBorder="1" applyFont="1">
      <alignment horizontal="center" readingOrder="0"/>
    </xf>
    <xf borderId="0" fillId="0" fontId="4" numFmtId="0" xfId="0" applyAlignment="1" applyFont="1">
      <alignment horizontal="center" readingOrder="0"/>
    </xf>
    <xf borderId="6" fillId="4" fontId="60" numFmtId="0" xfId="0" applyAlignment="1" applyBorder="1" applyFont="1">
      <alignment horizontal="center" readingOrder="0" vertical="center"/>
    </xf>
    <xf borderId="2" fillId="0" fontId="11" numFmtId="0" xfId="0" applyAlignment="1" applyBorder="1" applyFont="1">
      <alignment horizontal="center" readingOrder="0"/>
    </xf>
    <xf borderId="1" fillId="0" fontId="51" numFmtId="0" xfId="0" applyAlignment="1" applyBorder="1" applyFont="1">
      <alignment horizontal="center" readingOrder="0"/>
    </xf>
    <xf borderId="4" fillId="17" fontId="1" numFmtId="0" xfId="0" applyAlignment="1" applyBorder="1" applyFont="1">
      <alignment horizontal="center" readingOrder="0" vertical="center"/>
    </xf>
    <xf borderId="4" fillId="17" fontId="1" numFmtId="0" xfId="0" applyAlignment="1" applyBorder="1" applyFont="1">
      <alignment horizontal="center" readingOrder="0"/>
    </xf>
    <xf borderId="6" fillId="17" fontId="1" numFmtId="0" xfId="0" applyAlignment="1" applyBorder="1" applyFont="1">
      <alignment horizontal="center" readingOrder="0"/>
    </xf>
    <xf borderId="6" fillId="17" fontId="11" numFmtId="0" xfId="0" applyAlignment="1" applyBorder="1" applyFont="1">
      <alignment horizontal="center" readingOrder="0"/>
    </xf>
    <xf borderId="6" fillId="4" fontId="34" numFmtId="0" xfId="0" applyAlignment="1" applyBorder="1" applyFont="1">
      <alignment horizontal="center" readingOrder="0" vertical="center"/>
    </xf>
    <xf borderId="1" fillId="0" fontId="36" numFmtId="1" xfId="0" applyAlignment="1" applyBorder="1" applyFont="1" applyNumberFormat="1">
      <alignment horizontal="center" readingOrder="0" vertical="center"/>
    </xf>
    <xf borderId="11" fillId="0" fontId="36" numFmtId="0" xfId="0" applyAlignment="1" applyBorder="1" applyFont="1">
      <alignment horizontal="center" readingOrder="0" vertical="center"/>
    </xf>
    <xf borderId="4" fillId="0" fontId="36" numFmtId="1"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Avg Training Time Considering Different Configurations</a:t>
            </a:r>
          </a:p>
        </c:rich>
      </c:tx>
      <c:overlay val="0"/>
    </c:title>
    <c:plotArea>
      <c:layout/>
      <c:lineChart>
        <c:varyColors val="0"/>
        <c:ser>
          <c:idx val="0"/>
          <c:order val="0"/>
          <c:tx>
            <c:strRef>
              <c:f>'2.Client Cluster'!$C$126</c:f>
            </c:strRef>
          </c:tx>
          <c:spPr>
            <a:ln cmpd="sng">
              <a:solidFill>
                <a:srgbClr val="4285F4"/>
              </a:solidFill>
            </a:ln>
          </c:spPr>
          <c:marker>
            <c:symbol val="circle"/>
            <c:size val="10"/>
            <c:spPr>
              <a:solidFill>
                <a:srgbClr val="4285F4"/>
              </a:solidFill>
              <a:ln cmpd="sng">
                <a:solidFill>
                  <a:srgbClr val="4285F4"/>
                </a:solidFill>
              </a:ln>
            </c:spPr>
          </c:marker>
          <c:dLbls>
            <c:numFmt formatCode="General" sourceLinked="1"/>
            <c:txPr>
              <a:bodyPr/>
              <a:lstStyle/>
              <a:p>
                <a:pPr lvl="0">
                  <a:defRPr/>
                </a:pPr>
              </a:p>
            </c:txPr>
            <c:showLegendKey val="0"/>
            <c:showVal val="1"/>
            <c:showCatName val="0"/>
            <c:showSerName val="0"/>
            <c:showPercent val="0"/>
            <c:showBubbleSize val="0"/>
          </c:dLbls>
          <c:errBars>
            <c:errDir val="y"/>
            <c:errBarType val="both"/>
            <c:errValType val="percentage"/>
            <c:noEndCap val="0"/>
            <c:val val="10.0"/>
          </c:errBars>
          <c:cat>
            <c:strRef>
              <c:f>'2.Client Cluster'!$B$127:$B$131</c:f>
            </c:strRef>
          </c:cat>
          <c:val>
            <c:numRef>
              <c:f>'2.Client Cluster'!$C$127:$C$131</c:f>
              <c:numCache/>
            </c:numRef>
          </c:val>
          <c:smooth val="1"/>
        </c:ser>
        <c:axId val="842696427"/>
        <c:axId val="1741970194"/>
      </c:lineChart>
      <c:catAx>
        <c:axId val="842696427"/>
        <c:scaling>
          <c:orientation val="minMax"/>
          <c:max val="1.1"/>
        </c:scaling>
        <c:delete val="0"/>
        <c:axPos val="b"/>
        <c:title>
          <c:tx>
            <c:rich>
              <a:bodyPr/>
              <a:lstStyle/>
              <a:p>
                <a:pPr lvl="0">
                  <a:defRPr b="1">
                    <a:solidFill>
                      <a:schemeClr val="dk1"/>
                    </a:solidFill>
                    <a:latin typeface="+mn-lt"/>
                  </a:defRPr>
                </a:pPr>
                <a:r>
                  <a:rPr b="1">
                    <a:solidFill>
                      <a:schemeClr val="dk1"/>
                    </a:solidFill>
                    <a:latin typeface="+mn-lt"/>
                  </a:rPr>
                  <a:t/>
                </a:r>
              </a:p>
            </c:rich>
          </c:tx>
          <c:overlay val="0"/>
        </c:title>
        <c:numFmt formatCode="General" sourceLinked="1"/>
        <c:majorTickMark val="none"/>
        <c:minorTickMark val="none"/>
        <c:spPr/>
        <c:txPr>
          <a:bodyPr/>
          <a:lstStyle/>
          <a:p>
            <a:pPr lvl="0">
              <a:defRPr b="1" sz="1600">
                <a:solidFill>
                  <a:srgbClr val="000000"/>
                </a:solidFill>
                <a:latin typeface="+mn-lt"/>
              </a:defRPr>
            </a:pPr>
          </a:p>
        </c:txPr>
        <c:crossAx val="1741970194"/>
      </c:catAx>
      <c:valAx>
        <c:axId val="1741970194"/>
        <c:scaling>
          <c:orientation val="minMax"/>
          <c:max val="1000.0"/>
        </c:scaling>
        <c:delete val="0"/>
        <c:axPos val="l"/>
        <c:minorGridlines>
          <c:spPr>
            <a:ln>
              <a:solidFill>
                <a:srgbClr val="CCCCCC">
                  <a:alpha val="0"/>
                </a:srgbClr>
              </a:solidFill>
            </a:ln>
          </c:spPr>
        </c:minorGridlines>
        <c:title>
          <c:tx>
            <c:rich>
              <a:bodyPr/>
              <a:lstStyle/>
              <a:p>
                <a:pPr lvl="0">
                  <a:defRPr b="1" i="0" sz="1800">
                    <a:solidFill>
                      <a:schemeClr val="dk1"/>
                    </a:solidFill>
                    <a:latin typeface="+mn-lt"/>
                  </a:defRPr>
                </a:pPr>
                <a:r>
                  <a:rPr b="1" i="0" sz="1800">
                    <a:solidFill>
                      <a:schemeClr val="dk1"/>
                    </a:solidFill>
                    <a:latin typeface="+mn-lt"/>
                  </a:rPr>
                  <a:t>Average Training  Time (s)</a:t>
                </a:r>
              </a:p>
            </c:rich>
          </c:tx>
          <c:overlay val="0"/>
        </c:title>
        <c:numFmt formatCode="General" sourceLinked="1"/>
        <c:majorTickMark val="none"/>
        <c:minorTickMark val="none"/>
        <c:tickLblPos val="nextTo"/>
        <c:spPr>
          <a:ln>
            <a:solidFill/>
          </a:ln>
        </c:spPr>
        <c:txPr>
          <a:bodyPr/>
          <a:lstStyle/>
          <a:p>
            <a:pPr lvl="0">
              <a:defRPr b="1">
                <a:solidFill>
                  <a:srgbClr val="000000"/>
                </a:solidFill>
                <a:latin typeface="+mn-lt"/>
              </a:defRPr>
            </a:pPr>
          </a:p>
        </c:txPr>
        <c:crossAx val="842696427"/>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Training Time (avg) per Round</a:t>
            </a:r>
          </a:p>
        </c:rich>
      </c:tx>
      <c:overlay val="0"/>
    </c:title>
    <c:plotArea>
      <c:layout/>
      <c:lineChart>
        <c:ser>
          <c:idx val="0"/>
          <c:order val="0"/>
          <c:tx>
            <c:strRef>
              <c:f>'General Graphs'!$O$8</c:f>
            </c:strRef>
          </c:tx>
          <c:spPr>
            <a:ln cmpd="sng">
              <a:solidFill>
                <a:srgbClr val="4285F4"/>
              </a:solidFill>
            </a:ln>
          </c:spPr>
          <c:marker>
            <c:symbol val="none"/>
          </c:marker>
          <c:cat>
            <c:strRef>
              <c:f>'General Graphs'!$N$9:$N$18</c:f>
            </c:strRef>
          </c:cat>
          <c:val>
            <c:numRef>
              <c:f>'General Graphs'!$O$9:$O$18</c:f>
              <c:numCache/>
            </c:numRef>
          </c:val>
          <c:smooth val="0"/>
        </c:ser>
        <c:ser>
          <c:idx val="1"/>
          <c:order val="1"/>
          <c:tx>
            <c:strRef>
              <c:f>'General Graphs'!$P$8</c:f>
            </c:strRef>
          </c:tx>
          <c:spPr>
            <a:ln cmpd="sng">
              <a:solidFill>
                <a:srgbClr val="EA4335"/>
              </a:solidFill>
            </a:ln>
          </c:spPr>
          <c:marker>
            <c:symbol val="none"/>
          </c:marker>
          <c:cat>
            <c:strRef>
              <c:f>'General Graphs'!$N$9:$N$18</c:f>
            </c:strRef>
          </c:cat>
          <c:val>
            <c:numRef>
              <c:f>'General Graphs'!$P$9:$P$18</c:f>
              <c:numCache/>
            </c:numRef>
          </c:val>
          <c:smooth val="0"/>
        </c:ser>
        <c:ser>
          <c:idx val="2"/>
          <c:order val="2"/>
          <c:tx>
            <c:strRef>
              <c:f>'General Graphs'!$Q$8</c:f>
            </c:strRef>
          </c:tx>
          <c:spPr>
            <a:ln cmpd="sng">
              <a:solidFill>
                <a:srgbClr val="FBBC04"/>
              </a:solidFill>
            </a:ln>
          </c:spPr>
          <c:marker>
            <c:symbol val="none"/>
          </c:marker>
          <c:cat>
            <c:strRef>
              <c:f>'General Graphs'!$N$9:$N$18</c:f>
            </c:strRef>
          </c:cat>
          <c:val>
            <c:numRef>
              <c:f>'General Graphs'!$Q$9:$Q$18</c:f>
              <c:numCache/>
            </c:numRef>
          </c:val>
          <c:smooth val="0"/>
        </c:ser>
        <c:ser>
          <c:idx val="3"/>
          <c:order val="3"/>
          <c:tx>
            <c:strRef>
              <c:f>'General Graphs'!$R$8</c:f>
            </c:strRef>
          </c:tx>
          <c:spPr>
            <a:ln cmpd="sng">
              <a:solidFill>
                <a:srgbClr val="34A853"/>
              </a:solidFill>
            </a:ln>
          </c:spPr>
          <c:marker>
            <c:symbol val="none"/>
          </c:marker>
          <c:cat>
            <c:strRef>
              <c:f>'General Graphs'!$N$9:$N$18</c:f>
            </c:strRef>
          </c:cat>
          <c:val>
            <c:numRef>
              <c:f>'General Graphs'!$R$9:$R$18</c:f>
              <c:numCache/>
            </c:numRef>
          </c:val>
          <c:smooth val="0"/>
        </c:ser>
        <c:ser>
          <c:idx val="4"/>
          <c:order val="4"/>
          <c:tx>
            <c:strRef>
              <c:f>'General Graphs'!$S$8</c:f>
            </c:strRef>
          </c:tx>
          <c:spPr>
            <a:ln cmpd="sng">
              <a:solidFill>
                <a:srgbClr val="FF6D01"/>
              </a:solidFill>
            </a:ln>
          </c:spPr>
          <c:marker>
            <c:symbol val="none"/>
          </c:marker>
          <c:cat>
            <c:strRef>
              <c:f>'General Graphs'!$N$9:$N$18</c:f>
            </c:strRef>
          </c:cat>
          <c:val>
            <c:numRef>
              <c:f>'General Graphs'!$S$9:$S$18</c:f>
              <c:numCache/>
            </c:numRef>
          </c:val>
          <c:smooth val="0"/>
        </c:ser>
        <c:ser>
          <c:idx val="5"/>
          <c:order val="5"/>
          <c:tx>
            <c:strRef>
              <c:f>'General Graphs'!$T$8</c:f>
            </c:strRef>
          </c:tx>
          <c:spPr>
            <a:ln cmpd="sng">
              <a:solidFill>
                <a:srgbClr val="46BDC6"/>
              </a:solidFill>
            </a:ln>
          </c:spPr>
          <c:marker>
            <c:symbol val="none"/>
          </c:marker>
          <c:cat>
            <c:strRef>
              <c:f>'General Graphs'!$N$9:$N$18</c:f>
            </c:strRef>
          </c:cat>
          <c:val>
            <c:numRef>
              <c:f>'General Graphs'!$T$9:$T$18</c:f>
              <c:numCache/>
            </c:numRef>
          </c:val>
          <c:smooth val="0"/>
        </c:ser>
        <c:axId val="1929352297"/>
        <c:axId val="892369163"/>
      </c:lineChart>
      <c:catAx>
        <c:axId val="19293522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892369163"/>
      </c:catAx>
      <c:valAx>
        <c:axId val="892369163"/>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1">
                <a:solidFill>
                  <a:srgbClr val="000000"/>
                </a:solidFill>
                <a:latin typeface="+mn-lt"/>
              </a:defRPr>
            </a:pPr>
          </a:p>
        </c:txPr>
        <c:crossAx val="1929352297"/>
      </c:valAx>
    </c:plotArea>
    <c:legend>
      <c:legendPos val="r"/>
      <c:overlay val="0"/>
      <c:txPr>
        <a:bodyPr/>
        <a:lstStyle/>
        <a:p>
          <a:pPr lvl="0">
            <a:defRPr b="1">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Communication Time (avg) per Round</a:t>
            </a:r>
          </a:p>
        </c:rich>
      </c:tx>
      <c:overlay val="0"/>
    </c:title>
    <c:plotArea>
      <c:layout/>
      <c:lineChart>
        <c:ser>
          <c:idx val="0"/>
          <c:order val="0"/>
          <c:tx>
            <c:strRef>
              <c:f>'General Graphs'!$O$20:$O$21</c:f>
            </c:strRef>
          </c:tx>
          <c:spPr>
            <a:ln cmpd="sng">
              <a:solidFill>
                <a:srgbClr val="4285F4"/>
              </a:solidFill>
            </a:ln>
          </c:spPr>
          <c:marker>
            <c:symbol val="none"/>
          </c:marker>
          <c:cat>
            <c:strRef>
              <c:f>'General Graphs'!$N$22:$N$31</c:f>
            </c:strRef>
          </c:cat>
          <c:val>
            <c:numRef>
              <c:f>'General Graphs'!$O$22:$O$31</c:f>
              <c:numCache/>
            </c:numRef>
          </c:val>
          <c:smooth val="0"/>
        </c:ser>
        <c:ser>
          <c:idx val="1"/>
          <c:order val="1"/>
          <c:tx>
            <c:strRef>
              <c:f>'General Graphs'!$P$20:$P$21</c:f>
            </c:strRef>
          </c:tx>
          <c:spPr>
            <a:ln cmpd="sng">
              <a:solidFill>
                <a:srgbClr val="EA4335"/>
              </a:solidFill>
            </a:ln>
          </c:spPr>
          <c:marker>
            <c:symbol val="none"/>
          </c:marker>
          <c:cat>
            <c:strRef>
              <c:f>'General Graphs'!$N$22:$N$31</c:f>
            </c:strRef>
          </c:cat>
          <c:val>
            <c:numRef>
              <c:f>'General Graphs'!$P$22:$P$31</c:f>
              <c:numCache/>
            </c:numRef>
          </c:val>
          <c:smooth val="0"/>
        </c:ser>
        <c:ser>
          <c:idx val="2"/>
          <c:order val="2"/>
          <c:tx>
            <c:strRef>
              <c:f>'General Graphs'!$Q$20:$Q$21</c:f>
            </c:strRef>
          </c:tx>
          <c:spPr>
            <a:ln cmpd="sng">
              <a:solidFill>
                <a:srgbClr val="FBBC04"/>
              </a:solidFill>
            </a:ln>
          </c:spPr>
          <c:marker>
            <c:symbol val="none"/>
          </c:marker>
          <c:cat>
            <c:strRef>
              <c:f>'General Graphs'!$N$22:$N$31</c:f>
            </c:strRef>
          </c:cat>
          <c:val>
            <c:numRef>
              <c:f>'General Graphs'!$Q$22:$Q$31</c:f>
              <c:numCache/>
            </c:numRef>
          </c:val>
          <c:smooth val="0"/>
        </c:ser>
        <c:ser>
          <c:idx val="3"/>
          <c:order val="3"/>
          <c:tx>
            <c:strRef>
              <c:f>'General Graphs'!$R$20:$R$21</c:f>
            </c:strRef>
          </c:tx>
          <c:spPr>
            <a:ln cmpd="sng">
              <a:solidFill>
                <a:srgbClr val="34A853"/>
              </a:solidFill>
            </a:ln>
          </c:spPr>
          <c:marker>
            <c:symbol val="none"/>
          </c:marker>
          <c:cat>
            <c:strRef>
              <c:f>'General Graphs'!$N$22:$N$31</c:f>
            </c:strRef>
          </c:cat>
          <c:val>
            <c:numRef>
              <c:f>'General Graphs'!$R$22:$R$31</c:f>
              <c:numCache/>
            </c:numRef>
          </c:val>
          <c:smooth val="0"/>
        </c:ser>
        <c:ser>
          <c:idx val="4"/>
          <c:order val="4"/>
          <c:tx>
            <c:strRef>
              <c:f>'General Graphs'!$S$20:$S$21</c:f>
            </c:strRef>
          </c:tx>
          <c:spPr>
            <a:ln cmpd="sng">
              <a:solidFill>
                <a:srgbClr val="FF6D01"/>
              </a:solidFill>
            </a:ln>
          </c:spPr>
          <c:marker>
            <c:symbol val="none"/>
          </c:marker>
          <c:cat>
            <c:strRef>
              <c:f>'General Graphs'!$N$22:$N$31</c:f>
            </c:strRef>
          </c:cat>
          <c:val>
            <c:numRef>
              <c:f>'General Graphs'!$S$22:$S$31</c:f>
              <c:numCache/>
            </c:numRef>
          </c:val>
          <c:smooth val="0"/>
        </c:ser>
        <c:ser>
          <c:idx val="5"/>
          <c:order val="5"/>
          <c:tx>
            <c:strRef>
              <c:f>'General Graphs'!$T$20:$T$21</c:f>
            </c:strRef>
          </c:tx>
          <c:spPr>
            <a:ln cmpd="sng">
              <a:solidFill>
                <a:srgbClr val="46BDC6"/>
              </a:solidFill>
            </a:ln>
          </c:spPr>
          <c:marker>
            <c:symbol val="none"/>
          </c:marker>
          <c:cat>
            <c:strRef>
              <c:f>'General Graphs'!$N$22:$N$31</c:f>
            </c:strRef>
          </c:cat>
          <c:val>
            <c:numRef>
              <c:f>'General Graphs'!$T$22:$T$31</c:f>
              <c:numCache/>
            </c:numRef>
          </c:val>
          <c:smooth val="0"/>
        </c:ser>
        <c:axId val="575150113"/>
        <c:axId val="1272517156"/>
      </c:lineChart>
      <c:catAx>
        <c:axId val="5751501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272517156"/>
      </c:catAx>
      <c:valAx>
        <c:axId val="1272517156"/>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1">
                <a:solidFill>
                  <a:srgbClr val="000000"/>
                </a:solidFill>
                <a:latin typeface="+mn-lt"/>
              </a:defRPr>
            </a:pPr>
          </a:p>
        </c:txPr>
        <c:crossAx val="575150113"/>
      </c:valAx>
    </c:plotArea>
    <c:legend>
      <c:legendPos val="r"/>
      <c:overlay val="0"/>
      <c:txPr>
        <a:bodyPr/>
        <a:lstStyle/>
        <a:p>
          <a:pPr lvl="0">
            <a:defRPr b="1">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Total Time (avg) per Round</a:t>
            </a:r>
          </a:p>
        </c:rich>
      </c:tx>
      <c:overlay val="0"/>
    </c:title>
    <c:plotArea>
      <c:layout/>
      <c:lineChart>
        <c:ser>
          <c:idx val="0"/>
          <c:order val="0"/>
          <c:tx>
            <c:strRef>
              <c:f>'General Graphs'!$O$33:$O$34</c:f>
            </c:strRef>
          </c:tx>
          <c:spPr>
            <a:ln cmpd="sng">
              <a:solidFill>
                <a:srgbClr val="4285F4"/>
              </a:solidFill>
            </a:ln>
          </c:spPr>
          <c:marker>
            <c:symbol val="none"/>
          </c:marker>
          <c:cat>
            <c:strRef>
              <c:f>'General Graphs'!$N$35:$N$44</c:f>
            </c:strRef>
          </c:cat>
          <c:val>
            <c:numRef>
              <c:f>'General Graphs'!$O$35:$O$44</c:f>
              <c:numCache/>
            </c:numRef>
          </c:val>
          <c:smooth val="0"/>
        </c:ser>
        <c:ser>
          <c:idx val="1"/>
          <c:order val="1"/>
          <c:tx>
            <c:strRef>
              <c:f>'General Graphs'!$P$33:$P$34</c:f>
            </c:strRef>
          </c:tx>
          <c:spPr>
            <a:ln cmpd="sng">
              <a:solidFill>
                <a:srgbClr val="EA4335"/>
              </a:solidFill>
            </a:ln>
          </c:spPr>
          <c:marker>
            <c:symbol val="none"/>
          </c:marker>
          <c:cat>
            <c:strRef>
              <c:f>'General Graphs'!$N$35:$N$44</c:f>
            </c:strRef>
          </c:cat>
          <c:val>
            <c:numRef>
              <c:f>'General Graphs'!$P$35:$P$44</c:f>
              <c:numCache/>
            </c:numRef>
          </c:val>
          <c:smooth val="0"/>
        </c:ser>
        <c:ser>
          <c:idx val="2"/>
          <c:order val="2"/>
          <c:tx>
            <c:strRef>
              <c:f>'General Graphs'!$Q$33:$Q$34</c:f>
            </c:strRef>
          </c:tx>
          <c:spPr>
            <a:ln cmpd="sng">
              <a:solidFill>
                <a:srgbClr val="FBBC04"/>
              </a:solidFill>
            </a:ln>
          </c:spPr>
          <c:marker>
            <c:symbol val="none"/>
          </c:marker>
          <c:cat>
            <c:strRef>
              <c:f>'General Graphs'!$N$35:$N$44</c:f>
            </c:strRef>
          </c:cat>
          <c:val>
            <c:numRef>
              <c:f>'General Graphs'!$Q$35:$Q$44</c:f>
              <c:numCache/>
            </c:numRef>
          </c:val>
          <c:smooth val="0"/>
        </c:ser>
        <c:ser>
          <c:idx val="3"/>
          <c:order val="3"/>
          <c:tx>
            <c:strRef>
              <c:f>'General Graphs'!$R$33:$R$34</c:f>
            </c:strRef>
          </c:tx>
          <c:spPr>
            <a:ln cmpd="sng">
              <a:solidFill>
                <a:srgbClr val="34A853"/>
              </a:solidFill>
            </a:ln>
          </c:spPr>
          <c:marker>
            <c:symbol val="none"/>
          </c:marker>
          <c:cat>
            <c:strRef>
              <c:f>'General Graphs'!$N$35:$N$44</c:f>
            </c:strRef>
          </c:cat>
          <c:val>
            <c:numRef>
              <c:f>'General Graphs'!$R$35:$R$44</c:f>
              <c:numCache/>
            </c:numRef>
          </c:val>
          <c:smooth val="0"/>
        </c:ser>
        <c:ser>
          <c:idx val="4"/>
          <c:order val="4"/>
          <c:tx>
            <c:strRef>
              <c:f>'General Graphs'!$S$33:$S$34</c:f>
            </c:strRef>
          </c:tx>
          <c:spPr>
            <a:ln cmpd="sng">
              <a:solidFill>
                <a:srgbClr val="FF6D01"/>
              </a:solidFill>
            </a:ln>
          </c:spPr>
          <c:marker>
            <c:symbol val="none"/>
          </c:marker>
          <c:cat>
            <c:strRef>
              <c:f>'General Graphs'!$N$35:$N$44</c:f>
            </c:strRef>
          </c:cat>
          <c:val>
            <c:numRef>
              <c:f>'General Graphs'!$S$35:$S$44</c:f>
              <c:numCache/>
            </c:numRef>
          </c:val>
          <c:smooth val="0"/>
        </c:ser>
        <c:ser>
          <c:idx val="5"/>
          <c:order val="5"/>
          <c:tx>
            <c:strRef>
              <c:f>'General Graphs'!$T$33:$T$34</c:f>
            </c:strRef>
          </c:tx>
          <c:spPr>
            <a:ln cmpd="sng">
              <a:solidFill>
                <a:srgbClr val="46BDC6"/>
              </a:solidFill>
            </a:ln>
          </c:spPr>
          <c:marker>
            <c:symbol val="none"/>
          </c:marker>
          <c:cat>
            <c:strRef>
              <c:f>'General Graphs'!$N$35:$N$44</c:f>
            </c:strRef>
          </c:cat>
          <c:val>
            <c:numRef>
              <c:f>'General Graphs'!$T$35:$T$44</c:f>
              <c:numCache/>
            </c:numRef>
          </c:val>
          <c:smooth val="0"/>
        </c:ser>
        <c:axId val="1544267629"/>
        <c:axId val="1048177357"/>
      </c:lineChart>
      <c:catAx>
        <c:axId val="15442676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048177357"/>
      </c:catAx>
      <c:valAx>
        <c:axId val="1048177357"/>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1">
                <a:solidFill>
                  <a:srgbClr val="000000"/>
                </a:solidFill>
                <a:latin typeface="+mn-lt"/>
              </a:defRPr>
            </a:pPr>
          </a:p>
        </c:txPr>
        <c:crossAx val="1544267629"/>
      </c:valAx>
    </c:plotArea>
    <c:legend>
      <c:legendPos val="r"/>
      <c:overlay val="0"/>
      <c:txPr>
        <a:bodyPr/>
        <a:lstStyle/>
        <a:p>
          <a:pPr lvl="0">
            <a:defRPr b="1">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Train Accuracy</a:t>
            </a:r>
          </a:p>
        </c:rich>
      </c:tx>
      <c:overlay val="0"/>
    </c:title>
    <c:plotArea>
      <c:layout/>
      <c:lineChart>
        <c:ser>
          <c:idx val="0"/>
          <c:order val="0"/>
          <c:tx>
            <c:strRef>
              <c:f>'General Graphs'!$O$46:$O$47</c:f>
            </c:strRef>
          </c:tx>
          <c:spPr>
            <a:ln cmpd="sng">
              <a:solidFill>
                <a:srgbClr val="4285F4"/>
              </a:solidFill>
            </a:ln>
          </c:spPr>
          <c:marker>
            <c:symbol val="none"/>
          </c:marker>
          <c:cat>
            <c:strRef>
              <c:f>'General Graphs'!$N$48:$N$57</c:f>
            </c:strRef>
          </c:cat>
          <c:val>
            <c:numRef>
              <c:f>'General Graphs'!$O$48:$O$57</c:f>
              <c:numCache/>
            </c:numRef>
          </c:val>
          <c:smooth val="0"/>
        </c:ser>
        <c:ser>
          <c:idx val="1"/>
          <c:order val="1"/>
          <c:tx>
            <c:strRef>
              <c:f>'General Graphs'!$P$46:$P$47</c:f>
            </c:strRef>
          </c:tx>
          <c:spPr>
            <a:ln cmpd="sng">
              <a:solidFill>
                <a:srgbClr val="EA4335"/>
              </a:solidFill>
            </a:ln>
          </c:spPr>
          <c:marker>
            <c:symbol val="none"/>
          </c:marker>
          <c:cat>
            <c:strRef>
              <c:f>'General Graphs'!$N$48:$N$57</c:f>
            </c:strRef>
          </c:cat>
          <c:val>
            <c:numRef>
              <c:f>'General Graphs'!$P$48:$P$57</c:f>
              <c:numCache/>
            </c:numRef>
          </c:val>
          <c:smooth val="0"/>
        </c:ser>
        <c:ser>
          <c:idx val="2"/>
          <c:order val="2"/>
          <c:tx>
            <c:strRef>
              <c:f>'General Graphs'!$Q$46:$Q$47</c:f>
            </c:strRef>
          </c:tx>
          <c:spPr>
            <a:ln cmpd="sng">
              <a:solidFill>
                <a:srgbClr val="FBBC04"/>
              </a:solidFill>
            </a:ln>
          </c:spPr>
          <c:marker>
            <c:symbol val="none"/>
          </c:marker>
          <c:cat>
            <c:strRef>
              <c:f>'General Graphs'!$N$48:$N$57</c:f>
            </c:strRef>
          </c:cat>
          <c:val>
            <c:numRef>
              <c:f>'General Graphs'!$Q$48:$Q$57</c:f>
              <c:numCache/>
            </c:numRef>
          </c:val>
          <c:smooth val="0"/>
        </c:ser>
        <c:ser>
          <c:idx val="3"/>
          <c:order val="3"/>
          <c:tx>
            <c:strRef>
              <c:f>'General Graphs'!$R$46:$R$47</c:f>
            </c:strRef>
          </c:tx>
          <c:spPr>
            <a:ln cmpd="sng">
              <a:solidFill>
                <a:srgbClr val="34A853"/>
              </a:solidFill>
            </a:ln>
          </c:spPr>
          <c:marker>
            <c:symbol val="none"/>
          </c:marker>
          <c:cat>
            <c:strRef>
              <c:f>'General Graphs'!$N$48:$N$57</c:f>
            </c:strRef>
          </c:cat>
          <c:val>
            <c:numRef>
              <c:f>'General Graphs'!$R$48:$R$57</c:f>
              <c:numCache/>
            </c:numRef>
          </c:val>
          <c:smooth val="0"/>
        </c:ser>
        <c:ser>
          <c:idx val="4"/>
          <c:order val="4"/>
          <c:tx>
            <c:strRef>
              <c:f>'General Graphs'!$S$46:$S$47</c:f>
            </c:strRef>
          </c:tx>
          <c:spPr>
            <a:ln cmpd="sng">
              <a:solidFill>
                <a:srgbClr val="FF6D01"/>
              </a:solidFill>
            </a:ln>
          </c:spPr>
          <c:marker>
            <c:symbol val="none"/>
          </c:marker>
          <c:cat>
            <c:strRef>
              <c:f>'General Graphs'!$N$48:$N$57</c:f>
            </c:strRef>
          </c:cat>
          <c:val>
            <c:numRef>
              <c:f>'General Graphs'!$S$48:$S$57</c:f>
              <c:numCache/>
            </c:numRef>
          </c:val>
          <c:smooth val="0"/>
        </c:ser>
        <c:ser>
          <c:idx val="5"/>
          <c:order val="5"/>
          <c:tx>
            <c:strRef>
              <c:f>'General Graphs'!$T$46:$T$47</c:f>
            </c:strRef>
          </c:tx>
          <c:spPr>
            <a:ln cmpd="sng">
              <a:solidFill>
                <a:srgbClr val="46BDC6"/>
              </a:solidFill>
            </a:ln>
          </c:spPr>
          <c:marker>
            <c:symbol val="none"/>
          </c:marker>
          <c:cat>
            <c:strRef>
              <c:f>'General Graphs'!$N$48:$N$57</c:f>
            </c:strRef>
          </c:cat>
          <c:val>
            <c:numRef>
              <c:f>'General Graphs'!$T$48:$T$57</c:f>
              <c:numCache/>
            </c:numRef>
          </c:val>
          <c:smooth val="0"/>
        </c:ser>
        <c:axId val="508392160"/>
        <c:axId val="133214289"/>
      </c:lineChart>
      <c:catAx>
        <c:axId val="5083921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33214289"/>
      </c:catAx>
      <c:valAx>
        <c:axId val="133214289"/>
        <c:scaling>
          <c:orientation val="minMax"/>
          <c:max val="0.85"/>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1">
                <a:solidFill>
                  <a:srgbClr val="000000"/>
                </a:solidFill>
                <a:latin typeface="+mn-lt"/>
              </a:defRPr>
            </a:pPr>
          </a:p>
        </c:txPr>
        <c:crossAx val="508392160"/>
      </c:valAx>
    </c:plotArea>
    <c:legend>
      <c:legendPos val="r"/>
      <c:overlay val="0"/>
      <c:txPr>
        <a:bodyPr/>
        <a:lstStyle/>
        <a:p>
          <a:pPr lvl="0">
            <a:defRPr b="1">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Val. Accuracy</a:t>
            </a:r>
          </a:p>
        </c:rich>
      </c:tx>
      <c:overlay val="0"/>
    </c:title>
    <c:plotArea>
      <c:layout/>
      <c:lineChart>
        <c:ser>
          <c:idx val="0"/>
          <c:order val="0"/>
          <c:tx>
            <c:strRef>
              <c:f>'General Graphs'!$O$59:$O$60</c:f>
            </c:strRef>
          </c:tx>
          <c:spPr>
            <a:ln cmpd="sng">
              <a:solidFill>
                <a:srgbClr val="4285F4"/>
              </a:solidFill>
            </a:ln>
          </c:spPr>
          <c:marker>
            <c:symbol val="none"/>
          </c:marker>
          <c:cat>
            <c:strRef>
              <c:f>'General Graphs'!$N$61:$N$70</c:f>
            </c:strRef>
          </c:cat>
          <c:val>
            <c:numRef>
              <c:f>'General Graphs'!$O$61:$O$70</c:f>
              <c:numCache/>
            </c:numRef>
          </c:val>
          <c:smooth val="0"/>
        </c:ser>
        <c:ser>
          <c:idx val="1"/>
          <c:order val="1"/>
          <c:tx>
            <c:strRef>
              <c:f>'General Graphs'!$P$59:$P$60</c:f>
            </c:strRef>
          </c:tx>
          <c:spPr>
            <a:ln cmpd="sng">
              <a:solidFill>
                <a:srgbClr val="EA4335"/>
              </a:solidFill>
            </a:ln>
          </c:spPr>
          <c:marker>
            <c:symbol val="none"/>
          </c:marker>
          <c:cat>
            <c:strRef>
              <c:f>'General Graphs'!$N$61:$N$70</c:f>
            </c:strRef>
          </c:cat>
          <c:val>
            <c:numRef>
              <c:f>'General Graphs'!$P$61:$P$70</c:f>
              <c:numCache/>
            </c:numRef>
          </c:val>
          <c:smooth val="0"/>
        </c:ser>
        <c:ser>
          <c:idx val="2"/>
          <c:order val="2"/>
          <c:tx>
            <c:strRef>
              <c:f>'General Graphs'!$Q$59:$Q$60</c:f>
            </c:strRef>
          </c:tx>
          <c:spPr>
            <a:ln cmpd="sng">
              <a:solidFill>
                <a:srgbClr val="FBBC04"/>
              </a:solidFill>
            </a:ln>
          </c:spPr>
          <c:marker>
            <c:symbol val="none"/>
          </c:marker>
          <c:cat>
            <c:strRef>
              <c:f>'General Graphs'!$N$61:$N$70</c:f>
            </c:strRef>
          </c:cat>
          <c:val>
            <c:numRef>
              <c:f>'General Graphs'!$Q$61:$Q$70</c:f>
              <c:numCache/>
            </c:numRef>
          </c:val>
          <c:smooth val="0"/>
        </c:ser>
        <c:ser>
          <c:idx val="3"/>
          <c:order val="3"/>
          <c:tx>
            <c:strRef>
              <c:f>'General Graphs'!$R$59:$R$60</c:f>
            </c:strRef>
          </c:tx>
          <c:spPr>
            <a:ln cmpd="sng">
              <a:solidFill>
                <a:srgbClr val="34A853"/>
              </a:solidFill>
            </a:ln>
          </c:spPr>
          <c:marker>
            <c:symbol val="none"/>
          </c:marker>
          <c:cat>
            <c:strRef>
              <c:f>'General Graphs'!$N$61:$N$70</c:f>
            </c:strRef>
          </c:cat>
          <c:val>
            <c:numRef>
              <c:f>'General Graphs'!$R$61:$R$70</c:f>
              <c:numCache/>
            </c:numRef>
          </c:val>
          <c:smooth val="0"/>
        </c:ser>
        <c:ser>
          <c:idx val="4"/>
          <c:order val="4"/>
          <c:tx>
            <c:strRef>
              <c:f>'General Graphs'!$S$59:$S$60</c:f>
            </c:strRef>
          </c:tx>
          <c:spPr>
            <a:ln cmpd="sng">
              <a:solidFill>
                <a:srgbClr val="FF6D01"/>
              </a:solidFill>
            </a:ln>
          </c:spPr>
          <c:marker>
            <c:symbol val="none"/>
          </c:marker>
          <c:cat>
            <c:strRef>
              <c:f>'General Graphs'!$N$61:$N$70</c:f>
            </c:strRef>
          </c:cat>
          <c:val>
            <c:numRef>
              <c:f>'General Graphs'!$S$61:$S$70</c:f>
              <c:numCache/>
            </c:numRef>
          </c:val>
          <c:smooth val="0"/>
        </c:ser>
        <c:ser>
          <c:idx val="5"/>
          <c:order val="5"/>
          <c:tx>
            <c:strRef>
              <c:f>'General Graphs'!$T$59:$T$60</c:f>
            </c:strRef>
          </c:tx>
          <c:spPr>
            <a:ln cmpd="sng">
              <a:solidFill>
                <a:srgbClr val="46BDC6"/>
              </a:solidFill>
            </a:ln>
          </c:spPr>
          <c:marker>
            <c:symbol val="none"/>
          </c:marker>
          <c:cat>
            <c:strRef>
              <c:f>'General Graphs'!$N$61:$N$70</c:f>
            </c:strRef>
          </c:cat>
          <c:val>
            <c:numRef>
              <c:f>'General Graphs'!$T$61:$T$70</c:f>
              <c:numCache/>
            </c:numRef>
          </c:val>
          <c:smooth val="0"/>
        </c:ser>
        <c:axId val="778695010"/>
        <c:axId val="781162388"/>
      </c:lineChart>
      <c:catAx>
        <c:axId val="7786950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781162388"/>
      </c:catAx>
      <c:valAx>
        <c:axId val="781162388"/>
        <c:scaling>
          <c:orientation val="minMax"/>
          <c:max val="0.7"/>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1">
                <a:solidFill>
                  <a:srgbClr val="000000"/>
                </a:solidFill>
                <a:latin typeface="+mn-lt"/>
              </a:defRPr>
            </a:pPr>
          </a:p>
        </c:txPr>
        <c:crossAx val="778695010"/>
      </c:valAx>
    </c:plotArea>
    <c:legend>
      <c:legendPos val="r"/>
      <c:overlay val="0"/>
      <c:txPr>
        <a:bodyPr/>
        <a:lstStyle/>
        <a:p>
          <a:pPr lvl="0">
            <a:defRPr b="1">
              <a:solidFill>
                <a:schemeClr val="dk1"/>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SRT1 vs β</a:t>
            </a:r>
          </a:p>
        </c:rich>
      </c:tx>
      <c:overlay val="0"/>
    </c:title>
    <c:plotArea>
      <c:layout/>
      <c:lineChart>
        <c:varyColors val="0"/>
        <c:ser>
          <c:idx val="0"/>
          <c:order val="0"/>
          <c:tx>
            <c:strRef>
              <c:f>'(OLD) β Graphs (6 Clients, eA=1'!$C$68</c:f>
            </c:strRef>
          </c:tx>
          <c:spPr>
            <a:ln cmpd="sng">
              <a:solidFill>
                <a:srgbClr val="4285F4"/>
              </a:solidFill>
            </a:ln>
          </c:spPr>
          <c:marker>
            <c:symbol val="circle"/>
            <c:size val="10"/>
            <c:spPr>
              <a:solidFill>
                <a:srgbClr val="4285F4"/>
              </a:solidFill>
              <a:ln cmpd="sng">
                <a:solidFill>
                  <a:srgbClr val="4285F4"/>
                </a:solidFill>
              </a:ln>
            </c:spPr>
          </c:marker>
          <c:dLbls>
            <c:numFmt formatCode="General" sourceLinked="1"/>
            <c:txPr>
              <a:bodyPr/>
              <a:lstStyle/>
              <a:p>
                <a:pPr lvl="0">
                  <a:defRPr/>
                </a:pPr>
              </a:p>
            </c:txPr>
            <c:showLegendKey val="0"/>
            <c:showVal val="1"/>
            <c:showCatName val="0"/>
            <c:showSerName val="0"/>
            <c:showPercent val="0"/>
            <c:showBubbleSize val="0"/>
          </c:dLbls>
          <c:errBars>
            <c:errDir val="y"/>
            <c:errBarType val="both"/>
            <c:errValType val="percentage"/>
            <c:noEndCap val="0"/>
            <c:val val="10.0"/>
          </c:errBars>
          <c:cat>
            <c:strRef>
              <c:f>'(OLD) β Graphs (6 Clients, eA=1'!$B$69:$B$73</c:f>
            </c:strRef>
          </c:cat>
          <c:val>
            <c:numRef>
              <c:f>'(OLD) β Graphs (6 Clients, eA=1'!$C$69:$C$73</c:f>
              <c:numCache/>
            </c:numRef>
          </c:val>
          <c:smooth val="1"/>
        </c:ser>
        <c:axId val="431439694"/>
        <c:axId val="486498951"/>
      </c:lineChart>
      <c:catAx>
        <c:axId val="431439694"/>
        <c:scaling>
          <c:orientation val="minMax"/>
          <c:max val="1.1"/>
        </c:scaling>
        <c:delete val="0"/>
        <c:axPos val="b"/>
        <c:title>
          <c:tx>
            <c:rich>
              <a:bodyPr/>
              <a:lstStyle/>
              <a:p>
                <a:pPr lvl="0">
                  <a:defRPr b="1">
                    <a:solidFill>
                      <a:schemeClr val="dk1"/>
                    </a:solidFill>
                    <a:latin typeface="+mn-lt"/>
                  </a:defRPr>
                </a:pPr>
                <a:r>
                  <a:rPr b="1">
                    <a:solidFill>
                      <a:schemeClr val="dk1"/>
                    </a:solidFill>
                    <a:latin typeface="+mn-lt"/>
                  </a:rPr>
                  <a:t>β</a:t>
                </a:r>
              </a:p>
            </c:rich>
          </c:tx>
          <c:overlay val="0"/>
        </c:title>
        <c:numFmt formatCode="General" sourceLinked="1"/>
        <c:majorTickMark val="none"/>
        <c:minorTickMark val="none"/>
        <c:spPr/>
        <c:txPr>
          <a:bodyPr/>
          <a:lstStyle/>
          <a:p>
            <a:pPr lvl="0">
              <a:defRPr b="1">
                <a:solidFill>
                  <a:srgbClr val="000000"/>
                </a:solidFill>
                <a:latin typeface="+mn-lt"/>
              </a:defRPr>
            </a:pPr>
          </a:p>
        </c:txPr>
        <c:crossAx val="486498951"/>
      </c:catAx>
      <c:valAx>
        <c:axId val="486498951"/>
        <c:scaling>
          <c:orientation val="minMax"/>
          <c:max val="1400.0"/>
        </c:scaling>
        <c:delete val="0"/>
        <c:axPos val="l"/>
        <c:minorGridlines>
          <c:spPr>
            <a:ln>
              <a:solidFill>
                <a:srgbClr val="CCCCCC">
                  <a:alpha val="0"/>
                </a:srgbClr>
              </a:solidFill>
            </a:ln>
          </c:spPr>
        </c:minorGridlines>
        <c:title>
          <c:tx>
            <c:rich>
              <a:bodyPr/>
              <a:lstStyle/>
              <a:p>
                <a:pPr lvl="0">
                  <a:defRPr b="1" i="0">
                    <a:solidFill>
                      <a:schemeClr val="dk1"/>
                    </a:solidFill>
                    <a:latin typeface="+mn-lt"/>
                  </a:defRPr>
                </a:pPr>
                <a:r>
                  <a:rPr b="1" i="0">
                    <a:solidFill>
                      <a:schemeClr val="dk1"/>
                    </a:solidFill>
                    <a:latin typeface="+mn-lt"/>
                  </a:rPr>
                  <a:t>SRT1 (seconds)</a:t>
                </a:r>
              </a:p>
            </c:rich>
          </c:tx>
          <c:overlay val="0"/>
        </c:title>
        <c:numFmt formatCode="General" sourceLinked="1"/>
        <c:majorTickMark val="none"/>
        <c:minorTickMark val="none"/>
        <c:tickLblPos val="nextTo"/>
        <c:spPr>
          <a:ln>
            <a:solidFill/>
          </a:ln>
        </c:spPr>
        <c:txPr>
          <a:bodyPr/>
          <a:lstStyle/>
          <a:p>
            <a:pPr lvl="0">
              <a:defRPr b="1">
                <a:solidFill>
                  <a:srgbClr val="000000"/>
                </a:solidFill>
                <a:latin typeface="+mn-lt"/>
              </a:defRPr>
            </a:pPr>
          </a:p>
        </c:txPr>
        <c:crossAx val="431439694"/>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SRT2 vs β</a:t>
            </a:r>
          </a:p>
        </c:rich>
      </c:tx>
      <c:overlay val="0"/>
    </c:title>
    <c:plotArea>
      <c:layout/>
      <c:lineChart>
        <c:varyColors val="0"/>
        <c:ser>
          <c:idx val="0"/>
          <c:order val="0"/>
          <c:tx>
            <c:strRef>
              <c:f>'(OLD) β Graphs (6 Clients, eA=1'!$D$68</c:f>
            </c:strRef>
          </c:tx>
          <c:spPr>
            <a:ln cmpd="sng">
              <a:solidFill>
                <a:srgbClr val="4285F4"/>
              </a:solidFill>
            </a:ln>
          </c:spPr>
          <c:marker>
            <c:symbol val="circle"/>
            <c:size val="10"/>
            <c:spPr>
              <a:solidFill>
                <a:srgbClr val="4285F4"/>
              </a:solidFill>
              <a:ln cmpd="sng">
                <a:solidFill>
                  <a:srgbClr val="4285F4"/>
                </a:solidFill>
              </a:ln>
            </c:spPr>
          </c:marker>
          <c:dLbls>
            <c:numFmt formatCode="General" sourceLinked="1"/>
            <c:txPr>
              <a:bodyPr/>
              <a:lstStyle/>
              <a:p>
                <a:pPr lvl="0">
                  <a:defRPr/>
                </a:pPr>
              </a:p>
            </c:txPr>
            <c:showLegendKey val="0"/>
            <c:showVal val="1"/>
            <c:showCatName val="0"/>
            <c:showSerName val="0"/>
            <c:showPercent val="0"/>
            <c:showBubbleSize val="0"/>
          </c:dLbls>
          <c:errBars>
            <c:errDir val="y"/>
            <c:errBarType val="both"/>
            <c:errValType val="percentage"/>
            <c:noEndCap val="0"/>
            <c:val val="10.0"/>
          </c:errBars>
          <c:cat>
            <c:strRef>
              <c:f>'(OLD) β Graphs (6 Clients, eA=1'!$B$69:$B$73</c:f>
            </c:strRef>
          </c:cat>
          <c:val>
            <c:numRef>
              <c:f>'(OLD) β Graphs (6 Clients, eA=1'!$D$69:$D$73</c:f>
              <c:numCache/>
            </c:numRef>
          </c:val>
          <c:smooth val="1"/>
        </c:ser>
        <c:axId val="1934933237"/>
        <c:axId val="727724007"/>
      </c:lineChart>
      <c:catAx>
        <c:axId val="193493323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β</a:t>
                </a:r>
              </a:p>
            </c:rich>
          </c:tx>
          <c:overlay val="0"/>
        </c:title>
        <c:numFmt formatCode="General" sourceLinked="1"/>
        <c:majorTickMark val="none"/>
        <c:minorTickMark val="none"/>
        <c:spPr/>
        <c:txPr>
          <a:bodyPr/>
          <a:lstStyle/>
          <a:p>
            <a:pPr lvl="0">
              <a:defRPr b="1">
                <a:solidFill>
                  <a:srgbClr val="000000"/>
                </a:solidFill>
                <a:latin typeface="+mn-lt"/>
              </a:defRPr>
            </a:pPr>
          </a:p>
        </c:txPr>
        <c:crossAx val="727724007"/>
      </c:catAx>
      <c:valAx>
        <c:axId val="727724007"/>
        <c:scaling>
          <c:orientation val="minMax"/>
          <c:max val="1600.0"/>
        </c:scaling>
        <c:delete val="0"/>
        <c:axPos val="l"/>
        <c:minorGridlines>
          <c:spPr>
            <a:ln>
              <a:solidFill>
                <a:srgbClr val="CCCCCC">
                  <a:alpha val="0"/>
                </a:srgbClr>
              </a:solidFill>
            </a:ln>
          </c:spPr>
        </c:minorGridlines>
        <c:title>
          <c:tx>
            <c:rich>
              <a:bodyPr/>
              <a:lstStyle/>
              <a:p>
                <a:pPr lvl="0">
                  <a:defRPr b="1">
                    <a:solidFill>
                      <a:schemeClr val="dk1"/>
                    </a:solidFill>
                    <a:latin typeface="+mn-lt"/>
                  </a:defRPr>
                </a:pPr>
                <a:r>
                  <a:rPr b="1">
                    <a:solidFill>
                      <a:schemeClr val="dk1"/>
                    </a:solidFill>
                    <a:latin typeface="+mn-lt"/>
                  </a:rPr>
                  <a:t>SRT2 (seconds)</a:t>
                </a:r>
              </a:p>
            </c:rich>
          </c:tx>
          <c:overlay val="0"/>
        </c:title>
        <c:numFmt formatCode="General" sourceLinked="1"/>
        <c:majorTickMark val="none"/>
        <c:minorTickMark val="none"/>
        <c:tickLblPos val="nextTo"/>
        <c:spPr>
          <a:ln>
            <a:solidFill/>
          </a:ln>
        </c:spPr>
        <c:txPr>
          <a:bodyPr/>
          <a:lstStyle/>
          <a:p>
            <a:pPr lvl="0">
              <a:defRPr b="1">
                <a:solidFill>
                  <a:schemeClr val="dk1"/>
                </a:solidFill>
                <a:latin typeface="+mn-lt"/>
              </a:defRPr>
            </a:pPr>
          </a:p>
        </c:txPr>
        <c:crossAx val="193493323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Avg FL Round Time Considering Different Configurations</a:t>
            </a:r>
          </a:p>
        </c:rich>
      </c:tx>
      <c:overlay val="0"/>
    </c:title>
    <c:plotArea>
      <c:layout/>
      <c:lineChart>
        <c:varyColors val="0"/>
        <c:ser>
          <c:idx val="0"/>
          <c:order val="0"/>
          <c:tx>
            <c:strRef>
              <c:f>'2.Client Cluster'!$D$126</c:f>
            </c:strRef>
          </c:tx>
          <c:spPr>
            <a:ln cmpd="sng">
              <a:solidFill>
                <a:srgbClr val="4285F4"/>
              </a:solidFill>
            </a:ln>
          </c:spPr>
          <c:marker>
            <c:symbol val="circle"/>
            <c:size val="10"/>
            <c:spPr>
              <a:solidFill>
                <a:srgbClr val="4285F4"/>
              </a:solidFill>
              <a:ln cmpd="sng">
                <a:solidFill>
                  <a:srgbClr val="4285F4"/>
                </a:solidFill>
              </a:ln>
            </c:spPr>
          </c:marker>
          <c:dLbls>
            <c:numFmt formatCode="General" sourceLinked="1"/>
            <c:txPr>
              <a:bodyPr/>
              <a:lstStyle/>
              <a:p>
                <a:pPr lvl="0">
                  <a:defRPr/>
                </a:pPr>
              </a:p>
            </c:txPr>
            <c:showLegendKey val="0"/>
            <c:showVal val="1"/>
            <c:showCatName val="0"/>
            <c:showSerName val="0"/>
            <c:showPercent val="0"/>
            <c:showBubbleSize val="0"/>
          </c:dLbls>
          <c:errBars>
            <c:errDir val="y"/>
            <c:errBarType val="both"/>
            <c:errValType val="percentage"/>
            <c:noEndCap val="0"/>
            <c:val val="10.0"/>
          </c:errBars>
          <c:cat>
            <c:strRef>
              <c:f>'2.Client Cluster'!$B$127:$B$131</c:f>
            </c:strRef>
          </c:cat>
          <c:val>
            <c:numRef>
              <c:f>'2.Client Cluster'!$D$127:$D$131</c:f>
              <c:numCache/>
            </c:numRef>
          </c:val>
          <c:smooth val="1"/>
        </c:ser>
        <c:axId val="833336872"/>
        <c:axId val="1496208959"/>
      </c:lineChart>
      <c:catAx>
        <c:axId val="83333687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
                </a:r>
              </a:p>
            </c:rich>
          </c:tx>
          <c:overlay val="0"/>
        </c:title>
        <c:numFmt formatCode="General" sourceLinked="1"/>
        <c:majorTickMark val="none"/>
        <c:minorTickMark val="none"/>
        <c:spPr/>
        <c:txPr>
          <a:bodyPr/>
          <a:lstStyle/>
          <a:p>
            <a:pPr lvl="0">
              <a:defRPr b="1" sz="1600">
                <a:solidFill>
                  <a:srgbClr val="000000"/>
                </a:solidFill>
                <a:latin typeface="+mn-lt"/>
              </a:defRPr>
            </a:pPr>
          </a:p>
        </c:txPr>
        <c:crossAx val="1496208959"/>
      </c:catAx>
      <c:valAx>
        <c:axId val="1496208959"/>
        <c:scaling>
          <c:orientation val="minMax"/>
          <c:max val="1200.0"/>
        </c:scaling>
        <c:delete val="0"/>
        <c:axPos val="l"/>
        <c:minorGridlines>
          <c:spPr>
            <a:ln>
              <a:solidFill>
                <a:srgbClr val="CCCCCC">
                  <a:alpha val="0"/>
                </a:srgbClr>
              </a:solidFill>
            </a:ln>
          </c:spPr>
        </c:minorGridlines>
        <c:title>
          <c:tx>
            <c:rich>
              <a:bodyPr/>
              <a:lstStyle/>
              <a:p>
                <a:pPr lvl="0">
                  <a:defRPr b="1" sz="1800">
                    <a:solidFill>
                      <a:schemeClr val="dk1"/>
                    </a:solidFill>
                    <a:latin typeface="+mn-lt"/>
                  </a:defRPr>
                </a:pPr>
                <a:r>
                  <a:rPr b="1" sz="1800">
                    <a:solidFill>
                      <a:schemeClr val="dk1"/>
                    </a:solidFill>
                    <a:latin typeface="+mn-lt"/>
                  </a:rPr>
                  <a:t>Average Total Round Time (s)</a:t>
                </a:r>
              </a:p>
            </c:rich>
          </c:tx>
          <c:overlay val="0"/>
        </c:title>
        <c:numFmt formatCode="General" sourceLinked="1"/>
        <c:majorTickMark val="none"/>
        <c:minorTickMark val="none"/>
        <c:tickLblPos val="nextTo"/>
        <c:spPr>
          <a:ln>
            <a:solidFill/>
          </a:ln>
        </c:spPr>
        <c:txPr>
          <a:bodyPr/>
          <a:lstStyle/>
          <a:p>
            <a:pPr lvl="0">
              <a:defRPr b="1">
                <a:solidFill>
                  <a:schemeClr val="dk1"/>
                </a:solidFill>
                <a:latin typeface="+mn-lt"/>
              </a:defRPr>
            </a:pPr>
          </a:p>
        </c:txPr>
        <c:crossAx val="83333687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Accuracy x Rounds</a:t>
            </a:r>
          </a:p>
        </c:rich>
      </c:tx>
      <c:overlay val="0"/>
    </c:title>
    <c:plotArea>
      <c:layout/>
      <c:lineChart>
        <c:ser>
          <c:idx val="0"/>
          <c:order val="0"/>
          <c:tx>
            <c:strRef>
              <c:f>'2.Client Cluster'!$C$85</c:f>
            </c:strRef>
          </c:tx>
          <c:spPr>
            <a:ln cmpd="sng">
              <a:solidFill>
                <a:srgbClr val="4285F4"/>
              </a:solidFill>
            </a:ln>
          </c:spPr>
          <c:marker>
            <c:symbol val="none"/>
          </c:marker>
          <c:cat>
            <c:strRef>
              <c:f>'2.Client Cluster'!$B$86:$B$95</c:f>
            </c:strRef>
          </c:cat>
          <c:val>
            <c:numRef>
              <c:f>'2.Client Cluster'!$C$86:$C$95</c:f>
              <c:numCache/>
            </c:numRef>
          </c:val>
          <c:smooth val="0"/>
        </c:ser>
        <c:ser>
          <c:idx val="1"/>
          <c:order val="1"/>
          <c:tx>
            <c:strRef>
              <c:f>'2.Client Cluster'!$D$85</c:f>
            </c:strRef>
          </c:tx>
          <c:spPr>
            <a:ln cmpd="sng">
              <a:solidFill>
                <a:srgbClr val="EA4335"/>
              </a:solidFill>
            </a:ln>
          </c:spPr>
          <c:marker>
            <c:symbol val="none"/>
          </c:marker>
          <c:cat>
            <c:strRef>
              <c:f>'2.Client Cluster'!$B$86:$B$95</c:f>
            </c:strRef>
          </c:cat>
          <c:val>
            <c:numRef>
              <c:f>'2.Client Cluster'!$D$86:$D$95</c:f>
              <c:numCache/>
            </c:numRef>
          </c:val>
          <c:smooth val="0"/>
        </c:ser>
        <c:ser>
          <c:idx val="2"/>
          <c:order val="2"/>
          <c:tx>
            <c:strRef>
              <c:f>'2.Client Cluster'!$E$85</c:f>
            </c:strRef>
          </c:tx>
          <c:spPr>
            <a:ln cmpd="sng">
              <a:solidFill>
                <a:srgbClr val="FBBC04"/>
              </a:solidFill>
            </a:ln>
          </c:spPr>
          <c:marker>
            <c:symbol val="none"/>
          </c:marker>
          <c:cat>
            <c:strRef>
              <c:f>'2.Client Cluster'!$B$86:$B$95</c:f>
            </c:strRef>
          </c:cat>
          <c:val>
            <c:numRef>
              <c:f>'2.Client Cluster'!$E$86:$E$95</c:f>
              <c:numCache/>
            </c:numRef>
          </c:val>
          <c:smooth val="0"/>
        </c:ser>
        <c:ser>
          <c:idx val="3"/>
          <c:order val="3"/>
          <c:tx>
            <c:strRef>
              <c:f>'2.Client Cluster'!$F$85</c:f>
            </c:strRef>
          </c:tx>
          <c:spPr>
            <a:ln cmpd="sng">
              <a:solidFill>
                <a:srgbClr val="34A853"/>
              </a:solidFill>
            </a:ln>
          </c:spPr>
          <c:marker>
            <c:symbol val="none"/>
          </c:marker>
          <c:cat>
            <c:strRef>
              <c:f>'2.Client Cluster'!$B$86:$B$95</c:f>
            </c:strRef>
          </c:cat>
          <c:val>
            <c:numRef>
              <c:f>'2.Client Cluster'!$F$86:$F$95</c:f>
              <c:numCache/>
            </c:numRef>
          </c:val>
          <c:smooth val="0"/>
        </c:ser>
        <c:ser>
          <c:idx val="4"/>
          <c:order val="4"/>
          <c:tx>
            <c:strRef>
              <c:f>'2.Client Cluster'!$G$85</c:f>
            </c:strRef>
          </c:tx>
          <c:spPr>
            <a:ln cmpd="sng">
              <a:solidFill>
                <a:srgbClr val="FF6D01"/>
              </a:solidFill>
            </a:ln>
          </c:spPr>
          <c:marker>
            <c:symbol val="none"/>
          </c:marker>
          <c:cat>
            <c:strRef>
              <c:f>'2.Client Cluster'!$B$86:$B$95</c:f>
            </c:strRef>
          </c:cat>
          <c:val>
            <c:numRef>
              <c:f>'2.Client Cluster'!$G$86:$G$95</c:f>
              <c:numCache/>
            </c:numRef>
          </c:val>
          <c:smooth val="0"/>
        </c:ser>
        <c:axId val="1619047095"/>
        <c:axId val="1784475463"/>
      </c:lineChart>
      <c:catAx>
        <c:axId val="1619047095"/>
        <c:scaling>
          <c:orientation val="minMax"/>
          <c:max val="10.0"/>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784475463"/>
      </c:catAx>
      <c:valAx>
        <c:axId val="1784475463"/>
        <c:scaling>
          <c:orientation val="minMax"/>
          <c:max val="0.7"/>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619047095"/>
      </c:valAx>
    </c:plotArea>
    <c:legend>
      <c:legendPos val="r"/>
      <c:overlay val="0"/>
      <c:txPr>
        <a:bodyPr/>
        <a:lstStyle/>
        <a:p>
          <a:pPr lvl="0">
            <a:defRPr b="1" sz="1600">
              <a:solidFill>
                <a:srgbClr val="000000"/>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Total Round Time x Rounds</a:t>
            </a:r>
          </a:p>
        </c:rich>
      </c:tx>
      <c:overlay val="0"/>
    </c:title>
    <c:plotArea>
      <c:layout/>
      <c:lineChart>
        <c:ser>
          <c:idx val="0"/>
          <c:order val="0"/>
          <c:tx>
            <c:strRef>
              <c:f>'2.Client Cluster'!$Q$85</c:f>
            </c:strRef>
          </c:tx>
          <c:spPr>
            <a:ln cmpd="sng">
              <a:solidFill>
                <a:srgbClr val="4285F4"/>
              </a:solidFill>
            </a:ln>
          </c:spPr>
          <c:marker>
            <c:symbol val="none"/>
          </c:marker>
          <c:cat>
            <c:strRef>
              <c:f>'2.Client Cluster'!$P$86:$P$95</c:f>
            </c:strRef>
          </c:cat>
          <c:val>
            <c:numRef>
              <c:f>'2.Client Cluster'!$Q$86:$Q$95</c:f>
              <c:numCache/>
            </c:numRef>
          </c:val>
          <c:smooth val="0"/>
        </c:ser>
        <c:ser>
          <c:idx val="1"/>
          <c:order val="1"/>
          <c:tx>
            <c:strRef>
              <c:f>'2.Client Cluster'!$R$85</c:f>
            </c:strRef>
          </c:tx>
          <c:spPr>
            <a:ln cmpd="sng">
              <a:solidFill>
                <a:srgbClr val="EA4335"/>
              </a:solidFill>
            </a:ln>
          </c:spPr>
          <c:marker>
            <c:symbol val="none"/>
          </c:marker>
          <c:cat>
            <c:strRef>
              <c:f>'2.Client Cluster'!$P$86:$P$95</c:f>
            </c:strRef>
          </c:cat>
          <c:val>
            <c:numRef>
              <c:f>'2.Client Cluster'!$R$86:$R$95</c:f>
              <c:numCache/>
            </c:numRef>
          </c:val>
          <c:smooth val="0"/>
        </c:ser>
        <c:ser>
          <c:idx val="2"/>
          <c:order val="2"/>
          <c:tx>
            <c:strRef>
              <c:f>'2.Client Cluster'!$S$85</c:f>
            </c:strRef>
          </c:tx>
          <c:spPr>
            <a:ln cmpd="sng">
              <a:solidFill>
                <a:srgbClr val="FBBC04"/>
              </a:solidFill>
            </a:ln>
          </c:spPr>
          <c:marker>
            <c:symbol val="none"/>
          </c:marker>
          <c:cat>
            <c:strRef>
              <c:f>'2.Client Cluster'!$P$86:$P$95</c:f>
            </c:strRef>
          </c:cat>
          <c:val>
            <c:numRef>
              <c:f>'2.Client Cluster'!$S$86:$S$95</c:f>
              <c:numCache/>
            </c:numRef>
          </c:val>
          <c:smooth val="0"/>
        </c:ser>
        <c:ser>
          <c:idx val="3"/>
          <c:order val="3"/>
          <c:tx>
            <c:strRef>
              <c:f>'2.Client Cluster'!$T$85</c:f>
            </c:strRef>
          </c:tx>
          <c:spPr>
            <a:ln cmpd="sng">
              <a:solidFill>
                <a:srgbClr val="34A853"/>
              </a:solidFill>
            </a:ln>
          </c:spPr>
          <c:marker>
            <c:symbol val="none"/>
          </c:marker>
          <c:cat>
            <c:strRef>
              <c:f>'2.Client Cluster'!$P$86:$P$95</c:f>
            </c:strRef>
          </c:cat>
          <c:val>
            <c:numRef>
              <c:f>'2.Client Cluster'!$T$86:$T$95</c:f>
              <c:numCache/>
            </c:numRef>
          </c:val>
          <c:smooth val="0"/>
        </c:ser>
        <c:ser>
          <c:idx val="4"/>
          <c:order val="4"/>
          <c:tx>
            <c:strRef>
              <c:f>'2.Client Cluster'!$U$85</c:f>
            </c:strRef>
          </c:tx>
          <c:spPr>
            <a:ln cmpd="sng">
              <a:solidFill>
                <a:srgbClr val="FF6D01"/>
              </a:solidFill>
            </a:ln>
          </c:spPr>
          <c:marker>
            <c:symbol val="none"/>
          </c:marker>
          <c:cat>
            <c:strRef>
              <c:f>'2.Client Cluster'!$P$86:$P$95</c:f>
            </c:strRef>
          </c:cat>
          <c:val>
            <c:numRef>
              <c:f>'2.Client Cluster'!$U$86:$U$95</c:f>
              <c:numCache/>
            </c:numRef>
          </c:val>
          <c:smooth val="0"/>
        </c:ser>
        <c:axId val="185510824"/>
        <c:axId val="898971797"/>
      </c:lineChart>
      <c:catAx>
        <c:axId val="185510824"/>
        <c:scaling>
          <c:orientation val="minMax"/>
          <c:max val="10.0"/>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898971797"/>
      </c:catAx>
      <c:valAx>
        <c:axId val="898971797"/>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85510824"/>
      </c:valAx>
    </c:plotArea>
    <c:legend>
      <c:legendPos val="r"/>
      <c:overlay val="0"/>
      <c:txPr>
        <a:bodyPr/>
        <a:lstStyle/>
        <a:p>
          <a:pPr lvl="0">
            <a:defRPr b="1" sz="18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Accuracy over Efficiency</a:t>
            </a:r>
          </a:p>
        </c:rich>
      </c:tx>
      <c:overlay val="0"/>
    </c:title>
    <c:plotArea>
      <c:layout/>
      <c:lineChart>
        <c:ser>
          <c:idx val="0"/>
          <c:order val="0"/>
          <c:tx>
            <c:strRef>
              <c:f>'2.Client Cluster'!$C$103</c:f>
            </c:strRef>
          </c:tx>
          <c:spPr>
            <a:ln cmpd="sng">
              <a:solidFill>
                <a:srgbClr val="4285F4"/>
              </a:solidFill>
            </a:ln>
          </c:spPr>
          <c:marker>
            <c:symbol val="none"/>
          </c:marker>
          <c:cat>
            <c:strRef>
              <c:f>'2.Client Cluster'!$B$104:$B$113</c:f>
            </c:strRef>
          </c:cat>
          <c:val>
            <c:numRef>
              <c:f>'2.Client Cluster'!$C$104:$C$113</c:f>
              <c:numCache/>
            </c:numRef>
          </c:val>
          <c:smooth val="0"/>
        </c:ser>
        <c:ser>
          <c:idx val="1"/>
          <c:order val="1"/>
          <c:tx>
            <c:strRef>
              <c:f>'2.Client Cluster'!$D$103</c:f>
            </c:strRef>
          </c:tx>
          <c:spPr>
            <a:ln cmpd="sng">
              <a:solidFill>
                <a:srgbClr val="EA4335"/>
              </a:solidFill>
            </a:ln>
          </c:spPr>
          <c:marker>
            <c:symbol val="none"/>
          </c:marker>
          <c:cat>
            <c:strRef>
              <c:f>'2.Client Cluster'!$B$104:$B$113</c:f>
            </c:strRef>
          </c:cat>
          <c:val>
            <c:numRef>
              <c:f>'2.Client Cluster'!$D$104:$D$113</c:f>
              <c:numCache/>
            </c:numRef>
          </c:val>
          <c:smooth val="0"/>
        </c:ser>
        <c:ser>
          <c:idx val="2"/>
          <c:order val="2"/>
          <c:tx>
            <c:strRef>
              <c:f>'2.Client Cluster'!$E$103</c:f>
            </c:strRef>
          </c:tx>
          <c:spPr>
            <a:ln cmpd="sng">
              <a:solidFill>
                <a:srgbClr val="FBBC04"/>
              </a:solidFill>
            </a:ln>
          </c:spPr>
          <c:marker>
            <c:symbol val="none"/>
          </c:marker>
          <c:cat>
            <c:strRef>
              <c:f>'2.Client Cluster'!$B$104:$B$113</c:f>
            </c:strRef>
          </c:cat>
          <c:val>
            <c:numRef>
              <c:f>'2.Client Cluster'!$E$104:$E$113</c:f>
              <c:numCache/>
            </c:numRef>
          </c:val>
          <c:smooth val="0"/>
        </c:ser>
        <c:ser>
          <c:idx val="3"/>
          <c:order val="3"/>
          <c:tx>
            <c:strRef>
              <c:f>'2.Client Cluster'!$F$103</c:f>
            </c:strRef>
          </c:tx>
          <c:spPr>
            <a:ln cmpd="sng">
              <a:solidFill>
                <a:srgbClr val="34A853"/>
              </a:solidFill>
            </a:ln>
          </c:spPr>
          <c:marker>
            <c:symbol val="none"/>
          </c:marker>
          <c:cat>
            <c:strRef>
              <c:f>'2.Client Cluster'!$B$104:$B$113</c:f>
            </c:strRef>
          </c:cat>
          <c:val>
            <c:numRef>
              <c:f>'2.Client Cluster'!$F$104:$F$113</c:f>
              <c:numCache/>
            </c:numRef>
          </c:val>
          <c:smooth val="0"/>
        </c:ser>
        <c:ser>
          <c:idx val="4"/>
          <c:order val="4"/>
          <c:tx>
            <c:strRef>
              <c:f>'2.Client Cluster'!$G$103</c:f>
            </c:strRef>
          </c:tx>
          <c:spPr>
            <a:ln cmpd="sng">
              <a:solidFill>
                <a:srgbClr val="FF6D01"/>
              </a:solidFill>
            </a:ln>
          </c:spPr>
          <c:marker>
            <c:symbol val="none"/>
          </c:marker>
          <c:cat>
            <c:strRef>
              <c:f>'2.Client Cluster'!$B$104:$B$113</c:f>
            </c:strRef>
          </c:cat>
          <c:val>
            <c:numRef>
              <c:f>'2.Client Cluster'!$G$104:$G$113</c:f>
              <c:numCache/>
            </c:numRef>
          </c:val>
          <c:smooth val="0"/>
        </c:ser>
        <c:axId val="875751428"/>
        <c:axId val="446318839"/>
      </c:lineChart>
      <c:catAx>
        <c:axId val="875751428"/>
        <c:scaling>
          <c:orientation val="minMax"/>
          <c:max val="10.0"/>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446318839"/>
      </c:catAx>
      <c:valAx>
        <c:axId val="446318839"/>
        <c:scaling>
          <c:orientation val="minMax"/>
          <c:max val="1.2"/>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875751428"/>
      </c:valAx>
    </c:plotArea>
    <c:legend>
      <c:legendPos val="r"/>
      <c:overlay val="0"/>
      <c:txPr>
        <a:bodyPr/>
        <a:lstStyle/>
        <a:p>
          <a:pPr lvl="0">
            <a:defRPr b="1" sz="16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Communication Time (avg) per Round</a:t>
            </a:r>
          </a:p>
        </c:rich>
      </c:tx>
      <c:overlay val="0"/>
    </c:title>
    <c:plotArea>
      <c:layout/>
      <c:lineChart>
        <c:ser>
          <c:idx val="0"/>
          <c:order val="0"/>
          <c:tx>
            <c:strRef>
              <c:f>'General Graphs'!$B$20:$B$21</c:f>
            </c:strRef>
          </c:tx>
          <c:spPr>
            <a:ln cmpd="sng">
              <a:solidFill>
                <a:srgbClr val="4285F4"/>
              </a:solidFill>
            </a:ln>
          </c:spPr>
          <c:marker>
            <c:symbol val="none"/>
          </c:marker>
          <c:cat>
            <c:strRef>
              <c:f>'General Graphs'!$A$22:$A$31</c:f>
            </c:strRef>
          </c:cat>
          <c:val>
            <c:numRef>
              <c:f>'General Graphs'!$B$22:$B$31</c:f>
              <c:numCache/>
            </c:numRef>
          </c:val>
          <c:smooth val="0"/>
        </c:ser>
        <c:ser>
          <c:idx val="1"/>
          <c:order val="1"/>
          <c:tx>
            <c:strRef>
              <c:f>'General Graphs'!$C$20:$C$21</c:f>
            </c:strRef>
          </c:tx>
          <c:spPr>
            <a:ln cmpd="sng">
              <a:solidFill>
                <a:srgbClr val="EA4335"/>
              </a:solidFill>
            </a:ln>
          </c:spPr>
          <c:marker>
            <c:symbol val="none"/>
          </c:marker>
          <c:cat>
            <c:strRef>
              <c:f>'General Graphs'!$A$22:$A$31</c:f>
            </c:strRef>
          </c:cat>
          <c:val>
            <c:numRef>
              <c:f>'General Graphs'!$C$22:$C$31</c:f>
              <c:numCache/>
            </c:numRef>
          </c:val>
          <c:smooth val="0"/>
        </c:ser>
        <c:ser>
          <c:idx val="2"/>
          <c:order val="2"/>
          <c:tx>
            <c:strRef>
              <c:f>'General Graphs'!$D$20:$D$21</c:f>
            </c:strRef>
          </c:tx>
          <c:spPr>
            <a:ln cmpd="sng">
              <a:solidFill>
                <a:srgbClr val="FBBC04"/>
              </a:solidFill>
            </a:ln>
          </c:spPr>
          <c:marker>
            <c:symbol val="none"/>
          </c:marker>
          <c:cat>
            <c:strRef>
              <c:f>'General Graphs'!$A$22:$A$31</c:f>
            </c:strRef>
          </c:cat>
          <c:val>
            <c:numRef>
              <c:f>'General Graphs'!$D$22:$D$31</c:f>
              <c:numCache/>
            </c:numRef>
          </c:val>
          <c:smooth val="0"/>
        </c:ser>
        <c:ser>
          <c:idx val="3"/>
          <c:order val="3"/>
          <c:tx>
            <c:strRef>
              <c:f>'General Graphs'!$E$20:$E$21</c:f>
            </c:strRef>
          </c:tx>
          <c:spPr>
            <a:ln cmpd="sng">
              <a:solidFill>
                <a:srgbClr val="34A853"/>
              </a:solidFill>
            </a:ln>
          </c:spPr>
          <c:marker>
            <c:symbol val="none"/>
          </c:marker>
          <c:cat>
            <c:strRef>
              <c:f>'General Graphs'!$A$22:$A$31</c:f>
            </c:strRef>
          </c:cat>
          <c:val>
            <c:numRef>
              <c:f>'General Graphs'!$E$22:$E$31</c:f>
              <c:numCache/>
            </c:numRef>
          </c:val>
          <c:smooth val="0"/>
        </c:ser>
        <c:ser>
          <c:idx val="4"/>
          <c:order val="4"/>
          <c:tx>
            <c:strRef>
              <c:f>'General Graphs'!$F$20:$F$21</c:f>
            </c:strRef>
          </c:tx>
          <c:spPr>
            <a:ln cmpd="sng">
              <a:solidFill>
                <a:srgbClr val="FF6D01"/>
              </a:solidFill>
            </a:ln>
          </c:spPr>
          <c:marker>
            <c:symbol val="none"/>
          </c:marker>
          <c:cat>
            <c:strRef>
              <c:f>'General Graphs'!$A$22:$A$31</c:f>
            </c:strRef>
          </c:cat>
          <c:val>
            <c:numRef>
              <c:f>'General Graphs'!$F$22:$F$31</c:f>
              <c:numCache/>
            </c:numRef>
          </c:val>
          <c:smooth val="0"/>
        </c:ser>
        <c:ser>
          <c:idx val="5"/>
          <c:order val="5"/>
          <c:tx>
            <c:strRef>
              <c:f>'General Graphs'!$G$20:$G$21</c:f>
            </c:strRef>
          </c:tx>
          <c:spPr>
            <a:ln cmpd="sng">
              <a:solidFill>
                <a:srgbClr val="46BDC6"/>
              </a:solidFill>
            </a:ln>
          </c:spPr>
          <c:marker>
            <c:symbol val="none"/>
          </c:marker>
          <c:cat>
            <c:strRef>
              <c:f>'General Graphs'!$A$22:$A$31</c:f>
            </c:strRef>
          </c:cat>
          <c:val>
            <c:numRef>
              <c:f>'General Graphs'!$G$22:$G$31</c:f>
              <c:numCache/>
            </c:numRef>
          </c:val>
          <c:smooth val="0"/>
        </c:ser>
        <c:axId val="2104384551"/>
        <c:axId val="1465469782"/>
      </c:lineChart>
      <c:catAx>
        <c:axId val="21043845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465469782"/>
      </c:catAx>
      <c:valAx>
        <c:axId val="1465469782"/>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1">
                <a:solidFill>
                  <a:srgbClr val="000000"/>
                </a:solidFill>
                <a:latin typeface="+mn-lt"/>
              </a:defRPr>
            </a:pPr>
          </a:p>
        </c:txPr>
        <c:crossAx val="2104384551"/>
      </c:valAx>
    </c:plotArea>
    <c:legend>
      <c:legendPos val="r"/>
      <c:overlay val="0"/>
      <c:txPr>
        <a:bodyPr/>
        <a:lstStyle/>
        <a:p>
          <a:pPr lvl="0">
            <a:defRPr b="1">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Total Time (avg) per Round</a:t>
            </a:r>
          </a:p>
        </c:rich>
      </c:tx>
      <c:overlay val="0"/>
    </c:title>
    <c:plotArea>
      <c:layout/>
      <c:lineChart>
        <c:ser>
          <c:idx val="0"/>
          <c:order val="0"/>
          <c:tx>
            <c:strRef>
              <c:f>'General Graphs'!$B$33:$B$34</c:f>
            </c:strRef>
          </c:tx>
          <c:spPr>
            <a:ln cmpd="sng">
              <a:solidFill>
                <a:srgbClr val="4285F4"/>
              </a:solidFill>
            </a:ln>
          </c:spPr>
          <c:marker>
            <c:symbol val="none"/>
          </c:marker>
          <c:cat>
            <c:strRef>
              <c:f>'General Graphs'!$A$35:$A$44</c:f>
            </c:strRef>
          </c:cat>
          <c:val>
            <c:numRef>
              <c:f>'General Graphs'!$B$35:$B$44</c:f>
              <c:numCache/>
            </c:numRef>
          </c:val>
          <c:smooth val="0"/>
        </c:ser>
        <c:ser>
          <c:idx val="1"/>
          <c:order val="1"/>
          <c:tx>
            <c:strRef>
              <c:f>'General Graphs'!$C$33:$C$34</c:f>
            </c:strRef>
          </c:tx>
          <c:spPr>
            <a:ln cmpd="sng">
              <a:solidFill>
                <a:srgbClr val="EA4335"/>
              </a:solidFill>
            </a:ln>
          </c:spPr>
          <c:marker>
            <c:symbol val="none"/>
          </c:marker>
          <c:cat>
            <c:strRef>
              <c:f>'General Graphs'!$A$35:$A$44</c:f>
            </c:strRef>
          </c:cat>
          <c:val>
            <c:numRef>
              <c:f>'General Graphs'!$C$35:$C$44</c:f>
              <c:numCache/>
            </c:numRef>
          </c:val>
          <c:smooth val="0"/>
        </c:ser>
        <c:ser>
          <c:idx val="2"/>
          <c:order val="2"/>
          <c:tx>
            <c:strRef>
              <c:f>'General Graphs'!$D$33:$D$34</c:f>
            </c:strRef>
          </c:tx>
          <c:spPr>
            <a:ln cmpd="sng">
              <a:solidFill>
                <a:srgbClr val="FBBC04"/>
              </a:solidFill>
            </a:ln>
          </c:spPr>
          <c:marker>
            <c:symbol val="none"/>
          </c:marker>
          <c:cat>
            <c:strRef>
              <c:f>'General Graphs'!$A$35:$A$44</c:f>
            </c:strRef>
          </c:cat>
          <c:val>
            <c:numRef>
              <c:f>'General Graphs'!$D$35:$D$44</c:f>
              <c:numCache/>
            </c:numRef>
          </c:val>
          <c:smooth val="0"/>
        </c:ser>
        <c:ser>
          <c:idx val="3"/>
          <c:order val="3"/>
          <c:tx>
            <c:strRef>
              <c:f>'General Graphs'!$E$33:$E$34</c:f>
            </c:strRef>
          </c:tx>
          <c:spPr>
            <a:ln cmpd="sng">
              <a:solidFill>
                <a:srgbClr val="34A853"/>
              </a:solidFill>
            </a:ln>
          </c:spPr>
          <c:marker>
            <c:symbol val="none"/>
          </c:marker>
          <c:cat>
            <c:strRef>
              <c:f>'General Graphs'!$A$35:$A$44</c:f>
            </c:strRef>
          </c:cat>
          <c:val>
            <c:numRef>
              <c:f>'General Graphs'!$E$35:$E$44</c:f>
              <c:numCache/>
            </c:numRef>
          </c:val>
          <c:smooth val="0"/>
        </c:ser>
        <c:ser>
          <c:idx val="4"/>
          <c:order val="4"/>
          <c:tx>
            <c:strRef>
              <c:f>'General Graphs'!$F$33:$F$34</c:f>
            </c:strRef>
          </c:tx>
          <c:spPr>
            <a:ln cmpd="sng">
              <a:solidFill>
                <a:srgbClr val="FF6D01"/>
              </a:solidFill>
            </a:ln>
          </c:spPr>
          <c:marker>
            <c:symbol val="none"/>
          </c:marker>
          <c:cat>
            <c:strRef>
              <c:f>'General Graphs'!$A$35:$A$44</c:f>
            </c:strRef>
          </c:cat>
          <c:val>
            <c:numRef>
              <c:f>'General Graphs'!$F$35:$F$44</c:f>
              <c:numCache/>
            </c:numRef>
          </c:val>
          <c:smooth val="0"/>
        </c:ser>
        <c:ser>
          <c:idx val="5"/>
          <c:order val="5"/>
          <c:tx>
            <c:strRef>
              <c:f>'General Graphs'!$G$33:$G$34</c:f>
            </c:strRef>
          </c:tx>
          <c:spPr>
            <a:ln cmpd="sng">
              <a:solidFill>
                <a:srgbClr val="46BDC6"/>
              </a:solidFill>
            </a:ln>
          </c:spPr>
          <c:marker>
            <c:symbol val="none"/>
          </c:marker>
          <c:cat>
            <c:strRef>
              <c:f>'General Graphs'!$A$35:$A$44</c:f>
            </c:strRef>
          </c:cat>
          <c:val>
            <c:numRef>
              <c:f>'General Graphs'!$G$35:$G$44</c:f>
              <c:numCache/>
            </c:numRef>
          </c:val>
          <c:smooth val="0"/>
        </c:ser>
        <c:axId val="2145195570"/>
        <c:axId val="1039568285"/>
      </c:lineChart>
      <c:catAx>
        <c:axId val="21451955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039568285"/>
      </c:catAx>
      <c:valAx>
        <c:axId val="1039568285"/>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1">
                <a:solidFill>
                  <a:srgbClr val="000000"/>
                </a:solidFill>
                <a:latin typeface="+mn-lt"/>
              </a:defRPr>
            </a:pPr>
          </a:p>
        </c:txPr>
        <c:crossAx val="2145195570"/>
      </c:valAx>
    </c:plotArea>
    <c:legend>
      <c:legendPos val="r"/>
      <c:overlay val="0"/>
      <c:txPr>
        <a:bodyPr/>
        <a:lstStyle/>
        <a:p>
          <a:pPr lvl="0">
            <a:defRPr b="1">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Train Accuracy</a:t>
            </a:r>
          </a:p>
        </c:rich>
      </c:tx>
      <c:overlay val="0"/>
    </c:title>
    <c:plotArea>
      <c:layout/>
      <c:lineChart>
        <c:ser>
          <c:idx val="0"/>
          <c:order val="0"/>
          <c:tx>
            <c:strRef>
              <c:f>'General Graphs'!$B$46:$B$47</c:f>
            </c:strRef>
          </c:tx>
          <c:spPr>
            <a:ln cmpd="sng">
              <a:solidFill>
                <a:srgbClr val="4285F4"/>
              </a:solidFill>
            </a:ln>
          </c:spPr>
          <c:marker>
            <c:symbol val="none"/>
          </c:marker>
          <c:cat>
            <c:strRef>
              <c:f>'General Graphs'!$A$48:$A$57</c:f>
            </c:strRef>
          </c:cat>
          <c:val>
            <c:numRef>
              <c:f>'General Graphs'!$B$48:$B$57</c:f>
              <c:numCache/>
            </c:numRef>
          </c:val>
          <c:smooth val="0"/>
        </c:ser>
        <c:ser>
          <c:idx val="1"/>
          <c:order val="1"/>
          <c:tx>
            <c:strRef>
              <c:f>'General Graphs'!$C$46:$C$47</c:f>
            </c:strRef>
          </c:tx>
          <c:spPr>
            <a:ln cmpd="sng">
              <a:solidFill>
                <a:srgbClr val="EA4335"/>
              </a:solidFill>
            </a:ln>
          </c:spPr>
          <c:marker>
            <c:symbol val="none"/>
          </c:marker>
          <c:cat>
            <c:strRef>
              <c:f>'General Graphs'!$A$48:$A$57</c:f>
            </c:strRef>
          </c:cat>
          <c:val>
            <c:numRef>
              <c:f>'General Graphs'!$C$48:$C$57</c:f>
              <c:numCache/>
            </c:numRef>
          </c:val>
          <c:smooth val="0"/>
        </c:ser>
        <c:ser>
          <c:idx val="2"/>
          <c:order val="2"/>
          <c:tx>
            <c:strRef>
              <c:f>'General Graphs'!$D$46:$D$47</c:f>
            </c:strRef>
          </c:tx>
          <c:spPr>
            <a:ln cmpd="sng">
              <a:solidFill>
                <a:srgbClr val="FBBC04"/>
              </a:solidFill>
            </a:ln>
          </c:spPr>
          <c:marker>
            <c:symbol val="none"/>
          </c:marker>
          <c:cat>
            <c:strRef>
              <c:f>'General Graphs'!$A$48:$A$57</c:f>
            </c:strRef>
          </c:cat>
          <c:val>
            <c:numRef>
              <c:f>'General Graphs'!$D$48:$D$57</c:f>
              <c:numCache/>
            </c:numRef>
          </c:val>
          <c:smooth val="0"/>
        </c:ser>
        <c:ser>
          <c:idx val="3"/>
          <c:order val="3"/>
          <c:tx>
            <c:strRef>
              <c:f>'General Graphs'!$E$46:$E$47</c:f>
            </c:strRef>
          </c:tx>
          <c:spPr>
            <a:ln cmpd="sng">
              <a:solidFill>
                <a:srgbClr val="34A853"/>
              </a:solidFill>
            </a:ln>
          </c:spPr>
          <c:marker>
            <c:symbol val="none"/>
          </c:marker>
          <c:cat>
            <c:strRef>
              <c:f>'General Graphs'!$A$48:$A$57</c:f>
            </c:strRef>
          </c:cat>
          <c:val>
            <c:numRef>
              <c:f>'General Graphs'!$E$48:$E$57</c:f>
              <c:numCache/>
            </c:numRef>
          </c:val>
          <c:smooth val="0"/>
        </c:ser>
        <c:ser>
          <c:idx val="4"/>
          <c:order val="4"/>
          <c:tx>
            <c:strRef>
              <c:f>'General Graphs'!$F$46:$F$47</c:f>
            </c:strRef>
          </c:tx>
          <c:spPr>
            <a:ln cmpd="sng">
              <a:solidFill>
                <a:srgbClr val="FF6D01"/>
              </a:solidFill>
            </a:ln>
          </c:spPr>
          <c:marker>
            <c:symbol val="none"/>
          </c:marker>
          <c:cat>
            <c:strRef>
              <c:f>'General Graphs'!$A$48:$A$57</c:f>
            </c:strRef>
          </c:cat>
          <c:val>
            <c:numRef>
              <c:f>'General Graphs'!$F$48:$F$57</c:f>
              <c:numCache/>
            </c:numRef>
          </c:val>
          <c:smooth val="0"/>
        </c:ser>
        <c:ser>
          <c:idx val="5"/>
          <c:order val="5"/>
          <c:tx>
            <c:strRef>
              <c:f>'General Graphs'!$G$46:$G$47</c:f>
            </c:strRef>
          </c:tx>
          <c:spPr>
            <a:ln cmpd="sng">
              <a:solidFill>
                <a:srgbClr val="46BDC6"/>
              </a:solidFill>
            </a:ln>
          </c:spPr>
          <c:marker>
            <c:symbol val="none"/>
          </c:marker>
          <c:cat>
            <c:strRef>
              <c:f>'General Graphs'!$A$48:$A$57</c:f>
            </c:strRef>
          </c:cat>
          <c:val>
            <c:numRef>
              <c:f>'General Graphs'!$G$48:$G$57</c:f>
              <c:numCache/>
            </c:numRef>
          </c:val>
          <c:smooth val="0"/>
        </c:ser>
        <c:axId val="1023898604"/>
        <c:axId val="1340957112"/>
      </c:lineChart>
      <c:catAx>
        <c:axId val="10238986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340957112"/>
      </c:catAx>
      <c:valAx>
        <c:axId val="1340957112"/>
        <c:scaling>
          <c:orientation val="minMax"/>
          <c:max val="0.7"/>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1">
                <a:solidFill>
                  <a:srgbClr val="000000"/>
                </a:solidFill>
                <a:latin typeface="+mn-lt"/>
              </a:defRPr>
            </a:pPr>
          </a:p>
        </c:txPr>
        <c:crossAx val="1023898604"/>
      </c:valAx>
    </c:plotArea>
    <c:legend>
      <c:legendPos val="r"/>
      <c:overlay val="0"/>
      <c:txPr>
        <a:bodyPr/>
        <a:lstStyle/>
        <a:p>
          <a:pPr lvl="0">
            <a:defRPr b="1">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Val. Accuracy</a:t>
            </a:r>
          </a:p>
        </c:rich>
      </c:tx>
      <c:overlay val="0"/>
    </c:title>
    <c:plotArea>
      <c:layout/>
      <c:lineChart>
        <c:ser>
          <c:idx val="0"/>
          <c:order val="0"/>
          <c:tx>
            <c:strRef>
              <c:f>'General Graphs'!$B$59:$B$60</c:f>
            </c:strRef>
          </c:tx>
          <c:spPr>
            <a:ln cmpd="sng">
              <a:solidFill>
                <a:srgbClr val="4285F4"/>
              </a:solidFill>
            </a:ln>
          </c:spPr>
          <c:marker>
            <c:symbol val="none"/>
          </c:marker>
          <c:cat>
            <c:strRef>
              <c:f>'General Graphs'!$A$61:$A$70</c:f>
            </c:strRef>
          </c:cat>
          <c:val>
            <c:numRef>
              <c:f>'General Graphs'!$B$61:$B$70</c:f>
              <c:numCache/>
            </c:numRef>
          </c:val>
          <c:smooth val="0"/>
        </c:ser>
        <c:ser>
          <c:idx val="1"/>
          <c:order val="1"/>
          <c:tx>
            <c:strRef>
              <c:f>'General Graphs'!$C$59:$C$60</c:f>
            </c:strRef>
          </c:tx>
          <c:spPr>
            <a:ln cmpd="sng">
              <a:solidFill>
                <a:srgbClr val="EA4335"/>
              </a:solidFill>
            </a:ln>
          </c:spPr>
          <c:marker>
            <c:symbol val="none"/>
          </c:marker>
          <c:cat>
            <c:strRef>
              <c:f>'General Graphs'!$A$61:$A$70</c:f>
            </c:strRef>
          </c:cat>
          <c:val>
            <c:numRef>
              <c:f>'General Graphs'!$C$61:$C$70</c:f>
              <c:numCache/>
            </c:numRef>
          </c:val>
          <c:smooth val="0"/>
        </c:ser>
        <c:ser>
          <c:idx val="2"/>
          <c:order val="2"/>
          <c:tx>
            <c:strRef>
              <c:f>'General Graphs'!$D$59:$D$60</c:f>
            </c:strRef>
          </c:tx>
          <c:spPr>
            <a:ln cmpd="sng">
              <a:solidFill>
                <a:srgbClr val="FBBC04"/>
              </a:solidFill>
            </a:ln>
          </c:spPr>
          <c:marker>
            <c:symbol val="none"/>
          </c:marker>
          <c:cat>
            <c:strRef>
              <c:f>'General Graphs'!$A$61:$A$70</c:f>
            </c:strRef>
          </c:cat>
          <c:val>
            <c:numRef>
              <c:f>'General Graphs'!$D$61:$D$70</c:f>
              <c:numCache/>
            </c:numRef>
          </c:val>
          <c:smooth val="0"/>
        </c:ser>
        <c:ser>
          <c:idx val="3"/>
          <c:order val="3"/>
          <c:tx>
            <c:strRef>
              <c:f>'General Graphs'!$E$59:$E$60</c:f>
            </c:strRef>
          </c:tx>
          <c:spPr>
            <a:ln cmpd="sng">
              <a:solidFill>
                <a:srgbClr val="34A853"/>
              </a:solidFill>
            </a:ln>
          </c:spPr>
          <c:marker>
            <c:symbol val="none"/>
          </c:marker>
          <c:cat>
            <c:strRef>
              <c:f>'General Graphs'!$A$61:$A$70</c:f>
            </c:strRef>
          </c:cat>
          <c:val>
            <c:numRef>
              <c:f>'General Graphs'!$E$61:$E$70</c:f>
              <c:numCache/>
            </c:numRef>
          </c:val>
          <c:smooth val="0"/>
        </c:ser>
        <c:ser>
          <c:idx val="4"/>
          <c:order val="4"/>
          <c:tx>
            <c:strRef>
              <c:f>'General Graphs'!$F$59:$F$60</c:f>
            </c:strRef>
          </c:tx>
          <c:spPr>
            <a:ln cmpd="sng">
              <a:solidFill>
                <a:srgbClr val="FF6D01"/>
              </a:solidFill>
            </a:ln>
          </c:spPr>
          <c:marker>
            <c:symbol val="none"/>
          </c:marker>
          <c:cat>
            <c:strRef>
              <c:f>'General Graphs'!$A$61:$A$70</c:f>
            </c:strRef>
          </c:cat>
          <c:val>
            <c:numRef>
              <c:f>'General Graphs'!$F$61:$F$70</c:f>
              <c:numCache/>
            </c:numRef>
          </c:val>
          <c:smooth val="0"/>
        </c:ser>
        <c:ser>
          <c:idx val="5"/>
          <c:order val="5"/>
          <c:tx>
            <c:strRef>
              <c:f>'General Graphs'!$G$59:$G$60</c:f>
            </c:strRef>
          </c:tx>
          <c:spPr>
            <a:ln cmpd="sng">
              <a:solidFill>
                <a:srgbClr val="46BDC6"/>
              </a:solidFill>
            </a:ln>
          </c:spPr>
          <c:marker>
            <c:symbol val="none"/>
          </c:marker>
          <c:cat>
            <c:strRef>
              <c:f>'General Graphs'!$A$61:$A$70</c:f>
            </c:strRef>
          </c:cat>
          <c:val>
            <c:numRef>
              <c:f>'General Graphs'!$G$61:$G$70</c:f>
              <c:numCache/>
            </c:numRef>
          </c:val>
          <c:smooth val="0"/>
        </c:ser>
        <c:axId val="223713261"/>
        <c:axId val="1046676868"/>
      </c:lineChart>
      <c:catAx>
        <c:axId val="2237132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046676868"/>
      </c:catAx>
      <c:valAx>
        <c:axId val="1046676868"/>
        <c:scaling>
          <c:orientation val="minMax"/>
          <c:max val="0.7"/>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1">
                <a:solidFill>
                  <a:srgbClr val="000000"/>
                </a:solidFill>
                <a:latin typeface="+mn-lt"/>
              </a:defRPr>
            </a:pPr>
          </a:p>
        </c:txPr>
        <c:crossAx val="223713261"/>
      </c:valAx>
    </c:plotArea>
    <c:legend>
      <c:legendPos val="r"/>
      <c:overlay val="0"/>
      <c:txPr>
        <a:bodyPr/>
        <a:lstStyle/>
        <a:p>
          <a:pPr lvl="0">
            <a:defRPr b="1">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9" Type="http://schemas.openxmlformats.org/officeDocument/2006/relationships/chart" Target="../charts/chart14.xml"/><Relationship Id="rId5" Type="http://schemas.openxmlformats.org/officeDocument/2006/relationships/chart" Target="../charts/chart10.xml"/><Relationship Id="rId6" Type="http://schemas.openxmlformats.org/officeDocument/2006/relationships/chart" Target="../charts/chart11.xml"/><Relationship Id="rId7" Type="http://schemas.openxmlformats.org/officeDocument/2006/relationships/chart" Target="../charts/chart12.xml"/><Relationship Id="rId8"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76200</xdr:colOff>
      <xdr:row>22</xdr:row>
      <xdr:rowOff>152400</xdr:rowOff>
    </xdr:from>
    <xdr:ext cx="6553200" cy="6286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209550</xdr:colOff>
      <xdr:row>22</xdr:row>
      <xdr:rowOff>152400</xdr:rowOff>
    </xdr:from>
    <xdr:ext cx="6553200" cy="62865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285750</xdr:colOff>
      <xdr:row>18</xdr:row>
      <xdr:rowOff>114300</xdr:rowOff>
    </xdr:from>
    <xdr:ext cx="7800975" cy="259080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285750</xdr:colOff>
      <xdr:row>32</xdr:row>
      <xdr:rowOff>0</xdr:rowOff>
    </xdr:from>
    <xdr:ext cx="7800975" cy="24288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285750</xdr:colOff>
      <xdr:row>45</xdr:row>
      <xdr:rowOff>19050</xdr:rowOff>
    </xdr:from>
    <xdr:ext cx="7800975" cy="2381250"/>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285750</xdr:colOff>
      <xdr:row>58</xdr:row>
      <xdr:rowOff>19050</xdr:rowOff>
    </xdr:from>
    <xdr:ext cx="7800975" cy="2333625"/>
    <xdr:graphicFrame>
      <xdr:nvGraphicFramePr>
        <xdr:cNvPr id="9" name="Chart 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20</xdr:col>
      <xdr:colOff>123825</xdr:colOff>
      <xdr:row>3</xdr:row>
      <xdr:rowOff>85725</xdr:rowOff>
    </xdr:from>
    <xdr:ext cx="5619750" cy="2895600"/>
    <xdr:graphicFrame>
      <xdr:nvGraphicFramePr>
        <xdr:cNvPr id="10" name="Chart 10"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20</xdr:col>
      <xdr:colOff>123825</xdr:colOff>
      <xdr:row>18</xdr:row>
      <xdr:rowOff>114300</xdr:rowOff>
    </xdr:from>
    <xdr:ext cx="5619750" cy="2428875"/>
    <xdr:graphicFrame>
      <xdr:nvGraphicFramePr>
        <xdr:cNvPr id="11" name="Chart 11"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123825</xdr:colOff>
      <xdr:row>31</xdr:row>
      <xdr:rowOff>66675</xdr:rowOff>
    </xdr:from>
    <xdr:ext cx="5619750" cy="2590800"/>
    <xdr:graphicFrame>
      <xdr:nvGraphicFramePr>
        <xdr:cNvPr id="12" name="Chart 12"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20</xdr:col>
      <xdr:colOff>28575</xdr:colOff>
      <xdr:row>44</xdr:row>
      <xdr:rowOff>161925</xdr:rowOff>
    </xdr:from>
    <xdr:ext cx="5715000" cy="2428875"/>
    <xdr:graphicFrame>
      <xdr:nvGraphicFramePr>
        <xdr:cNvPr id="13" name="Chart 13"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20</xdr:col>
      <xdr:colOff>28575</xdr:colOff>
      <xdr:row>57</xdr:row>
      <xdr:rowOff>133350</xdr:rowOff>
    </xdr:from>
    <xdr:ext cx="5715000" cy="2638425"/>
    <xdr:graphicFrame>
      <xdr:nvGraphicFramePr>
        <xdr:cNvPr id="14" name="Chart 14" title="Chart"/>
        <xdr:cNvGraphicFramePr/>
      </xdr:nvGraphicFramePr>
      <xdr:xfrm>
        <a:off x="0" y="0"/>
        <a:ext cx="0" cy="0"/>
      </xdr:xfrm>
      <a:graphic>
        <a:graphicData uri="http://schemas.openxmlformats.org/drawingml/2006/chart">
          <c:chart r:id="rId9"/>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142875</xdr:rowOff>
    </xdr:from>
    <xdr:ext cx="3457575" cy="17049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47625</xdr:colOff>
      <xdr:row>66</xdr:row>
      <xdr:rowOff>47625</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24</xdr:col>
      <xdr:colOff>438150</xdr:colOff>
      <xdr:row>66</xdr:row>
      <xdr:rowOff>47625</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1009650</xdr:colOff>
      <xdr:row>13</xdr:row>
      <xdr:rowOff>57150</xdr:rowOff>
    </xdr:from>
    <xdr:ext cx="6734175" cy="58388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xdr:colOff>
      <xdr:row>13</xdr:row>
      <xdr:rowOff>28575</xdr:rowOff>
    </xdr:from>
    <xdr:ext cx="6286500" cy="58197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135</xdr:row>
      <xdr:rowOff>0</xdr:rowOff>
    </xdr:from>
    <xdr:ext cx="7648575" cy="4724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19</xdr:col>
      <xdr:colOff>228600</xdr:colOff>
      <xdr:row>134</xdr:row>
      <xdr:rowOff>190500</xdr:rowOff>
    </xdr:from>
    <xdr:ext cx="7839075" cy="4876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25</xdr:col>
      <xdr:colOff>247650</xdr:colOff>
      <xdr:row>81</xdr:row>
      <xdr:rowOff>142875</xdr:rowOff>
    </xdr:from>
    <xdr:ext cx="6134100" cy="37909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42</xdr:col>
      <xdr:colOff>104775</xdr:colOff>
      <xdr:row>81</xdr:row>
      <xdr:rowOff>180975</xdr:rowOff>
    </xdr:from>
    <xdr:ext cx="6000750"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66675</xdr:colOff>
      <xdr:row>99</xdr:row>
      <xdr:rowOff>47625</xdr:rowOff>
    </xdr:from>
    <xdr:ext cx="7162800" cy="442912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26</xdr:col>
      <xdr:colOff>0</xdr:colOff>
      <xdr:row>104</xdr:row>
      <xdr:rowOff>0</xdr:rowOff>
    </xdr:from>
    <xdr:ext cx="428625" cy="133350"/>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IvanComp/AP-for-FL" TargetMode="External"/><Relationship Id="rId2" Type="http://schemas.openxmlformats.org/officeDocument/2006/relationships/hyperlink" Target="https://docs.google.com/spreadsheets/d/141eGKm1-pOyBoJmC5vGCNfc8o0C80rPlSTd-5Nr5PMw/edit?gid=483192480" TargetMode="External"/><Relationship Id="rId3" Type="http://schemas.openxmlformats.org/officeDocument/2006/relationships/hyperlink" Target="https://flower.ai/docs/framework/how-to-implement-strategies.htm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hyperlink" Target="https://drive.google.com/drive/u/1/folders/1JHS4cSFy5AEgaBFojFAPquHNS3kerLHr" TargetMode="External"/><Relationship Id="rId2" Type="http://schemas.openxmlformats.org/officeDocument/2006/relationships/hyperlink" Target="https://drive.google.com/drive/u/1/folders/1WUiK2cLgSAbIyfCkK3uPNjvlVbPynzVr" TargetMode="External"/><Relationship Id="rId3" Type="http://schemas.openxmlformats.org/officeDocument/2006/relationships/hyperlink" Target="https://drive.google.com/drive/u/1/folders/1Zbte80ANoNuRmoko8XR4xnqgceoOM_yg" TargetMode="External"/><Relationship Id="rId4" Type="http://schemas.openxmlformats.org/officeDocument/2006/relationships/hyperlink" Target="https://drive.google.com/drive/u/1/folders/16pTrgr3QoiMU-PVCwV-VnbCnoXED9lcM" TargetMode="External"/><Relationship Id="rId5" Type="http://schemas.openxmlformats.org/officeDocument/2006/relationships/hyperlink" Target="https://drive.google.com/drive/u/1/folders/14eYZlranUgkZdGHg895ONH6ULosONvjS" TargetMode="External"/><Relationship Id="rId6" Type="http://schemas.openxmlformats.org/officeDocument/2006/relationships/hyperlink" Target="https://drive.google.com/drive/u/1/folders/1J9CitNAjM3IoqV4Qhycng0pX0LLly3wt" TargetMode="External"/><Relationship Id="rId7"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rive.google.com/drive/folders/1A9uiBaKOSN28-aAbH02wKdB20Hw2zB08?usp=drive_link" TargetMode="External"/><Relationship Id="rId2" Type="http://schemas.openxmlformats.org/officeDocument/2006/relationships/hyperlink" Target="https://drive.google.com/drive/folders/1jUS2OTvY71tHL-IdHJtqlNqKOnMMqpiT?usp=drive_link" TargetMode="External"/><Relationship Id="rId3" Type="http://schemas.openxmlformats.org/officeDocument/2006/relationships/hyperlink" Target="https://drive.google.com/drive/folders/1h7yfEKe7-TDtorJ4e3tYpa7q9SFlwjtQ?usp=drive_link" TargetMode="External"/><Relationship Id="rId4" Type="http://schemas.openxmlformats.org/officeDocument/2006/relationships/hyperlink" Target="https://drive.google.com/drive/folders/1Cah9xep6sJ9WBuTiIXxyEDupTjmjS2RI?usp=drive_link" TargetMode="External"/><Relationship Id="rId5" Type="http://schemas.openxmlformats.org/officeDocument/2006/relationships/hyperlink" Target="https://drive.google.com/drive/folders/1Y_5wGWux_z8rF4ijg_bRHGGaN-tK8PQH?usp=drive_link" TargetMode="External"/><Relationship Id="rId6"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drive/u/1/folders/18d5PKaMl4KWTz4V1_cp3BVgjN6xEbhcq" TargetMode="External"/><Relationship Id="rId3" Type="http://schemas.openxmlformats.org/officeDocument/2006/relationships/hyperlink" Target="https://drive.google.com/drive/u/2/folders/1JN5nNFFeXgu1B-bK44emb_dvB4UOSRJE" TargetMode="External"/><Relationship Id="rId4" Type="http://schemas.openxmlformats.org/officeDocument/2006/relationships/hyperlink" Target="https://drive.google.com/drive/u/1/folders/1ltDSZLfZbWDUGOFH9ybFOm8lzYhEmdCG"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u/2/folders/1H9HD7itfvx8c6Ri_UasMM31n5z7n_FUO" TargetMode="External"/><Relationship Id="rId2" Type="http://schemas.openxmlformats.org/officeDocument/2006/relationships/hyperlink" Target="https://drive.google.com/drive/u/1/folders/1UlNjW9ya8wc23ZLMYE5RVaA6tlWSZnti" TargetMode="External"/><Relationship Id="rId3" Type="http://schemas.openxmlformats.org/officeDocument/2006/relationships/hyperlink" Target="https://drive.google.com/drive/u/1/folders/1e-GXUJXrSkwQyY8tLAW1d9tQwIvo1yfP" TargetMode="External"/><Relationship Id="rId4" Type="http://schemas.openxmlformats.org/officeDocument/2006/relationships/hyperlink" Target="https://drive.google.com/drive/u/1/folders/1YUDgc2oCZerwbgMHMVpzpGa0tfPmbVC6" TargetMode="External"/><Relationship Id="rId5" Type="http://schemas.openxmlformats.org/officeDocument/2006/relationships/hyperlink" Target="https://drive.google.com/drive/u/1/folders/1lQy6HS_JsN1CvC8nYHT4SxDzxOpMH3DH" TargetMode="External"/><Relationship Id="rId6" Type="http://schemas.openxmlformats.org/officeDocument/2006/relationships/hyperlink" Target="https://drive.google.com/drive/u/1/folders/1q_WlYYs_U9GRWaBvZ8QrCsiOuLYsAw4V"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rive.google.com/drive/folders/1A9uiBaKOSN28-aAbH02wKdB20Hw2zB08?usp=drive_link" TargetMode="External"/><Relationship Id="rId3" Type="http://schemas.openxmlformats.org/officeDocument/2006/relationships/hyperlink" Target="https://drive.google.com/drive/folders/1xJA9JIQWuSF94ztkfytmaaUveb9WjssT?usp=drive_link" TargetMode="External"/><Relationship Id="rId4" Type="http://schemas.openxmlformats.org/officeDocument/2006/relationships/hyperlink" Target="https://drive.google.com/drive/folders/1Seq5jxqIqOB3FLMFhOVgYlXEQ2kzuFiM?usp=drive_link" TargetMode="External"/><Relationship Id="rId5" Type="http://schemas.openxmlformats.org/officeDocument/2006/relationships/hyperlink" Target="https://drive.google.com/drive/u/1/folders/1GkpU-v5S7was01lbSmFKUUtsVlQ7OT1H" TargetMode="External"/><Relationship Id="rId6" Type="http://schemas.openxmlformats.org/officeDocument/2006/relationships/hyperlink" Target="https://drive.google.com/drive/folders/1Y_5wGWux_z8rF4ijg_bRHGGaN-tK8PQH?usp=drive_link" TargetMode="External"/><Relationship Id="rId7" Type="http://schemas.openxmlformats.org/officeDocument/2006/relationships/drawing" Target="../drawings/drawing5.xml"/><Relationship Id="rId8"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u/2/folders/17aDfqPR8ZbCYnkZ9KBuO1V7eOA1tH9Cz" TargetMode="External"/><Relationship Id="rId2" Type="http://schemas.openxmlformats.org/officeDocument/2006/relationships/hyperlink" Target="https://drive.google.com/drive/u/2/folders/1eBAtr2J9ivOngts8MWUrGr5UdvGSDKLm" TargetMode="External"/><Relationship Id="rId3" Type="http://schemas.openxmlformats.org/officeDocument/2006/relationships/hyperlink" Target="https://drive.google.com/drive/u/2/folders/11PJTec4g97-q0utrTlu8hoJJKPJ1eUBg" TargetMode="External"/><Relationship Id="rId4" Type="http://schemas.openxmlformats.org/officeDocument/2006/relationships/hyperlink" Target="https://drive.google.com/drive/u/2/folders/1zzTMXZ9znOgBuPufbhqfe1UUCcDS2bzq" TargetMode="External"/><Relationship Id="rId5" Type="http://schemas.openxmlformats.org/officeDocument/2006/relationships/hyperlink" Target="https://drive.google.com/drive/u/2/folders/1nsNcmzmy5VsLJkPPTR0zaRJ0s59tOkGz" TargetMode="External"/><Relationship Id="rId6" Type="http://schemas.openxmlformats.org/officeDocument/2006/relationships/hyperlink" Target="https://drive.google.com/drive/u/2/folders/1hZvCD7oauHjvreBHK-XtXnPpl66thv3l"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drive/u/2/folders/1prcSmUVfK1XSnJ6IQYdLE_TOOlDhrrXC" TargetMode="External"/><Relationship Id="rId2" Type="http://schemas.openxmlformats.org/officeDocument/2006/relationships/hyperlink" Target="https://drive.google.com/drive/u/2/folders/1pYhtr1eeG3l1CgT1pTcvPWck1Nx7TWx9" TargetMode="External"/><Relationship Id="rId3" Type="http://schemas.openxmlformats.org/officeDocument/2006/relationships/hyperlink" Target="https://drive.google.com/drive/u/2/folders/1Y9qLiPB62E5A9p9gxlVUlafX3sh47SN3" TargetMode="External"/><Relationship Id="rId4" Type="http://schemas.openxmlformats.org/officeDocument/2006/relationships/hyperlink" Target="https://drive.google.com/drive/u/2/folders/11cA7HG6gDqVeHdIxS22pSjqOEXXxo25F" TargetMode="External"/><Relationship Id="rId5" Type="http://schemas.openxmlformats.org/officeDocument/2006/relationships/hyperlink" Target="https://drive.google.com/drive/u/2/folders/12YBlO5J8XFfjjNNDCXoeb1vVZLjMedbI" TargetMode="External"/><Relationship Id="rId6" Type="http://schemas.openxmlformats.org/officeDocument/2006/relationships/hyperlink" Target="https://drive.google.com/drive/u/2/folders/1aVmvJe1oloLiEf-DlKNAOqS3nMR7-LZR"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drive/u/2/folders/1z6ycvLKipE5Ow1EAdBC_eUythIpTysYD" TargetMode="External"/><Relationship Id="rId2" Type="http://schemas.openxmlformats.org/officeDocument/2006/relationships/hyperlink" Target="https://drive.google.com/drive/u/2/folders/1MZr9ATsRoifqjH0_NAogCwqhZm4QdoR-" TargetMode="External"/><Relationship Id="rId3" Type="http://schemas.openxmlformats.org/officeDocument/2006/relationships/hyperlink" Target="https://drive.google.com/drive/u/2/folders/1gDZROQ-LN6h9W_VQL_kXmSqNLElePf2I" TargetMode="External"/><Relationship Id="rId4" Type="http://schemas.openxmlformats.org/officeDocument/2006/relationships/hyperlink" Target="https://drive.google.com/drive/u/2/folders/1qtWKXXIo7tnjh97xA9kEnMGmD0QrQKh_" TargetMode="External"/><Relationship Id="rId5" Type="http://schemas.openxmlformats.org/officeDocument/2006/relationships/hyperlink" Target="https://drive.google.com/drive/u/2/folders/1k26m2TEclWeSUGet2xBFOMGiOPILjHOX" TargetMode="External"/><Relationship Id="rId6" Type="http://schemas.openxmlformats.org/officeDocument/2006/relationships/hyperlink" Target="https://drive.google.com/drive/u/2/folders/1vYr6HwjWeiBLC2Ym7vrZHNXNDez6pbXt"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drive/u/2/folders/1z6ycvLKipE5Ow1EAdBC_eUythIpTysYD" TargetMode="External"/><Relationship Id="rId2" Type="http://schemas.openxmlformats.org/officeDocument/2006/relationships/hyperlink" Target="https://drive.google.com/drive/u/2/folders/1MZr9ATsRoifqjH0_NAogCwqhZm4QdoR-" TargetMode="External"/><Relationship Id="rId3" Type="http://schemas.openxmlformats.org/officeDocument/2006/relationships/hyperlink" Target="https://drive.google.com/drive/u/2/folders/1gDZROQ-LN6h9W_VQL_kXmSqNLElePf2I" TargetMode="External"/><Relationship Id="rId4" Type="http://schemas.openxmlformats.org/officeDocument/2006/relationships/hyperlink" Target="https://drive.google.com/drive/u/2/folders/1qtWKXXIo7tnjh97xA9kEnMGmD0QrQKh_" TargetMode="External"/><Relationship Id="rId5" Type="http://schemas.openxmlformats.org/officeDocument/2006/relationships/hyperlink" Target="https://drive.google.com/drive/u/2/folders/1k26m2TEclWeSUGet2xBFOMGiOPILjHOX" TargetMode="External"/><Relationship Id="rId6" Type="http://schemas.openxmlformats.org/officeDocument/2006/relationships/hyperlink" Target="https://drive.google.com/drive/u/2/folders/1vYr6HwjWeiBLC2Ym7vrZHNXNDez6pbXt"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4.75"/>
    <col customWidth="1" min="2" max="2" width="16.13"/>
    <col customWidth="1" min="3" max="3" width="14.63"/>
    <col customWidth="1" min="4" max="4" width="27.88"/>
    <col customWidth="1" min="5" max="5" width="5.13"/>
    <col customWidth="1" min="13" max="13" width="2.38"/>
    <col customWidth="1" min="21" max="21" width="2.25"/>
  </cols>
  <sheetData>
    <row r="1">
      <c r="A1" s="1" t="s">
        <v>0</v>
      </c>
      <c r="F1" s="2" t="s">
        <v>1</v>
      </c>
    </row>
    <row r="2">
      <c r="A2" s="3" t="s">
        <v>2</v>
      </c>
      <c r="B2" s="4"/>
      <c r="C2" s="3" t="s">
        <v>3</v>
      </c>
      <c r="D2" s="4"/>
      <c r="F2" s="5" t="s">
        <v>4</v>
      </c>
      <c r="G2" s="6"/>
      <c r="H2" s="6"/>
      <c r="I2" s="6"/>
      <c r="J2" s="6"/>
      <c r="K2" s="6"/>
      <c r="L2" s="6"/>
      <c r="M2" s="6"/>
      <c r="N2" s="6"/>
      <c r="O2" s="6"/>
      <c r="P2" s="6"/>
      <c r="Q2" s="6"/>
      <c r="R2" s="6"/>
      <c r="S2" s="6"/>
      <c r="T2" s="6"/>
      <c r="U2" s="6"/>
      <c r="V2" s="6"/>
      <c r="W2" s="6"/>
      <c r="X2" s="6"/>
      <c r="Y2" s="6"/>
      <c r="Z2" s="6"/>
      <c r="AA2" s="6"/>
      <c r="AB2" s="6"/>
      <c r="AC2" s="6"/>
      <c r="AD2" s="6"/>
      <c r="AE2" s="4"/>
    </row>
    <row r="3">
      <c r="A3" s="7" t="s">
        <v>5</v>
      </c>
      <c r="B3" s="8" t="s">
        <v>6</v>
      </c>
      <c r="C3" s="9" t="s">
        <v>7</v>
      </c>
      <c r="D3" s="10" t="s">
        <v>8</v>
      </c>
    </row>
    <row r="4">
      <c r="A4" s="7" t="s">
        <v>9</v>
      </c>
      <c r="B4" s="8" t="s">
        <v>10</v>
      </c>
      <c r="C4" s="11" t="s">
        <v>11</v>
      </c>
      <c r="D4" s="12" t="s">
        <v>12</v>
      </c>
      <c r="F4" s="13" t="s">
        <v>13</v>
      </c>
      <c r="G4" s="6"/>
      <c r="H4" s="6"/>
      <c r="I4" s="6"/>
      <c r="J4" s="6"/>
      <c r="K4" s="6"/>
      <c r="L4" s="4"/>
      <c r="N4" s="13" t="s">
        <v>14</v>
      </c>
      <c r="O4" s="6"/>
      <c r="P4" s="6"/>
      <c r="Q4" s="6"/>
      <c r="R4" s="6"/>
      <c r="S4" s="6"/>
      <c r="T4" s="4"/>
      <c r="V4" s="14" t="s">
        <v>15</v>
      </c>
      <c r="W4" s="6"/>
      <c r="X4" s="6"/>
      <c r="Y4" s="6"/>
      <c r="Z4" s="6"/>
      <c r="AA4" s="4"/>
      <c r="AC4" s="15"/>
      <c r="AD4" s="15"/>
      <c r="AE4" s="15"/>
      <c r="AF4" s="15"/>
      <c r="AG4" s="15"/>
      <c r="AH4" s="15"/>
      <c r="AI4" s="15"/>
      <c r="AJ4" s="15"/>
      <c r="AK4" s="15"/>
      <c r="AL4" s="15"/>
    </row>
    <row r="5">
      <c r="A5" s="7" t="s">
        <v>16</v>
      </c>
      <c r="B5" s="8" t="s">
        <v>17</v>
      </c>
      <c r="C5" s="16" t="s">
        <v>18</v>
      </c>
      <c r="D5" s="17" t="s">
        <v>19</v>
      </c>
      <c r="F5" s="18" t="s">
        <v>5</v>
      </c>
      <c r="G5" s="18">
        <v>2.0</v>
      </c>
      <c r="H5" s="18">
        <v>4.0</v>
      </c>
      <c r="I5" s="19">
        <v>0.0</v>
      </c>
      <c r="J5" s="20">
        <v>3.0</v>
      </c>
      <c r="K5" s="18">
        <v>6.0</v>
      </c>
      <c r="L5" s="19">
        <v>0.0</v>
      </c>
      <c r="N5" s="18" t="s">
        <v>5</v>
      </c>
      <c r="O5" s="18">
        <v>2.0</v>
      </c>
      <c r="P5" s="18">
        <v>4.0</v>
      </c>
      <c r="Q5" s="19">
        <v>0.0</v>
      </c>
      <c r="R5" s="20">
        <v>3.0</v>
      </c>
      <c r="S5" s="18">
        <v>6.0</v>
      </c>
      <c r="T5" s="19">
        <v>0.0</v>
      </c>
      <c r="V5" s="18" t="s">
        <v>5</v>
      </c>
      <c r="W5" s="20">
        <v>0.0</v>
      </c>
      <c r="X5" s="18">
        <v>2.0</v>
      </c>
      <c r="Y5" s="18">
        <v>3.0</v>
      </c>
      <c r="Z5" s="18">
        <v>4.0</v>
      </c>
      <c r="AA5" s="18">
        <v>6.0</v>
      </c>
      <c r="AC5" s="15"/>
      <c r="AD5" s="15"/>
      <c r="AE5" s="15"/>
      <c r="AF5" s="15"/>
      <c r="AG5" s="15"/>
      <c r="AH5" s="15"/>
      <c r="AI5" s="15"/>
      <c r="AJ5" s="15"/>
      <c r="AK5" s="15"/>
      <c r="AL5" s="15"/>
    </row>
    <row r="6">
      <c r="A6" s="7" t="s">
        <v>20</v>
      </c>
      <c r="B6" s="8" t="s">
        <v>21</v>
      </c>
      <c r="C6" s="7" t="s">
        <v>22</v>
      </c>
      <c r="D6" s="8" t="s">
        <v>23</v>
      </c>
      <c r="F6" s="18" t="s">
        <v>9</v>
      </c>
      <c r="G6" s="18">
        <v>2.0</v>
      </c>
      <c r="H6" s="18">
        <v>0.0</v>
      </c>
      <c r="I6" s="19">
        <v>4.0</v>
      </c>
      <c r="J6" s="20">
        <v>3.0</v>
      </c>
      <c r="K6" s="18">
        <v>0.0</v>
      </c>
      <c r="L6" s="19">
        <v>6.0</v>
      </c>
      <c r="N6" s="18" t="s">
        <v>9</v>
      </c>
      <c r="O6" s="18">
        <v>2.0</v>
      </c>
      <c r="P6" s="18">
        <v>0.0</v>
      </c>
      <c r="Q6" s="19">
        <v>4.0</v>
      </c>
      <c r="R6" s="20">
        <v>3.0</v>
      </c>
      <c r="S6" s="18">
        <v>0.0</v>
      </c>
      <c r="T6" s="19">
        <v>6.0</v>
      </c>
      <c r="V6" s="18" t="s">
        <v>9</v>
      </c>
      <c r="W6" s="20">
        <v>6.0</v>
      </c>
      <c r="X6" s="18">
        <v>4.0</v>
      </c>
      <c r="Y6" s="18">
        <v>3.0</v>
      </c>
      <c r="Z6" s="18">
        <v>2.0</v>
      </c>
      <c r="AA6" s="18">
        <v>0.0</v>
      </c>
      <c r="AC6" s="15"/>
      <c r="AD6" s="15"/>
      <c r="AE6" s="15"/>
      <c r="AF6" s="15"/>
      <c r="AG6" s="15"/>
      <c r="AH6" s="15"/>
      <c r="AI6" s="15"/>
      <c r="AJ6" s="15"/>
      <c r="AK6" s="15"/>
      <c r="AL6" s="15"/>
    </row>
    <row r="7">
      <c r="A7" s="7" t="s">
        <v>24</v>
      </c>
      <c r="B7" s="8" t="s">
        <v>25</v>
      </c>
      <c r="C7" s="7" t="s">
        <v>26</v>
      </c>
      <c r="D7" s="8" t="s">
        <v>27</v>
      </c>
      <c r="F7" s="18" t="s">
        <v>16</v>
      </c>
      <c r="G7" s="21">
        <v>2.0</v>
      </c>
      <c r="H7" s="21">
        <v>2.0</v>
      </c>
      <c r="I7" s="22">
        <v>2.0</v>
      </c>
      <c r="J7" s="23">
        <v>2.0</v>
      </c>
      <c r="K7" s="21">
        <v>2.0</v>
      </c>
      <c r="L7" s="22">
        <v>2.0</v>
      </c>
      <c r="N7" s="18" t="s">
        <v>16</v>
      </c>
      <c r="O7" s="21">
        <v>10.0</v>
      </c>
      <c r="P7" s="21">
        <v>10.0</v>
      </c>
      <c r="Q7" s="22">
        <v>10.0</v>
      </c>
      <c r="R7" s="23">
        <v>10.0</v>
      </c>
      <c r="S7" s="21">
        <v>10.0</v>
      </c>
      <c r="T7" s="22">
        <v>10.0</v>
      </c>
      <c r="V7" s="18" t="s">
        <v>16</v>
      </c>
      <c r="W7" s="24">
        <v>10.0</v>
      </c>
      <c r="X7" s="25">
        <v>10.0</v>
      </c>
      <c r="Y7" s="25">
        <v>10.0</v>
      </c>
      <c r="Z7" s="25">
        <v>10.0</v>
      </c>
      <c r="AA7" s="25">
        <v>10.0</v>
      </c>
      <c r="AC7" s="15"/>
      <c r="AD7" s="15"/>
      <c r="AE7" s="15"/>
      <c r="AF7" s="15"/>
      <c r="AG7" s="15"/>
      <c r="AH7" s="15"/>
      <c r="AI7" s="15"/>
      <c r="AJ7" s="15"/>
      <c r="AK7" s="15"/>
      <c r="AL7" s="15"/>
    </row>
    <row r="8">
      <c r="A8" s="26"/>
      <c r="B8" s="27"/>
      <c r="C8" s="7" t="s">
        <v>28</v>
      </c>
      <c r="D8" s="8" t="s">
        <v>29</v>
      </c>
      <c r="E8" s="28"/>
      <c r="F8" s="18" t="s">
        <v>20</v>
      </c>
      <c r="G8" s="18">
        <v>1.0</v>
      </c>
      <c r="H8" s="18">
        <v>1.0</v>
      </c>
      <c r="I8" s="19" t="s">
        <v>30</v>
      </c>
      <c r="J8" s="20">
        <v>1.0</v>
      </c>
      <c r="K8" s="18">
        <v>1.0</v>
      </c>
      <c r="L8" s="19" t="s">
        <v>30</v>
      </c>
      <c r="N8" s="18" t="s">
        <v>20</v>
      </c>
      <c r="O8" s="18">
        <v>1.0</v>
      </c>
      <c r="P8" s="18">
        <v>1.0</v>
      </c>
      <c r="Q8" s="19" t="s">
        <v>30</v>
      </c>
      <c r="R8" s="20">
        <v>1.0</v>
      </c>
      <c r="S8" s="18">
        <v>1.0</v>
      </c>
      <c r="T8" s="19" t="s">
        <v>30</v>
      </c>
      <c r="V8" s="18" t="s">
        <v>20</v>
      </c>
      <c r="W8" s="20" t="s">
        <v>30</v>
      </c>
      <c r="X8" s="18">
        <v>1.0</v>
      </c>
      <c r="Y8" s="18">
        <v>1.0</v>
      </c>
      <c r="Z8" s="18">
        <v>1.0</v>
      </c>
      <c r="AA8" s="18">
        <v>1.0</v>
      </c>
      <c r="AC8" s="15"/>
      <c r="AD8" s="15"/>
      <c r="AE8" s="15"/>
      <c r="AF8" s="15"/>
      <c r="AG8" s="15"/>
      <c r="AH8" s="15"/>
      <c r="AI8" s="15"/>
      <c r="AJ8" s="15"/>
      <c r="AK8" s="15"/>
      <c r="AL8" s="15"/>
    </row>
    <row r="9">
      <c r="C9" s="29" t="s">
        <v>31</v>
      </c>
      <c r="D9" s="8" t="s">
        <v>32</v>
      </c>
      <c r="F9" s="18" t="s">
        <v>24</v>
      </c>
      <c r="G9" s="18">
        <v>2.0</v>
      </c>
      <c r="H9" s="18" t="s">
        <v>30</v>
      </c>
      <c r="I9" s="19">
        <v>2.0</v>
      </c>
      <c r="J9" s="20">
        <v>2.0</v>
      </c>
      <c r="K9" s="18" t="s">
        <v>30</v>
      </c>
      <c r="L9" s="19">
        <v>2.0</v>
      </c>
      <c r="N9" s="18" t="s">
        <v>24</v>
      </c>
      <c r="O9" s="30">
        <v>2.0</v>
      </c>
      <c r="P9" s="18" t="s">
        <v>30</v>
      </c>
      <c r="Q9" s="31">
        <v>2.0</v>
      </c>
      <c r="R9" s="32">
        <v>2.0</v>
      </c>
      <c r="S9" s="18" t="s">
        <v>30</v>
      </c>
      <c r="T9" s="31">
        <v>2.0</v>
      </c>
      <c r="V9" s="18" t="s">
        <v>24</v>
      </c>
      <c r="W9" s="20">
        <v>5.0</v>
      </c>
      <c r="X9" s="18">
        <v>5.0</v>
      </c>
      <c r="Y9" s="18">
        <v>5.0</v>
      </c>
      <c r="Z9" s="18">
        <v>5.0</v>
      </c>
      <c r="AA9" s="18" t="s">
        <v>30</v>
      </c>
      <c r="AC9" s="15"/>
      <c r="AD9" s="15"/>
      <c r="AE9" s="15"/>
      <c r="AF9" s="15"/>
      <c r="AG9" s="15"/>
      <c r="AH9" s="15"/>
      <c r="AI9" s="15"/>
      <c r="AJ9" s="15"/>
      <c r="AK9" s="15"/>
      <c r="AL9" s="15"/>
    </row>
    <row r="10">
      <c r="C10" s="7" t="s">
        <v>33</v>
      </c>
      <c r="D10" s="8" t="s">
        <v>34</v>
      </c>
      <c r="G10" s="33" t="s">
        <v>35</v>
      </c>
      <c r="H10" s="33" t="s">
        <v>36</v>
      </c>
      <c r="I10" s="33" t="s">
        <v>37</v>
      </c>
      <c r="J10" s="33" t="s">
        <v>38</v>
      </c>
      <c r="K10" s="33" t="s">
        <v>39</v>
      </c>
      <c r="L10" s="33" t="s">
        <v>40</v>
      </c>
      <c r="O10" s="33" t="s">
        <v>41</v>
      </c>
      <c r="P10" s="33" t="s">
        <v>42</v>
      </c>
      <c r="Q10" s="33" t="s">
        <v>43</v>
      </c>
      <c r="R10" s="33" t="s">
        <v>44</v>
      </c>
      <c r="S10" s="33" t="s">
        <v>45</v>
      </c>
      <c r="T10" s="33" t="s">
        <v>46</v>
      </c>
      <c r="V10" s="34" t="s">
        <v>47</v>
      </c>
      <c r="W10" s="20">
        <v>0.0</v>
      </c>
      <c r="X10" s="18">
        <v>0.25</v>
      </c>
      <c r="Y10" s="18">
        <v>0.5</v>
      </c>
      <c r="Z10" s="18">
        <v>0.75</v>
      </c>
      <c r="AA10" s="18">
        <v>1.0</v>
      </c>
      <c r="AC10" s="15"/>
      <c r="AD10" s="15"/>
      <c r="AE10" s="15"/>
      <c r="AF10" s="15"/>
      <c r="AG10" s="15"/>
      <c r="AH10" s="15"/>
      <c r="AI10" s="15"/>
      <c r="AJ10" s="15"/>
      <c r="AK10" s="15"/>
      <c r="AL10" s="15"/>
    </row>
    <row r="11">
      <c r="A11" s="35"/>
      <c r="C11" s="7" t="s">
        <v>48</v>
      </c>
      <c r="D11" s="8" t="s">
        <v>49</v>
      </c>
      <c r="W11" s="26" t="s">
        <v>50</v>
      </c>
      <c r="X11" s="26" t="s">
        <v>51</v>
      </c>
      <c r="Y11" s="26" t="s">
        <v>52</v>
      </c>
      <c r="Z11" s="26" t="s">
        <v>53</v>
      </c>
      <c r="AA11" s="26" t="s">
        <v>54</v>
      </c>
    </row>
    <row r="12">
      <c r="A12" s="35"/>
      <c r="F12" s="13" t="s">
        <v>55</v>
      </c>
      <c r="G12" s="6"/>
      <c r="H12" s="6"/>
      <c r="I12" s="6"/>
      <c r="J12" s="6"/>
      <c r="K12" s="6"/>
      <c r="L12" s="4"/>
      <c r="N12" s="13" t="s">
        <v>56</v>
      </c>
      <c r="O12" s="6"/>
      <c r="P12" s="6"/>
      <c r="Q12" s="6"/>
      <c r="R12" s="6"/>
      <c r="S12" s="6"/>
      <c r="T12" s="4"/>
    </row>
    <row r="13">
      <c r="A13" s="35"/>
      <c r="F13" s="18" t="s">
        <v>5</v>
      </c>
      <c r="G13" s="18">
        <v>2.0</v>
      </c>
      <c r="H13" s="18">
        <v>4.0</v>
      </c>
      <c r="I13" s="19">
        <v>0.0</v>
      </c>
      <c r="J13" s="20">
        <v>3.0</v>
      </c>
      <c r="K13" s="18">
        <v>6.0</v>
      </c>
      <c r="L13" s="19">
        <v>0.0</v>
      </c>
      <c r="N13" s="18" t="s">
        <v>5</v>
      </c>
      <c r="O13" s="18">
        <v>2.0</v>
      </c>
      <c r="P13" s="18">
        <v>4.0</v>
      </c>
      <c r="Q13" s="19">
        <v>0.0</v>
      </c>
      <c r="R13" s="20">
        <v>3.0</v>
      </c>
      <c r="S13" s="18">
        <v>6.0</v>
      </c>
      <c r="T13" s="19">
        <v>0.0</v>
      </c>
      <c r="V13" s="14" t="s">
        <v>57</v>
      </c>
      <c r="W13" s="6"/>
      <c r="X13" s="6"/>
      <c r="Y13" s="6"/>
      <c r="Z13" s="6"/>
      <c r="AA13" s="6"/>
      <c r="AB13" s="6"/>
      <c r="AC13" s="6"/>
      <c r="AD13" s="6"/>
      <c r="AE13" s="4"/>
    </row>
    <row r="14">
      <c r="A14" s="35"/>
      <c r="F14" s="18" t="s">
        <v>9</v>
      </c>
      <c r="G14" s="18">
        <v>2.0</v>
      </c>
      <c r="H14" s="18">
        <v>0.0</v>
      </c>
      <c r="I14" s="19">
        <v>4.0</v>
      </c>
      <c r="J14" s="20">
        <v>3.0</v>
      </c>
      <c r="K14" s="18">
        <v>0.0</v>
      </c>
      <c r="L14" s="19">
        <v>6.0</v>
      </c>
      <c r="N14" s="18" t="s">
        <v>9</v>
      </c>
      <c r="O14" s="18">
        <v>2.0</v>
      </c>
      <c r="P14" s="18">
        <v>0.0</v>
      </c>
      <c r="Q14" s="19">
        <v>4.0</v>
      </c>
      <c r="R14" s="20">
        <v>3.0</v>
      </c>
      <c r="S14" s="18">
        <v>0.0</v>
      </c>
      <c r="T14" s="19">
        <v>6.0</v>
      </c>
      <c r="V14" s="18" t="s">
        <v>5</v>
      </c>
      <c r="W14" s="20">
        <v>10.0</v>
      </c>
      <c r="X14" s="18">
        <v>8.0</v>
      </c>
      <c r="Y14" s="18">
        <v>7.0</v>
      </c>
      <c r="Z14" s="18">
        <v>6.0</v>
      </c>
      <c r="AA14" s="18">
        <v>5.0</v>
      </c>
      <c r="AB14" s="18">
        <v>4.0</v>
      </c>
      <c r="AC14" s="18">
        <v>3.0</v>
      </c>
      <c r="AD14" s="18">
        <v>2.0</v>
      </c>
      <c r="AE14" s="18">
        <v>0.0</v>
      </c>
    </row>
    <row r="15">
      <c r="A15" s="35" t="s">
        <v>58</v>
      </c>
      <c r="F15" s="18" t="s">
        <v>16</v>
      </c>
      <c r="G15" s="21">
        <v>2.0</v>
      </c>
      <c r="H15" s="21">
        <v>2.0</v>
      </c>
      <c r="I15" s="22">
        <v>2.0</v>
      </c>
      <c r="J15" s="23">
        <v>2.0</v>
      </c>
      <c r="K15" s="21">
        <v>2.0</v>
      </c>
      <c r="L15" s="22">
        <v>2.0</v>
      </c>
      <c r="N15" s="18" t="s">
        <v>16</v>
      </c>
      <c r="O15" s="21">
        <v>10.0</v>
      </c>
      <c r="P15" s="21">
        <v>10.0</v>
      </c>
      <c r="Q15" s="22">
        <v>10.0</v>
      </c>
      <c r="R15" s="23">
        <v>10.0</v>
      </c>
      <c r="S15" s="21">
        <v>10.0</v>
      </c>
      <c r="T15" s="22">
        <v>10.0</v>
      </c>
      <c r="V15" s="18" t="s">
        <v>9</v>
      </c>
      <c r="W15" s="20">
        <v>0.0</v>
      </c>
      <c r="X15" s="18">
        <v>2.0</v>
      </c>
      <c r="Y15" s="18">
        <v>3.0</v>
      </c>
      <c r="Z15" s="18">
        <v>4.0</v>
      </c>
      <c r="AA15" s="18">
        <v>5.0</v>
      </c>
      <c r="AB15" s="18">
        <v>6.0</v>
      </c>
      <c r="AC15" s="18">
        <v>6.0</v>
      </c>
      <c r="AD15" s="18">
        <v>6.0</v>
      </c>
      <c r="AE15" s="18">
        <v>10.0</v>
      </c>
    </row>
    <row r="16">
      <c r="A16" s="36" t="s">
        <v>59</v>
      </c>
      <c r="F16" s="18" t="s">
        <v>20</v>
      </c>
      <c r="G16" s="18">
        <v>1.0</v>
      </c>
      <c r="H16" s="18">
        <v>1.0</v>
      </c>
      <c r="I16" s="19" t="s">
        <v>30</v>
      </c>
      <c r="J16" s="20">
        <v>1.0</v>
      </c>
      <c r="K16" s="18">
        <v>1.0</v>
      </c>
      <c r="L16" s="19" t="s">
        <v>30</v>
      </c>
      <c r="N16" s="18" t="s">
        <v>20</v>
      </c>
      <c r="O16" s="18">
        <v>1.0</v>
      </c>
      <c r="P16" s="18">
        <v>1.0</v>
      </c>
      <c r="Q16" s="19" t="s">
        <v>30</v>
      </c>
      <c r="R16" s="20">
        <v>1.0</v>
      </c>
      <c r="S16" s="18">
        <v>1.0</v>
      </c>
      <c r="T16" s="19" t="s">
        <v>30</v>
      </c>
      <c r="V16" s="18" t="s">
        <v>16</v>
      </c>
      <c r="W16" s="24">
        <v>10.0</v>
      </c>
      <c r="X16" s="25">
        <v>10.0</v>
      </c>
      <c r="Y16" s="25">
        <v>10.0</v>
      </c>
      <c r="Z16" s="25">
        <v>10.0</v>
      </c>
      <c r="AA16" s="25">
        <v>10.0</v>
      </c>
      <c r="AB16" s="25">
        <v>10.0</v>
      </c>
      <c r="AC16" s="25">
        <v>10.0</v>
      </c>
      <c r="AD16" s="25">
        <v>10.0</v>
      </c>
      <c r="AE16" s="25">
        <v>10.0</v>
      </c>
    </row>
    <row r="17">
      <c r="F17" s="18" t="s">
        <v>24</v>
      </c>
      <c r="G17" s="37">
        <v>5.0</v>
      </c>
      <c r="H17" s="18" t="s">
        <v>30</v>
      </c>
      <c r="I17" s="38">
        <v>5.0</v>
      </c>
      <c r="J17" s="39">
        <v>5.0</v>
      </c>
      <c r="K17" s="18" t="s">
        <v>30</v>
      </c>
      <c r="L17" s="38">
        <v>5.0</v>
      </c>
      <c r="N17" s="18" t="s">
        <v>24</v>
      </c>
      <c r="O17" s="37">
        <v>5.0</v>
      </c>
      <c r="P17" s="18" t="s">
        <v>30</v>
      </c>
      <c r="Q17" s="38">
        <v>5.0</v>
      </c>
      <c r="R17" s="39">
        <v>5.0</v>
      </c>
      <c r="S17" s="18" t="s">
        <v>30</v>
      </c>
      <c r="T17" s="38">
        <v>5.0</v>
      </c>
      <c r="V17" s="18" t="s">
        <v>20</v>
      </c>
      <c r="W17" s="20" t="s">
        <v>30</v>
      </c>
      <c r="X17" s="18">
        <v>1.0</v>
      </c>
      <c r="Y17" s="18">
        <v>1.0</v>
      </c>
      <c r="Z17" s="18">
        <v>1.0</v>
      </c>
      <c r="AA17" s="18">
        <v>1.0</v>
      </c>
      <c r="AB17" s="18">
        <v>1.0</v>
      </c>
      <c r="AC17" s="18">
        <v>1.0</v>
      </c>
      <c r="AD17" s="18">
        <v>1.0</v>
      </c>
      <c r="AE17" s="18">
        <v>1.0</v>
      </c>
    </row>
    <row r="18">
      <c r="A18" s="35" t="s">
        <v>60</v>
      </c>
      <c r="G18" s="33" t="s">
        <v>61</v>
      </c>
      <c r="H18" s="33" t="s">
        <v>62</v>
      </c>
      <c r="I18" s="33" t="s">
        <v>63</v>
      </c>
      <c r="J18" s="33" t="s">
        <v>64</v>
      </c>
      <c r="K18" s="33" t="s">
        <v>65</v>
      </c>
      <c r="L18" s="33" t="s">
        <v>66</v>
      </c>
      <c r="M18" s="26"/>
      <c r="N18" s="26"/>
      <c r="O18" s="33" t="s">
        <v>67</v>
      </c>
      <c r="P18" s="33" t="s">
        <v>68</v>
      </c>
      <c r="Q18" s="33" t="s">
        <v>69</v>
      </c>
      <c r="R18" s="33" t="s">
        <v>70</v>
      </c>
      <c r="S18" s="33" t="s">
        <v>71</v>
      </c>
      <c r="T18" s="33" t="s">
        <v>72</v>
      </c>
      <c r="V18" s="18" t="s">
        <v>24</v>
      </c>
      <c r="W18" s="20">
        <v>5.0</v>
      </c>
      <c r="X18" s="18">
        <v>5.0</v>
      </c>
      <c r="Y18" s="18">
        <v>5.0</v>
      </c>
      <c r="Z18" s="18">
        <v>5.0</v>
      </c>
      <c r="AA18" s="18">
        <v>5.0</v>
      </c>
      <c r="AB18" s="18">
        <v>5.0</v>
      </c>
      <c r="AC18" s="18">
        <v>5.0</v>
      </c>
      <c r="AD18" s="18">
        <v>5.0</v>
      </c>
      <c r="AE18" s="18" t="s">
        <v>30</v>
      </c>
    </row>
    <row r="19">
      <c r="A19" s="35"/>
      <c r="F19" s="2"/>
      <c r="G19" s="2"/>
      <c r="H19" s="2"/>
      <c r="I19" s="2"/>
      <c r="J19" s="2"/>
      <c r="K19" s="2"/>
      <c r="L19" s="2"/>
      <c r="M19" s="2"/>
      <c r="N19" s="2"/>
      <c r="O19" s="2"/>
      <c r="V19" s="34" t="s">
        <v>47</v>
      </c>
      <c r="W19" s="20">
        <v>0.0</v>
      </c>
      <c r="X19" s="18">
        <v>0.2</v>
      </c>
      <c r="Y19" s="18">
        <v>0.3</v>
      </c>
      <c r="Z19" s="18">
        <v>0.4</v>
      </c>
      <c r="AA19" s="18">
        <v>0.5</v>
      </c>
      <c r="AB19" s="18">
        <v>0.6</v>
      </c>
      <c r="AC19" s="18">
        <v>0.7</v>
      </c>
      <c r="AD19" s="18">
        <v>0.8</v>
      </c>
      <c r="AE19" s="18">
        <v>1.0</v>
      </c>
    </row>
    <row r="20">
      <c r="A20" s="40" t="s">
        <v>73</v>
      </c>
      <c r="B20" s="41" t="s">
        <v>74</v>
      </c>
      <c r="P20" s="41"/>
      <c r="Q20" s="41"/>
      <c r="R20" s="41"/>
      <c r="W20" s="26" t="s">
        <v>75</v>
      </c>
      <c r="X20" s="26" t="s">
        <v>76</v>
      </c>
      <c r="Y20" s="26" t="s">
        <v>77</v>
      </c>
      <c r="Z20" s="26" t="s">
        <v>78</v>
      </c>
      <c r="AA20" s="26" t="s">
        <v>79</v>
      </c>
      <c r="AB20" s="26" t="s">
        <v>80</v>
      </c>
      <c r="AC20" s="26" t="s">
        <v>81</v>
      </c>
      <c r="AD20" s="26" t="s">
        <v>82</v>
      </c>
      <c r="AE20" s="26" t="s">
        <v>83</v>
      </c>
    </row>
    <row r="21">
      <c r="A21" s="40" t="s">
        <v>84</v>
      </c>
      <c r="B21" s="41" t="s">
        <v>85</v>
      </c>
      <c r="P21" s="41"/>
      <c r="Q21" s="41"/>
      <c r="R21" s="41"/>
    </row>
    <row r="22">
      <c r="A22" s="40" t="s">
        <v>86</v>
      </c>
      <c r="B22" s="41" t="s">
        <v>87</v>
      </c>
      <c r="P22" s="41"/>
      <c r="Q22" s="41"/>
      <c r="R22" s="41"/>
    </row>
    <row r="23">
      <c r="A23" s="40" t="s">
        <v>23</v>
      </c>
      <c r="B23" s="41" t="s">
        <v>88</v>
      </c>
      <c r="P23" s="41"/>
      <c r="Q23" s="41"/>
      <c r="R23" s="41"/>
    </row>
    <row r="24">
      <c r="A24" s="40" t="s">
        <v>27</v>
      </c>
      <c r="B24" s="41" t="s">
        <v>89</v>
      </c>
      <c r="P24" s="41"/>
      <c r="Q24" s="41"/>
      <c r="R24" s="41"/>
    </row>
    <row r="25">
      <c r="A25" s="40" t="s">
        <v>29</v>
      </c>
      <c r="B25" s="41" t="s">
        <v>90</v>
      </c>
      <c r="P25" s="41"/>
      <c r="Q25" s="41"/>
      <c r="R25" s="41"/>
    </row>
    <row r="26">
      <c r="A26" s="40" t="s">
        <v>32</v>
      </c>
      <c r="B26" s="2" t="s">
        <v>91</v>
      </c>
      <c r="P26" s="2"/>
      <c r="Q26" s="2"/>
      <c r="R26" s="2"/>
    </row>
    <row r="27">
      <c r="C27" s="42"/>
    </row>
    <row r="28">
      <c r="A28" s="35" t="s">
        <v>92</v>
      </c>
    </row>
    <row r="29">
      <c r="A29" s="43" t="s">
        <v>93</v>
      </c>
      <c r="B29" s="44" t="s">
        <v>94</v>
      </c>
      <c r="C29" s="42"/>
    </row>
    <row r="30">
      <c r="C30" s="42"/>
    </row>
    <row r="31">
      <c r="A31" s="35" t="s">
        <v>95</v>
      </c>
      <c r="N31" s="28" t="s">
        <v>96</v>
      </c>
    </row>
    <row r="32">
      <c r="A32" s="35">
        <v>1.0</v>
      </c>
      <c r="B32" s="41" t="s">
        <v>97</v>
      </c>
      <c r="M32" s="41"/>
      <c r="N32" s="45" t="s">
        <v>7</v>
      </c>
      <c r="O32" s="10" t="s">
        <v>73</v>
      </c>
    </row>
    <row r="33">
      <c r="A33" s="35">
        <v>2.0</v>
      </c>
      <c r="B33" s="41" t="s">
        <v>98</v>
      </c>
      <c r="M33" s="41"/>
      <c r="N33" s="46" t="s">
        <v>11</v>
      </c>
      <c r="O33" s="12" t="s">
        <v>84</v>
      </c>
    </row>
    <row r="34">
      <c r="A34" s="35">
        <v>3.0</v>
      </c>
      <c r="B34" s="41" t="s">
        <v>99</v>
      </c>
      <c r="M34" s="41"/>
      <c r="N34" s="47" t="s">
        <v>18</v>
      </c>
      <c r="O34" s="48" t="s">
        <v>100</v>
      </c>
    </row>
    <row r="35">
      <c r="A35" s="35">
        <v>4.0</v>
      </c>
      <c r="B35" s="41" t="s">
        <v>101</v>
      </c>
    </row>
    <row r="37">
      <c r="A37" s="35" t="s">
        <v>102</v>
      </c>
      <c r="B37" s="36" t="s">
        <v>103</v>
      </c>
      <c r="N37" s="28" t="s">
        <v>104</v>
      </c>
    </row>
    <row r="38">
      <c r="N38" s="49" t="s">
        <v>33</v>
      </c>
      <c r="O38" s="50" t="s">
        <v>105</v>
      </c>
    </row>
    <row r="39">
      <c r="A39" s="26" t="s">
        <v>106</v>
      </c>
      <c r="B39" s="26" t="s">
        <v>107</v>
      </c>
      <c r="C39" s="26" t="s">
        <v>108</v>
      </c>
      <c r="D39" s="26" t="s">
        <v>109</v>
      </c>
      <c r="N39" s="51" t="s">
        <v>48</v>
      </c>
      <c r="O39" s="17" t="s">
        <v>110</v>
      </c>
    </row>
    <row r="40">
      <c r="A40" s="52" t="s">
        <v>111</v>
      </c>
      <c r="B40" s="53" t="s">
        <v>112</v>
      </c>
      <c r="C40" s="53" t="s">
        <v>113</v>
      </c>
      <c r="D40" s="53" t="s">
        <v>114</v>
      </c>
      <c r="E40" s="41" t="s">
        <v>115</v>
      </c>
      <c r="O40" s="54"/>
    </row>
    <row r="41">
      <c r="A41" s="55" t="s">
        <v>84</v>
      </c>
      <c r="B41" s="28" t="s">
        <v>30</v>
      </c>
      <c r="C41" s="53" t="s">
        <v>116</v>
      </c>
      <c r="D41" s="28" t="s">
        <v>117</v>
      </c>
      <c r="E41" s="41" t="s">
        <v>118</v>
      </c>
    </row>
    <row r="42" ht="21.75" customHeight="1">
      <c r="A42" s="52" t="s">
        <v>119</v>
      </c>
      <c r="B42" s="53" t="s">
        <v>120</v>
      </c>
      <c r="C42" s="53" t="s">
        <v>121</v>
      </c>
      <c r="D42" s="53" t="s">
        <v>122</v>
      </c>
      <c r="E42" s="56" t="s">
        <v>123</v>
      </c>
    </row>
    <row r="44">
      <c r="A44" s="57"/>
      <c r="B44" s="57"/>
      <c r="C44" s="57"/>
    </row>
  </sheetData>
  <mergeCells count="22">
    <mergeCell ref="A1:D1"/>
    <mergeCell ref="F1:J1"/>
    <mergeCell ref="A2:B2"/>
    <mergeCell ref="C2:D2"/>
    <mergeCell ref="F2:AE2"/>
    <mergeCell ref="N4:T4"/>
    <mergeCell ref="V4:AA4"/>
    <mergeCell ref="B23:O23"/>
    <mergeCell ref="B24:O24"/>
    <mergeCell ref="B25:O25"/>
    <mergeCell ref="B26:O26"/>
    <mergeCell ref="A31:B31"/>
    <mergeCell ref="N31:P31"/>
    <mergeCell ref="N37:P37"/>
    <mergeCell ref="M38:M39"/>
    <mergeCell ref="F4:L4"/>
    <mergeCell ref="F12:L12"/>
    <mergeCell ref="N12:T12"/>
    <mergeCell ref="V13:AE13"/>
    <mergeCell ref="B20:O20"/>
    <mergeCell ref="B21:O21"/>
    <mergeCell ref="B22:O22"/>
  </mergeCells>
  <hyperlinks>
    <hyperlink r:id="rId1" ref="A16"/>
    <hyperlink r:id="rId2" location="gid=483192480" ref="B29"/>
    <hyperlink r:id="rId3" ref="B37"/>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5.63"/>
    <col customWidth="1" min="2" max="2" width="6.5"/>
    <col customWidth="1" min="3" max="3" width="3.63"/>
    <col customWidth="1" min="4" max="4" width="3.88"/>
    <col customWidth="1" min="5" max="5" width="5.13"/>
    <col customWidth="1" min="6" max="6" width="3.0"/>
    <col customWidth="1" min="7" max="7" width="4.38"/>
    <col customWidth="1" min="9" max="9" width="19.25"/>
    <col customWidth="1" min="12" max="12" width="49.25"/>
    <col customWidth="1" min="13" max="13" width="2.63"/>
    <col customWidth="1" min="14" max="14" width="4.38"/>
    <col customWidth="1" min="15" max="15" width="6.25"/>
  </cols>
  <sheetData>
    <row r="1">
      <c r="A1" s="300" t="s">
        <v>254</v>
      </c>
      <c r="B1" s="301" t="s">
        <v>255</v>
      </c>
      <c r="H1" s="219" t="s">
        <v>256</v>
      </c>
      <c r="I1" s="302" t="s">
        <v>257</v>
      </c>
      <c r="J1" s="303" t="s">
        <v>258</v>
      </c>
      <c r="M1" s="304"/>
      <c r="N1" s="300" t="s">
        <v>259</v>
      </c>
      <c r="O1" s="305" t="s">
        <v>260</v>
      </c>
      <c r="U1" s="219"/>
      <c r="V1" s="219"/>
    </row>
    <row r="2">
      <c r="A2" s="90"/>
      <c r="I2" s="306" t="s">
        <v>261</v>
      </c>
      <c r="M2" s="307"/>
      <c r="N2" s="90"/>
      <c r="U2" s="219"/>
      <c r="V2" s="219"/>
    </row>
    <row r="3" ht="23.25" customHeight="1">
      <c r="M3" s="307"/>
      <c r="U3" s="219"/>
      <c r="V3" s="219"/>
    </row>
    <row r="4">
      <c r="I4" s="306"/>
      <c r="J4" s="306"/>
      <c r="K4" s="306"/>
      <c r="L4" s="306"/>
      <c r="M4" s="307"/>
    </row>
    <row r="5">
      <c r="A5" s="308" t="s">
        <v>262</v>
      </c>
      <c r="M5" s="307"/>
      <c r="N5" s="308" t="s">
        <v>263</v>
      </c>
      <c r="U5" s="41"/>
      <c r="V5" s="41"/>
      <c r="W5" s="41"/>
      <c r="X5" s="41"/>
      <c r="Y5" s="41"/>
    </row>
    <row r="6">
      <c r="M6" s="307"/>
      <c r="U6" s="41"/>
      <c r="V6" s="41"/>
      <c r="W6" s="41"/>
      <c r="X6" s="41"/>
      <c r="Y6" s="41"/>
    </row>
    <row r="7">
      <c r="A7" s="233" t="s">
        <v>264</v>
      </c>
      <c r="B7" s="6"/>
      <c r="C7" s="6"/>
      <c r="D7" s="6"/>
      <c r="E7" s="6"/>
      <c r="F7" s="6"/>
      <c r="G7" s="4"/>
      <c r="M7" s="307"/>
      <c r="N7" s="233" t="s">
        <v>264</v>
      </c>
      <c r="O7" s="6"/>
      <c r="P7" s="6"/>
      <c r="Q7" s="6"/>
      <c r="R7" s="6"/>
      <c r="S7" s="6"/>
      <c r="T7" s="4"/>
    </row>
    <row r="8">
      <c r="A8" s="7" t="s">
        <v>16</v>
      </c>
      <c r="B8" s="7" t="s">
        <v>265</v>
      </c>
      <c r="C8" s="7" t="s">
        <v>266</v>
      </c>
      <c r="D8" s="7" t="s">
        <v>267</v>
      </c>
      <c r="E8" s="7" t="s">
        <v>206</v>
      </c>
      <c r="F8" s="7" t="s">
        <v>208</v>
      </c>
      <c r="G8" s="7" t="s">
        <v>204</v>
      </c>
      <c r="M8" s="307"/>
      <c r="N8" s="7" t="s">
        <v>16</v>
      </c>
      <c r="O8" s="7" t="s">
        <v>265</v>
      </c>
      <c r="P8" s="7" t="s">
        <v>266</v>
      </c>
      <c r="Q8" s="7" t="s">
        <v>267</v>
      </c>
      <c r="R8" s="7" t="s">
        <v>206</v>
      </c>
      <c r="S8" s="7" t="s">
        <v>208</v>
      </c>
      <c r="T8" s="7" t="s">
        <v>204</v>
      </c>
    </row>
    <row r="9">
      <c r="A9" s="216">
        <v>1.0</v>
      </c>
      <c r="B9" s="309">
        <f t="shared" ref="B9:B18" si="1">AVERAGE(INDIRECT("'10 Rounds - 1/2 Epochs'!C" &amp; (5 + (ROW(A1)-1)*4) &amp; ":C" &amp; (8 + (ROW(A1)-1)*4)))</f>
        <v>107.1</v>
      </c>
      <c r="C9" s="309">
        <f t="shared" ref="C9:C18" si="2">AVERAGE(INDIRECT("'10 Rounds - 1/2 Epochs'!M" &amp; (5 + (ROW(A1)-1)*4) &amp; ":M" &amp; (8 + (ROW(A1)-1)*4)))</f>
        <v>158</v>
      </c>
      <c r="D9" s="309">
        <f t="shared" ref="D9:D18" si="3">AVERAGE(INDIRECT("'10 Rounds - 1/2 Epochs'!W" &amp; (5 + (ROW(A1)-1)*4) &amp; ":W" &amp; (8 + (ROW(A1)-1)*4)))</f>
        <v>129.2</v>
      </c>
      <c r="E9" s="309">
        <f t="shared" ref="E9:E18" si="4">AVERAGE(INDIRECT("'10 Rounds - 1/2 Epochs'!C" &amp; (50 + (ROW(A1)-1)*6) &amp; ":C" &amp; (55 + (ROW(A1)-1)*6)))</f>
        <v>469.7333333</v>
      </c>
      <c r="F9" s="309">
        <f t="shared" ref="F9:F18" si="5">AVERAGE(INDIRECT("'10 Rounds - 1/2 Epochs'!M" &amp; (50 + (ROW(A1)-1)*6) &amp; ":M" &amp; (55 + (ROW(A1)-1)*6)))</f>
        <v>412.5</v>
      </c>
      <c r="G9" s="309">
        <f t="shared" ref="G9:G18" si="6">AVERAGE(INDIRECT("'10 Rounds - 1/2 Epochs'!W" &amp; (50 + (ROW(A1)-1)*6) &amp; ":W" &amp; (55 + (ROW(A1)-1)*6)))</f>
        <v>451.3366667</v>
      </c>
      <c r="M9" s="307"/>
      <c r="N9" s="216">
        <v>1.0</v>
      </c>
      <c r="O9" s="309">
        <f t="shared" ref="O9:O18" si="7">AVERAGE(INDIRECT("'10 Rounds - 1/5 Epochs'!C" &amp; (5 + (ROW(N1)-1)*4) &amp; ":C" &amp; (8 + (ROW(N1)-1)*4)))</f>
        <v>351.75</v>
      </c>
      <c r="P9" s="309">
        <f t="shared" ref="P9:P18" si="8">AVERAGE(INDIRECT("'10 Rounds - 1/5 Epochs'!M" &amp; (5 + (ROW(N1)-1)*4) &amp; ":M" &amp; (8 + (ROW(N1)-1)*4)))</f>
        <v>158</v>
      </c>
      <c r="Q9" s="309">
        <f t="shared" ref="Q9:Q18" si="9">AVERAGE(INDIRECT("'10 Rounds - 1/5 Epochs'!W" &amp; (5 + (ROW(N1)-1)*4) &amp; ":W" &amp; (8 + (ROW(N1)-1)*4)))</f>
        <v>371.75</v>
      </c>
      <c r="R9" s="309">
        <f t="shared" ref="R9:R18" si="10">AVERAGE(INDIRECT("'10 Rounds - 1/5 Epochs'!C" &amp; (50 + (ROW(N1)-1)*6) &amp; ":C" &amp; (55 + (ROW(N1)-1)*6)))</f>
        <v>368.3333333</v>
      </c>
      <c r="S9" s="309">
        <f t="shared" ref="S9:S18" si="11">AVERAGE(INDIRECT("'10 Rounds - 1/5 Epochs'!M" &amp; (50 + (ROW(N1)-1)*6) &amp; ":M" &amp; (55 + (ROW(N1)-1)*6)))</f>
        <v>412.5</v>
      </c>
      <c r="T9" s="309">
        <f t="shared" ref="T9:T18" si="12">AVERAGE(INDIRECT("'10 Rounds - 1/5 Epochs'!W" &amp; (50 + (ROW(N1)-1)*6) &amp; ":W" &amp; (55 + (ROW(N1)-1)*6)))</f>
        <v>684.73</v>
      </c>
    </row>
    <row r="10">
      <c r="A10" s="216">
        <v>2.0</v>
      </c>
      <c r="B10" s="309">
        <f t="shared" si="1"/>
        <v>106.595</v>
      </c>
      <c r="C10" s="309">
        <f t="shared" si="2"/>
        <v>136</v>
      </c>
      <c r="D10" s="309">
        <f t="shared" si="3"/>
        <v>160.51</v>
      </c>
      <c r="E10" s="309">
        <f t="shared" si="4"/>
        <v>433.0966667</v>
      </c>
      <c r="F10" s="309">
        <f t="shared" si="5"/>
        <v>318.3333333</v>
      </c>
      <c r="G10" s="309">
        <f t="shared" si="6"/>
        <v>409.8466667</v>
      </c>
      <c r="M10" s="307"/>
      <c r="N10" s="216">
        <v>2.0</v>
      </c>
      <c r="O10" s="309">
        <f t="shared" si="7"/>
        <v>320.75</v>
      </c>
      <c r="P10" s="309">
        <f t="shared" si="8"/>
        <v>136</v>
      </c>
      <c r="Q10" s="309">
        <f t="shared" si="9"/>
        <v>381</v>
      </c>
      <c r="R10" s="309">
        <f t="shared" si="10"/>
        <v>349.3333333</v>
      </c>
      <c r="S10" s="309">
        <f t="shared" si="11"/>
        <v>318.3333333</v>
      </c>
      <c r="T10" s="309">
        <f t="shared" si="12"/>
        <v>658.945</v>
      </c>
    </row>
    <row r="11">
      <c r="A11" s="216">
        <v>3.0</v>
      </c>
      <c r="B11" s="309">
        <f t="shared" si="1"/>
        <v>111.3025</v>
      </c>
      <c r="C11" s="309">
        <f t="shared" si="2"/>
        <v>193.25</v>
      </c>
      <c r="D11" s="309">
        <f t="shared" si="3"/>
        <v>142.76</v>
      </c>
      <c r="E11" s="309">
        <f t="shared" si="4"/>
        <v>433.4533333</v>
      </c>
      <c r="F11" s="309">
        <f t="shared" si="5"/>
        <v>240.8333333</v>
      </c>
      <c r="G11" s="309">
        <f t="shared" si="6"/>
        <v>425.8066667</v>
      </c>
      <c r="M11" s="307"/>
      <c r="N11" s="216">
        <v>3.0</v>
      </c>
      <c r="O11" s="309">
        <f t="shared" si="7"/>
        <v>306.75</v>
      </c>
      <c r="P11" s="309">
        <f t="shared" si="8"/>
        <v>193.25</v>
      </c>
      <c r="Q11" s="309">
        <f t="shared" si="9"/>
        <v>378.5</v>
      </c>
      <c r="R11" s="309">
        <f t="shared" si="10"/>
        <v>351.5</v>
      </c>
      <c r="S11" s="309">
        <f t="shared" si="11"/>
        <v>240.8333333</v>
      </c>
      <c r="T11" s="309">
        <f t="shared" si="12"/>
        <v>730.195</v>
      </c>
    </row>
    <row r="12">
      <c r="A12" s="216">
        <v>4.0</v>
      </c>
      <c r="B12" s="309">
        <f t="shared" si="1"/>
        <v>111.925</v>
      </c>
      <c r="C12" s="309">
        <f t="shared" si="2"/>
        <v>133.25</v>
      </c>
      <c r="D12" s="309">
        <f t="shared" si="3"/>
        <v>135.8525</v>
      </c>
      <c r="E12" s="309">
        <f t="shared" si="4"/>
        <v>492.7016667</v>
      </c>
      <c r="F12" s="309">
        <f t="shared" si="5"/>
        <v>396.6666667</v>
      </c>
      <c r="G12" s="309">
        <f t="shared" si="6"/>
        <v>429.965</v>
      </c>
      <c r="M12" s="307"/>
      <c r="N12" s="216">
        <v>4.0</v>
      </c>
      <c r="O12" s="309">
        <f t="shared" si="7"/>
        <v>322.5</v>
      </c>
      <c r="P12" s="309">
        <f t="shared" si="8"/>
        <v>133.25</v>
      </c>
      <c r="Q12" s="309">
        <f t="shared" si="9"/>
        <v>374.5</v>
      </c>
      <c r="R12" s="309">
        <f t="shared" si="10"/>
        <v>345.6666667</v>
      </c>
      <c r="S12" s="309">
        <f t="shared" si="11"/>
        <v>396.6666667</v>
      </c>
      <c r="T12" s="309">
        <f t="shared" si="12"/>
        <v>683.5266667</v>
      </c>
    </row>
    <row r="13">
      <c r="A13" s="216">
        <v>5.0</v>
      </c>
      <c r="B13" s="309">
        <f t="shared" si="1"/>
        <v>110.715</v>
      </c>
      <c r="C13" s="309">
        <f t="shared" si="2"/>
        <v>107.25</v>
      </c>
      <c r="D13" s="309">
        <f t="shared" si="3"/>
        <v>128.9925</v>
      </c>
      <c r="E13" s="309">
        <f t="shared" si="4"/>
        <v>484.88</v>
      </c>
      <c r="F13" s="309">
        <f t="shared" si="5"/>
        <v>237</v>
      </c>
      <c r="G13" s="309">
        <f t="shared" si="6"/>
        <v>469.1766667</v>
      </c>
      <c r="M13" s="307"/>
      <c r="N13" s="216">
        <v>5.0</v>
      </c>
      <c r="O13" s="309">
        <f t="shared" si="7"/>
        <v>321</v>
      </c>
      <c r="P13" s="309">
        <f t="shared" si="8"/>
        <v>107.25</v>
      </c>
      <c r="Q13" s="309">
        <f t="shared" si="9"/>
        <v>372.25</v>
      </c>
      <c r="R13" s="309">
        <f t="shared" si="10"/>
        <v>354.5</v>
      </c>
      <c r="S13" s="309">
        <f t="shared" si="11"/>
        <v>237</v>
      </c>
      <c r="T13" s="309">
        <f t="shared" si="12"/>
        <v>626.1383333</v>
      </c>
    </row>
    <row r="14">
      <c r="A14" s="216">
        <v>6.0</v>
      </c>
      <c r="B14" s="309">
        <f t="shared" si="1"/>
        <v>110.935</v>
      </c>
      <c r="C14" s="309">
        <f t="shared" si="2"/>
        <v>160.25</v>
      </c>
      <c r="D14" s="309">
        <f t="shared" si="3"/>
        <v>127.8675</v>
      </c>
      <c r="E14" s="309">
        <f t="shared" si="4"/>
        <v>487.445</v>
      </c>
      <c r="F14" s="309">
        <f t="shared" si="5"/>
        <v>381.3333333</v>
      </c>
      <c r="G14" s="309">
        <f t="shared" si="6"/>
        <v>516.155</v>
      </c>
      <c r="M14" s="307"/>
      <c r="N14" s="216">
        <v>6.0</v>
      </c>
      <c r="O14" s="309">
        <f t="shared" si="7"/>
        <v>326</v>
      </c>
      <c r="P14" s="309">
        <f t="shared" si="8"/>
        <v>160.25</v>
      </c>
      <c r="Q14" s="309">
        <f t="shared" si="9"/>
        <v>375.75</v>
      </c>
      <c r="R14" s="309">
        <f t="shared" si="10"/>
        <v>354.6666667</v>
      </c>
      <c r="S14" s="309">
        <f t="shared" si="11"/>
        <v>381.3333333</v>
      </c>
      <c r="T14" s="309">
        <f t="shared" si="12"/>
        <v>628.445</v>
      </c>
    </row>
    <row r="15">
      <c r="A15" s="216">
        <v>7.0</v>
      </c>
      <c r="B15" s="309">
        <f t="shared" si="1"/>
        <v>107.085</v>
      </c>
      <c r="C15" s="309">
        <f t="shared" si="2"/>
        <v>107</v>
      </c>
      <c r="D15" s="309">
        <f t="shared" si="3"/>
        <v>132.47</v>
      </c>
      <c r="E15" s="309">
        <f t="shared" si="4"/>
        <v>499.8466667</v>
      </c>
      <c r="F15" s="309">
        <f t="shared" si="5"/>
        <v>373.8333333</v>
      </c>
      <c r="G15" s="309">
        <f t="shared" si="6"/>
        <v>472.31</v>
      </c>
      <c r="M15" s="307"/>
      <c r="N15" s="216">
        <v>7.0</v>
      </c>
      <c r="O15" s="309">
        <f t="shared" si="7"/>
        <v>320.75</v>
      </c>
      <c r="P15" s="309">
        <f t="shared" si="8"/>
        <v>107</v>
      </c>
      <c r="Q15" s="309">
        <f t="shared" si="9"/>
        <v>395.25</v>
      </c>
      <c r="R15" s="309">
        <f t="shared" si="10"/>
        <v>324.3333333</v>
      </c>
      <c r="S15" s="309">
        <f t="shared" si="11"/>
        <v>373.8333333</v>
      </c>
      <c r="T15" s="309">
        <f t="shared" si="12"/>
        <v>663.9266667</v>
      </c>
    </row>
    <row r="16">
      <c r="A16" s="216">
        <v>8.0</v>
      </c>
      <c r="B16" s="309">
        <f t="shared" si="1"/>
        <v>107.8875</v>
      </c>
      <c r="C16" s="309">
        <f t="shared" si="2"/>
        <v>143.5</v>
      </c>
      <c r="D16" s="309">
        <f t="shared" si="3"/>
        <v>131.285</v>
      </c>
      <c r="E16" s="309">
        <f t="shared" si="4"/>
        <v>447.4533333</v>
      </c>
      <c r="F16" s="309">
        <f t="shared" si="5"/>
        <v>326.1666667</v>
      </c>
      <c r="G16" s="309">
        <f t="shared" si="6"/>
        <v>431.5383333</v>
      </c>
      <c r="M16" s="307"/>
      <c r="N16" s="216">
        <v>8.0</v>
      </c>
      <c r="O16" s="309">
        <f t="shared" si="7"/>
        <v>337.25</v>
      </c>
      <c r="P16" s="309">
        <f t="shared" si="8"/>
        <v>143.5</v>
      </c>
      <c r="Q16" s="309">
        <f t="shared" si="9"/>
        <v>369.25</v>
      </c>
      <c r="R16" s="309">
        <f t="shared" si="10"/>
        <v>431</v>
      </c>
      <c r="S16" s="309">
        <f t="shared" si="11"/>
        <v>326.1666667</v>
      </c>
      <c r="T16" s="309">
        <f t="shared" si="12"/>
        <v>750.3916667</v>
      </c>
    </row>
    <row r="17">
      <c r="A17" s="216">
        <v>9.0</v>
      </c>
      <c r="B17" s="309">
        <f t="shared" si="1"/>
        <v>106.395</v>
      </c>
      <c r="C17" s="309">
        <f t="shared" si="2"/>
        <v>104</v>
      </c>
      <c r="D17" s="309">
        <f t="shared" si="3"/>
        <v>126.82</v>
      </c>
      <c r="E17" s="309">
        <f t="shared" si="4"/>
        <v>489.1083333</v>
      </c>
      <c r="F17" s="309">
        <f t="shared" si="5"/>
        <v>282.3333333</v>
      </c>
      <c r="G17" s="309">
        <f t="shared" si="6"/>
        <v>438.03</v>
      </c>
      <c r="M17" s="307"/>
      <c r="N17" s="216">
        <v>9.0</v>
      </c>
      <c r="O17" s="309">
        <f t="shared" si="7"/>
        <v>332.5</v>
      </c>
      <c r="P17" s="309">
        <f t="shared" si="8"/>
        <v>104</v>
      </c>
      <c r="Q17" s="309">
        <f t="shared" si="9"/>
        <v>369.25</v>
      </c>
      <c r="R17" s="309">
        <f t="shared" si="10"/>
        <v>346.8333333</v>
      </c>
      <c r="S17" s="309">
        <f t="shared" si="11"/>
        <v>282.3333333</v>
      </c>
      <c r="T17" s="309">
        <f t="shared" si="12"/>
        <v>643.1566667</v>
      </c>
    </row>
    <row r="18">
      <c r="A18" s="216">
        <v>10.0</v>
      </c>
      <c r="B18" s="309">
        <f t="shared" si="1"/>
        <v>103.795</v>
      </c>
      <c r="C18" s="309">
        <f t="shared" si="2"/>
        <v>151.25</v>
      </c>
      <c r="D18" s="309">
        <f t="shared" si="3"/>
        <v>131.5075</v>
      </c>
      <c r="E18" s="309">
        <f t="shared" si="4"/>
        <v>499.695</v>
      </c>
      <c r="F18" s="309">
        <f t="shared" si="5"/>
        <v>341</v>
      </c>
      <c r="G18" s="309">
        <f t="shared" si="6"/>
        <v>430.28</v>
      </c>
      <c r="M18" s="307"/>
      <c r="N18" s="216">
        <v>10.0</v>
      </c>
      <c r="O18" s="309">
        <f t="shared" si="7"/>
        <v>322.25</v>
      </c>
      <c r="P18" s="309">
        <f t="shared" si="8"/>
        <v>151.25</v>
      </c>
      <c r="Q18" s="309">
        <f t="shared" si="9"/>
        <v>367.75</v>
      </c>
      <c r="R18" s="309">
        <f t="shared" si="10"/>
        <v>335.3333333</v>
      </c>
      <c r="S18" s="309">
        <f t="shared" si="11"/>
        <v>341</v>
      </c>
      <c r="T18" s="309">
        <f t="shared" si="12"/>
        <v>638.4366667</v>
      </c>
    </row>
    <row r="19">
      <c r="M19" s="307"/>
    </row>
    <row r="20">
      <c r="A20" s="233" t="s">
        <v>268</v>
      </c>
      <c r="B20" s="6"/>
      <c r="C20" s="6"/>
      <c r="D20" s="6"/>
      <c r="E20" s="6"/>
      <c r="F20" s="6"/>
      <c r="G20" s="4"/>
      <c r="M20" s="307"/>
      <c r="N20" s="233" t="s">
        <v>268</v>
      </c>
      <c r="O20" s="6"/>
      <c r="P20" s="6"/>
      <c r="Q20" s="6"/>
      <c r="R20" s="6"/>
      <c r="S20" s="6"/>
      <c r="T20" s="4"/>
    </row>
    <row r="21">
      <c r="A21" s="7" t="s">
        <v>16</v>
      </c>
      <c r="B21" s="232" t="s">
        <v>265</v>
      </c>
      <c r="C21" s="232" t="s">
        <v>266</v>
      </c>
      <c r="D21" s="232" t="s">
        <v>267</v>
      </c>
      <c r="E21" s="232" t="s">
        <v>206</v>
      </c>
      <c r="F21" s="232" t="s">
        <v>208</v>
      </c>
      <c r="G21" s="232" t="s">
        <v>204</v>
      </c>
      <c r="M21" s="307"/>
      <c r="N21" s="7" t="s">
        <v>16</v>
      </c>
      <c r="O21" s="232" t="s">
        <v>265</v>
      </c>
      <c r="P21" s="232" t="s">
        <v>266</v>
      </c>
      <c r="Q21" s="232" t="s">
        <v>267</v>
      </c>
      <c r="R21" s="232" t="s">
        <v>206</v>
      </c>
      <c r="S21" s="232" t="s">
        <v>208</v>
      </c>
      <c r="T21" s="232" t="s">
        <v>204</v>
      </c>
    </row>
    <row r="22">
      <c r="A22" s="216">
        <v>1.0</v>
      </c>
      <c r="B22" s="309">
        <f t="shared" ref="B22:B31" si="13">AVERAGE(INDIRECT("'10 Rounds - 1/2 Epochs'!D" &amp; (5 + (ROW(A1)-1)*4) &amp; ":D" &amp; (8 + (ROW(A1)-1)*4)))</f>
        <v>197.0075</v>
      </c>
      <c r="C22" s="309">
        <f t="shared" ref="C22:C31" si="14">AVERAGE(INDIRECT("'10 Rounds - 1/2 Epochs'!N" &amp; (5 + (ROW(A1)-1)*4) &amp; ":N" &amp; (8 + (ROW(A1)-1)*4)))</f>
        <v>178.2725</v>
      </c>
      <c r="D22" s="309">
        <f t="shared" ref="D22:D31" si="15">AVERAGE(INDIRECT("'10 Rounds - 1/2 Epochs'!X" &amp; (5 + (ROW(A1)-1)*4) &amp; ":X" &amp; (8 + (ROW(A1)-1)*4)))</f>
        <v>212.935</v>
      </c>
      <c r="E22" s="309">
        <f t="shared" ref="E22:E31" si="16">AVERAGE(INDIRECT("'10 Rounds - 1/2 Epochs'!D" &amp; (50 + (ROW(A1)-1)*6) &amp; ":D" &amp; (55 + (ROW(A1)-1)*6)))</f>
        <v>688.9333333</v>
      </c>
      <c r="F22" s="309">
        <f t="shared" ref="F22:F31" si="17">AVERAGE(INDIRECT("'10 Rounds - 1/2 Epochs'!N" &amp; (50 + (ROW(A1)-1)*6) &amp; ":N" &amp; (55 + (ROW(A1)-1)*6)))</f>
        <v>313.045</v>
      </c>
      <c r="G22" s="309">
        <f t="shared" ref="G22:G31" si="18">AVERAGE(INDIRECT("'10 Rounds - 1/2 Epochs'!X" &amp; (50 + (ROW(A1)-1)*6) &amp; ":X" &amp; (55 + (ROW(A1)-1)*6)))</f>
        <v>632.78</v>
      </c>
      <c r="M22" s="307"/>
      <c r="N22" s="216">
        <v>1.0</v>
      </c>
      <c r="O22" s="309">
        <f t="shared" ref="O22:O31" si="19">AVERAGE(INDIRECT("'10 Rounds - 1/5 Epochs'!D" &amp; (5 + (ROW(N1)-1)*4) &amp; ":D" &amp; (8 + (ROW(N1)-1)*4)))</f>
        <v>537.5</v>
      </c>
      <c r="P22" s="309">
        <f t="shared" ref="P22:P31" si="20">AVERAGE(INDIRECT("'10 Rounds - 1/5 Epochs'!N" &amp; (5 + (ROW(N1)-1)*4) &amp; ":N" &amp; (8 + (ROW(N1)-1)*4)))</f>
        <v>178.2725</v>
      </c>
      <c r="Q22" s="309">
        <f t="shared" ref="Q22:Q31" si="21">AVERAGE(INDIRECT("'10 Rounds - 1/5 Epochs'!X" &amp; (5 + (ROW(N1)-1)*4) &amp; ":X" &amp; (8 + (ROW(N1)-1)*4)))</f>
        <v>112.2175</v>
      </c>
      <c r="R22" s="309">
        <f t="shared" ref="R22:R31" si="22">AVERAGE(INDIRECT("'10 Rounds - 1/5 Epochs'!D" &amp; (50 + (ROW(N1)-1)*6) &amp; ":D" &amp; (55 + (ROW(N1)-1)*6)))</f>
        <v>583.125</v>
      </c>
      <c r="S22" s="309">
        <f t="shared" ref="S22:S31" si="23">AVERAGE(INDIRECT("'10 Rounds - 1/5 Epochs'!N" &amp; (50 + (ROW(N1)-1)*6) &amp; ":N" &amp; (55 + (ROW(N1)-1)*6)))</f>
        <v>313.045</v>
      </c>
      <c r="T22" s="309">
        <f t="shared" ref="T22:T31" si="24">AVERAGE(INDIRECT("'10 Rounds - 1/5 Epochs'!X" &amp; (50 + (ROW(N1)-1)*6) &amp; ":X" &amp; (55 + (ROW(N1)-1)*6)))</f>
        <v>833.2583333</v>
      </c>
    </row>
    <row r="23">
      <c r="A23" s="216">
        <v>2.0</v>
      </c>
      <c r="B23" s="309">
        <f t="shared" si="13"/>
        <v>196.6275</v>
      </c>
      <c r="C23" s="309">
        <f t="shared" si="14"/>
        <v>184.8275</v>
      </c>
      <c r="D23" s="309">
        <f t="shared" si="15"/>
        <v>242.985</v>
      </c>
      <c r="E23" s="309">
        <f t="shared" si="16"/>
        <v>647.1866667</v>
      </c>
      <c r="F23" s="309">
        <f t="shared" si="17"/>
        <v>278.5816667</v>
      </c>
      <c r="G23" s="309">
        <f t="shared" si="18"/>
        <v>589.025</v>
      </c>
      <c r="M23" s="307"/>
      <c r="N23" s="216">
        <v>2.0</v>
      </c>
      <c r="O23" s="309">
        <f t="shared" si="19"/>
        <v>470.75</v>
      </c>
      <c r="P23" s="309">
        <f t="shared" si="20"/>
        <v>184.8275</v>
      </c>
      <c r="Q23" s="309">
        <f t="shared" si="21"/>
        <v>120.75</v>
      </c>
      <c r="R23" s="309">
        <f t="shared" si="22"/>
        <v>378.9383333</v>
      </c>
      <c r="S23" s="309">
        <f t="shared" si="23"/>
        <v>278.5816667</v>
      </c>
      <c r="T23" s="309">
        <f t="shared" si="24"/>
        <v>800.1783333</v>
      </c>
    </row>
    <row r="24">
      <c r="A24" s="216">
        <v>3.0</v>
      </c>
      <c r="B24" s="309">
        <f t="shared" si="13"/>
        <v>203.6775</v>
      </c>
      <c r="C24" s="309">
        <f t="shared" si="14"/>
        <v>164.6675</v>
      </c>
      <c r="D24" s="309">
        <f t="shared" si="15"/>
        <v>236.2175</v>
      </c>
      <c r="E24" s="309">
        <f t="shared" si="16"/>
        <v>660.98</v>
      </c>
      <c r="F24" s="309">
        <f t="shared" si="17"/>
        <v>234.7083333</v>
      </c>
      <c r="G24" s="309">
        <f t="shared" si="18"/>
        <v>605.4366667</v>
      </c>
      <c r="M24" s="307"/>
      <c r="N24" s="216">
        <v>3.0</v>
      </c>
      <c r="O24" s="309">
        <f t="shared" si="19"/>
        <v>437.5</v>
      </c>
      <c r="P24" s="309">
        <f t="shared" si="20"/>
        <v>164.6675</v>
      </c>
      <c r="Q24" s="309">
        <f t="shared" si="21"/>
        <v>142.1525</v>
      </c>
      <c r="R24" s="309">
        <f t="shared" si="22"/>
        <v>406.12</v>
      </c>
      <c r="S24" s="309">
        <f t="shared" si="23"/>
        <v>234.7083333</v>
      </c>
      <c r="T24" s="309">
        <f t="shared" si="24"/>
        <v>892.5666667</v>
      </c>
    </row>
    <row r="25">
      <c r="A25" s="216">
        <v>4.0</v>
      </c>
      <c r="B25" s="309">
        <f t="shared" si="13"/>
        <v>203.2825</v>
      </c>
      <c r="C25" s="309">
        <f t="shared" si="14"/>
        <v>132.145</v>
      </c>
      <c r="D25" s="309">
        <f t="shared" si="15"/>
        <v>219.2075</v>
      </c>
      <c r="E25" s="309">
        <f t="shared" si="16"/>
        <v>728.1266667</v>
      </c>
      <c r="F25" s="309">
        <f t="shared" si="17"/>
        <v>297.505</v>
      </c>
      <c r="G25" s="309">
        <f t="shared" si="18"/>
        <v>605.2783333</v>
      </c>
      <c r="M25" s="307"/>
      <c r="N25" s="216">
        <v>4.0</v>
      </c>
      <c r="O25" s="309">
        <f t="shared" si="19"/>
        <v>466.25</v>
      </c>
      <c r="P25" s="309">
        <f t="shared" si="20"/>
        <v>132.145</v>
      </c>
      <c r="Q25" s="309">
        <f t="shared" si="21"/>
        <v>126.68</v>
      </c>
      <c r="R25" s="309">
        <f t="shared" si="22"/>
        <v>379.4766667</v>
      </c>
      <c r="S25" s="309">
        <f t="shared" si="23"/>
        <v>297.505</v>
      </c>
      <c r="T25" s="309">
        <f t="shared" si="24"/>
        <v>834.635</v>
      </c>
    </row>
    <row r="26">
      <c r="A26" s="216">
        <v>5.0</v>
      </c>
      <c r="B26" s="309">
        <f t="shared" si="13"/>
        <v>202.62</v>
      </c>
      <c r="C26" s="309">
        <f t="shared" si="14"/>
        <v>128.2525</v>
      </c>
      <c r="D26" s="309">
        <f t="shared" si="15"/>
        <v>211.1825</v>
      </c>
      <c r="E26" s="309">
        <f t="shared" si="16"/>
        <v>725.8633333</v>
      </c>
      <c r="F26" s="309">
        <f t="shared" si="17"/>
        <v>239.09</v>
      </c>
      <c r="G26" s="309">
        <f t="shared" si="18"/>
        <v>648.2966667</v>
      </c>
      <c r="M26" s="307"/>
      <c r="N26" s="216">
        <v>5.0</v>
      </c>
      <c r="O26" s="309">
        <f t="shared" si="19"/>
        <v>454.25</v>
      </c>
      <c r="P26" s="309">
        <f t="shared" si="20"/>
        <v>128.2525</v>
      </c>
      <c r="Q26" s="309">
        <f t="shared" si="21"/>
        <v>104.135</v>
      </c>
      <c r="R26" s="309">
        <f t="shared" si="22"/>
        <v>392.2283333</v>
      </c>
      <c r="S26" s="309">
        <f t="shared" si="23"/>
        <v>239.09</v>
      </c>
      <c r="T26" s="309">
        <f t="shared" si="24"/>
        <v>773.7066667</v>
      </c>
    </row>
    <row r="27">
      <c r="A27" s="216">
        <v>6.0</v>
      </c>
      <c r="B27" s="309">
        <f t="shared" si="13"/>
        <v>201.1675</v>
      </c>
      <c r="C27" s="309">
        <f t="shared" si="14"/>
        <v>162.7375</v>
      </c>
      <c r="D27" s="309">
        <f t="shared" si="15"/>
        <v>212.1775</v>
      </c>
      <c r="E27" s="309">
        <f t="shared" si="16"/>
        <v>723.1833333</v>
      </c>
      <c r="F27" s="309">
        <f t="shared" si="17"/>
        <v>323.3416667</v>
      </c>
      <c r="G27" s="309">
        <f t="shared" si="18"/>
        <v>695.8</v>
      </c>
      <c r="M27" s="307"/>
      <c r="N27" s="216">
        <v>6.0</v>
      </c>
      <c r="O27" s="309">
        <f t="shared" si="19"/>
        <v>459.5</v>
      </c>
      <c r="P27" s="309">
        <f t="shared" si="20"/>
        <v>162.7375</v>
      </c>
      <c r="Q27" s="309">
        <f t="shared" si="21"/>
        <v>120.7225</v>
      </c>
      <c r="R27" s="309">
        <f t="shared" si="22"/>
        <v>396.37</v>
      </c>
      <c r="S27" s="309">
        <f t="shared" si="23"/>
        <v>323.3416667</v>
      </c>
      <c r="T27" s="309">
        <f t="shared" si="24"/>
        <v>766.625</v>
      </c>
    </row>
    <row r="28">
      <c r="A28" s="216">
        <v>7.0</v>
      </c>
      <c r="B28" s="309">
        <f t="shared" si="13"/>
        <v>195.965</v>
      </c>
      <c r="C28" s="309">
        <f t="shared" si="14"/>
        <v>129.595</v>
      </c>
      <c r="D28" s="309">
        <f t="shared" si="15"/>
        <v>214.9175</v>
      </c>
      <c r="E28" s="309">
        <f t="shared" si="16"/>
        <v>745.725</v>
      </c>
      <c r="F28" s="309">
        <f t="shared" si="17"/>
        <v>321.4966667</v>
      </c>
      <c r="G28" s="309">
        <f t="shared" si="18"/>
        <v>649.5683333</v>
      </c>
      <c r="M28" s="307"/>
      <c r="N28" s="216">
        <v>7.0</v>
      </c>
      <c r="O28" s="309">
        <f t="shared" si="19"/>
        <v>464.5</v>
      </c>
      <c r="P28" s="309">
        <f t="shared" si="20"/>
        <v>129.595</v>
      </c>
      <c r="Q28" s="309">
        <f t="shared" si="21"/>
        <v>122.73</v>
      </c>
      <c r="R28" s="309">
        <f t="shared" si="22"/>
        <v>426.3583333</v>
      </c>
      <c r="S28" s="309">
        <f t="shared" si="23"/>
        <v>321.4966667</v>
      </c>
      <c r="T28" s="309">
        <f t="shared" si="24"/>
        <v>813.9333333</v>
      </c>
    </row>
    <row r="29">
      <c r="A29" s="216">
        <v>8.0</v>
      </c>
      <c r="B29" s="309">
        <f t="shared" si="13"/>
        <v>198.995</v>
      </c>
      <c r="C29" s="309">
        <f t="shared" si="14"/>
        <v>121.005</v>
      </c>
      <c r="D29" s="309">
        <f t="shared" si="15"/>
        <v>215.0425</v>
      </c>
      <c r="E29" s="309">
        <f t="shared" si="16"/>
        <v>686.185</v>
      </c>
      <c r="F29" s="309">
        <f t="shared" si="17"/>
        <v>292.935</v>
      </c>
      <c r="G29" s="309">
        <f t="shared" si="18"/>
        <v>608.7116667</v>
      </c>
      <c r="M29" s="307"/>
      <c r="N29" s="216">
        <v>8.0</v>
      </c>
      <c r="O29" s="309">
        <f t="shared" si="19"/>
        <v>477.5</v>
      </c>
      <c r="P29" s="309">
        <f t="shared" si="20"/>
        <v>121.005</v>
      </c>
      <c r="Q29" s="309">
        <f t="shared" si="21"/>
        <v>124.115</v>
      </c>
      <c r="R29" s="309">
        <f t="shared" si="22"/>
        <v>397.25</v>
      </c>
      <c r="S29" s="309">
        <f t="shared" si="23"/>
        <v>292.935</v>
      </c>
      <c r="T29" s="309">
        <f t="shared" si="24"/>
        <v>941.5016667</v>
      </c>
    </row>
    <row r="30">
      <c r="A30" s="216">
        <v>9.0</v>
      </c>
      <c r="B30" s="309">
        <f t="shared" si="13"/>
        <v>194.5225</v>
      </c>
      <c r="C30" s="309">
        <f t="shared" si="14"/>
        <v>127.195</v>
      </c>
      <c r="D30" s="309">
        <f t="shared" si="15"/>
        <v>208.5925</v>
      </c>
      <c r="E30" s="309">
        <f t="shared" si="16"/>
        <v>738.8133333</v>
      </c>
      <c r="F30" s="309">
        <f t="shared" si="17"/>
        <v>252.7216667</v>
      </c>
      <c r="G30" s="309">
        <f t="shared" si="18"/>
        <v>667.5483333</v>
      </c>
      <c r="M30" s="307"/>
      <c r="N30" s="216">
        <v>9.0</v>
      </c>
      <c r="O30" s="309">
        <f t="shared" si="19"/>
        <v>472</v>
      </c>
      <c r="P30" s="309">
        <f t="shared" si="20"/>
        <v>127.195</v>
      </c>
      <c r="Q30" s="309">
        <f t="shared" si="21"/>
        <v>124.8725</v>
      </c>
      <c r="R30" s="309">
        <f t="shared" si="22"/>
        <v>385.3533333</v>
      </c>
      <c r="S30" s="309">
        <f t="shared" si="23"/>
        <v>252.7216667</v>
      </c>
      <c r="T30" s="309">
        <f t="shared" si="24"/>
        <v>791.4533333</v>
      </c>
    </row>
    <row r="31">
      <c r="A31" s="216">
        <v>10.0</v>
      </c>
      <c r="B31" s="309">
        <f t="shared" si="13"/>
        <v>189.2725</v>
      </c>
      <c r="C31" s="309">
        <f t="shared" si="14"/>
        <v>168.1125</v>
      </c>
      <c r="D31" s="309">
        <f t="shared" si="15"/>
        <v>215.085</v>
      </c>
      <c r="E31" s="309">
        <f t="shared" si="16"/>
        <v>713.57</v>
      </c>
      <c r="F31" s="309">
        <f t="shared" si="17"/>
        <v>303.855</v>
      </c>
      <c r="G31" s="309">
        <f t="shared" si="18"/>
        <v>618.7666667</v>
      </c>
      <c r="M31" s="307"/>
      <c r="N31" s="216">
        <v>10.0</v>
      </c>
      <c r="O31" s="309">
        <f t="shared" si="19"/>
        <v>459.75</v>
      </c>
      <c r="P31" s="309">
        <f t="shared" si="20"/>
        <v>168.1125</v>
      </c>
      <c r="Q31" s="309">
        <f t="shared" si="21"/>
        <v>139.975</v>
      </c>
      <c r="R31" s="309">
        <f t="shared" si="22"/>
        <v>404.8216667</v>
      </c>
      <c r="S31" s="309">
        <f t="shared" si="23"/>
        <v>303.855</v>
      </c>
      <c r="T31" s="309">
        <f t="shared" si="24"/>
        <v>769.155</v>
      </c>
    </row>
    <row r="32">
      <c r="M32" s="307"/>
    </row>
    <row r="33">
      <c r="A33" s="233" t="s">
        <v>269</v>
      </c>
      <c r="B33" s="6"/>
      <c r="C33" s="6"/>
      <c r="D33" s="6"/>
      <c r="E33" s="6"/>
      <c r="F33" s="6"/>
      <c r="G33" s="4"/>
      <c r="M33" s="307"/>
      <c r="N33" s="233" t="s">
        <v>269</v>
      </c>
      <c r="O33" s="6"/>
      <c r="P33" s="6"/>
      <c r="Q33" s="6"/>
      <c r="R33" s="6"/>
      <c r="S33" s="6"/>
      <c r="T33" s="4"/>
    </row>
    <row r="34">
      <c r="A34" s="7" t="s">
        <v>16</v>
      </c>
      <c r="B34" s="232" t="s">
        <v>265</v>
      </c>
      <c r="C34" s="232" t="s">
        <v>266</v>
      </c>
      <c r="D34" s="232" t="s">
        <v>267</v>
      </c>
      <c r="E34" s="232" t="s">
        <v>206</v>
      </c>
      <c r="F34" s="232" t="s">
        <v>208</v>
      </c>
      <c r="G34" s="232" t="s">
        <v>204</v>
      </c>
      <c r="M34" s="307"/>
      <c r="N34" s="7" t="s">
        <v>16</v>
      </c>
      <c r="O34" s="232" t="s">
        <v>265</v>
      </c>
      <c r="P34" s="232" t="s">
        <v>266</v>
      </c>
      <c r="Q34" s="232" t="s">
        <v>267</v>
      </c>
      <c r="R34" s="232" t="s">
        <v>206</v>
      </c>
      <c r="S34" s="232" t="s">
        <v>208</v>
      </c>
      <c r="T34" s="232" t="s">
        <v>204</v>
      </c>
    </row>
    <row r="35">
      <c r="A35" s="216">
        <v>1.0</v>
      </c>
      <c r="B35" s="310">
        <f t="shared" ref="B35:B44" si="25">AVERAGE(INDIRECT("'10 Rounds - 1/2 Epochs'!E" &amp; (5 + (ROW(A1)-1)*4) &amp; ":E" &amp; (8 + (ROW(A1)-1)*4)))</f>
        <v>304.11</v>
      </c>
      <c r="C35" s="310">
        <f t="shared" ref="C35:C44" si="26">AVERAGE(INDIRECT("'10 Rounds - 1/2 Epochs'!O" &amp; (5 + (ROW(A1)-1)*4) &amp; ":O" &amp; (8 + (ROW(A1)-1)*4)))</f>
        <v>336.2725</v>
      </c>
      <c r="D35" s="310">
        <f t="shared" ref="D35:D44" si="27">AVERAGE(INDIRECT("'10 Rounds - 1/2 Epochs'!Y" &amp; (5 + (ROW(A1)-1)*4) &amp; ":Y" &amp; (8 + (ROW(A1)-1)*4)))</f>
        <v>342.1325</v>
      </c>
      <c r="E35" s="310">
        <f t="shared" ref="E35:E44" si="28">AVERAGE(INDIRECT("'10 Rounds - 1/2 Epochs'!E" &amp; (50 + (ROW(A1)-1)*6) &amp; ":E" &amp; (55 + (ROW(A1)-1)*6)))</f>
        <v>1158.666667</v>
      </c>
      <c r="F35" s="310">
        <f t="shared" ref="F35:F44" si="29">AVERAGE(INDIRECT("'10 Rounds - 1/2 Epochs'!O" &amp; (50 + (ROW(A1)-1)*6) &amp; ":O" &amp; (55 + (ROW(A1)-1)*6)))</f>
        <v>725.545</v>
      </c>
      <c r="G35" s="310">
        <f t="shared" ref="G35:G44" si="30">AVERAGE(INDIRECT("'10 Rounds - 1/2 Epochs'!Y" &amp; (50 + (ROW(A1)-1)*6) &amp; ":Y" &amp; (55 + (ROW(A1)-1)*6)))</f>
        <v>1084.116667</v>
      </c>
      <c r="M35" s="307"/>
      <c r="N35" s="216">
        <v>1.0</v>
      </c>
      <c r="O35" s="310">
        <f t="shared" ref="O35:O44" si="31">AVERAGE(INDIRECT("'10 Rounds - 1/5 Epochs'!E" &amp; (5 + (ROW(N1)-1)*4) &amp; ":E" &amp; (8 + (ROW(N1)-1)*4)))</f>
        <v>889.5</v>
      </c>
      <c r="P35" s="310">
        <f t="shared" ref="P35:P44" si="32">AVERAGE(INDIRECT("'10 Rounds - 1/5 Epochs'!O" &amp; (5 + (ROW(N1)-1)*4) &amp; ":O" &amp; (8 + (ROW(N1)-1)*4)))</f>
        <v>336.2725</v>
      </c>
      <c r="Q35" s="310">
        <f t="shared" ref="Q35:Q44" si="33">AVERAGE(INDIRECT("'10 Rounds - 1/5 Epochs'!Y" &amp; (5 + (ROW(N1)-1)*4) &amp; ":Y" &amp; (8 + (ROW(N1)-1)*4)))</f>
        <v>483.9675</v>
      </c>
      <c r="R35" s="310">
        <f t="shared" ref="R35:R44" si="34">AVERAGE(INDIRECT("'10 Rounds - 1/5 Epochs'!E" &amp; (50 + (ROW(N1)-1)*6) &amp; ":E" &amp; (55 + (ROW(N1)-1)*6)))</f>
        <v>951.4583333</v>
      </c>
      <c r="S35" s="310">
        <f t="shared" ref="S35:S44" si="35">AVERAGE(INDIRECT("'10 Rounds - 1/5 Epochs'!O" &amp; (50 + (ROW(N1)-1)*6) &amp; ":O" &amp; (55 + (ROW(N1)-1)*6)))</f>
        <v>725.545</v>
      </c>
      <c r="T35" s="310">
        <f t="shared" ref="T35:T44" si="36">AVERAGE(INDIRECT("'10 Rounds - 1/5 Epochs'!Y" &amp; (50 + (ROW(N1)-1)*6) &amp; ":Y" &amp; (55 + (ROW(N1)-1)*6)))</f>
        <v>1517.99</v>
      </c>
    </row>
    <row r="36">
      <c r="A36" s="216">
        <v>2.0</v>
      </c>
      <c r="B36" s="310">
        <f t="shared" si="25"/>
        <v>303.225</v>
      </c>
      <c r="C36" s="310">
        <f t="shared" si="26"/>
        <v>320.8275</v>
      </c>
      <c r="D36" s="310">
        <f t="shared" si="27"/>
        <v>403.4975</v>
      </c>
      <c r="E36" s="310">
        <f t="shared" si="28"/>
        <v>1080.285</v>
      </c>
      <c r="F36" s="310">
        <f t="shared" si="29"/>
        <v>596.915</v>
      </c>
      <c r="G36" s="310">
        <f t="shared" si="30"/>
        <v>998.8716667</v>
      </c>
      <c r="M36" s="307"/>
      <c r="N36" s="216">
        <v>2.0</v>
      </c>
      <c r="O36" s="310">
        <f t="shared" si="31"/>
        <v>791.25</v>
      </c>
      <c r="P36" s="310">
        <f t="shared" si="32"/>
        <v>320.8275</v>
      </c>
      <c r="Q36" s="310">
        <f t="shared" si="33"/>
        <v>501.75</v>
      </c>
      <c r="R36" s="310">
        <f t="shared" si="34"/>
        <v>728.2716667</v>
      </c>
      <c r="S36" s="310">
        <f t="shared" si="35"/>
        <v>596.915</v>
      </c>
      <c r="T36" s="310">
        <f t="shared" si="36"/>
        <v>1459.12</v>
      </c>
    </row>
    <row r="37">
      <c r="A37" s="216">
        <v>3.0</v>
      </c>
      <c r="B37" s="310">
        <f t="shared" si="25"/>
        <v>314.98</v>
      </c>
      <c r="C37" s="310">
        <f t="shared" si="26"/>
        <v>357.9175</v>
      </c>
      <c r="D37" s="310">
        <f t="shared" si="27"/>
        <v>378.975</v>
      </c>
      <c r="E37" s="310">
        <f t="shared" si="28"/>
        <v>1094.43</v>
      </c>
      <c r="F37" s="310">
        <f t="shared" si="29"/>
        <v>475.5416667</v>
      </c>
      <c r="G37" s="310">
        <f t="shared" si="30"/>
        <v>1031.24</v>
      </c>
      <c r="M37" s="307"/>
      <c r="N37" s="216">
        <v>3.0</v>
      </c>
      <c r="O37" s="310">
        <f t="shared" si="31"/>
        <v>744.25</v>
      </c>
      <c r="P37" s="310">
        <f t="shared" si="32"/>
        <v>357.9175</v>
      </c>
      <c r="Q37" s="310">
        <f t="shared" si="33"/>
        <v>520.6525</v>
      </c>
      <c r="R37" s="310">
        <f t="shared" si="34"/>
        <v>757.62</v>
      </c>
      <c r="S37" s="310">
        <f t="shared" si="35"/>
        <v>475.5416667</v>
      </c>
      <c r="T37" s="310">
        <f t="shared" si="36"/>
        <v>1622.761667</v>
      </c>
    </row>
    <row r="38">
      <c r="A38" s="216">
        <v>4.0</v>
      </c>
      <c r="B38" s="310">
        <f t="shared" si="25"/>
        <v>315.205</v>
      </c>
      <c r="C38" s="310">
        <f t="shared" si="26"/>
        <v>265.395</v>
      </c>
      <c r="D38" s="310">
        <f t="shared" si="27"/>
        <v>355.0625</v>
      </c>
      <c r="E38" s="310">
        <f t="shared" si="28"/>
        <v>1220.828333</v>
      </c>
      <c r="F38" s="310">
        <f t="shared" si="29"/>
        <v>694.1716667</v>
      </c>
      <c r="G38" s="310">
        <f t="shared" si="30"/>
        <v>1035.243333</v>
      </c>
      <c r="M38" s="307"/>
      <c r="N38" s="216">
        <v>4.0</v>
      </c>
      <c r="O38" s="310">
        <f t="shared" si="31"/>
        <v>788.5</v>
      </c>
      <c r="P38" s="310">
        <f t="shared" si="32"/>
        <v>265.395</v>
      </c>
      <c r="Q38" s="310">
        <f t="shared" si="33"/>
        <v>501.18</v>
      </c>
      <c r="R38" s="310">
        <f t="shared" si="34"/>
        <v>725.1433333</v>
      </c>
      <c r="S38" s="310">
        <f t="shared" si="35"/>
        <v>694.1716667</v>
      </c>
      <c r="T38" s="310">
        <f t="shared" si="36"/>
        <v>1518.161667</v>
      </c>
    </row>
    <row r="39">
      <c r="A39" s="216">
        <v>5.0</v>
      </c>
      <c r="B39" s="310">
        <f t="shared" si="25"/>
        <v>313.335</v>
      </c>
      <c r="C39" s="310">
        <f t="shared" si="26"/>
        <v>235.5025</v>
      </c>
      <c r="D39" s="310">
        <f t="shared" si="27"/>
        <v>340.175</v>
      </c>
      <c r="E39" s="310">
        <f t="shared" si="28"/>
        <v>1210.743333</v>
      </c>
      <c r="F39" s="310">
        <f t="shared" si="29"/>
        <v>476.09</v>
      </c>
      <c r="G39" s="310">
        <f t="shared" si="30"/>
        <v>1117.471667</v>
      </c>
      <c r="M39" s="307"/>
      <c r="N39" s="216">
        <v>5.0</v>
      </c>
      <c r="O39" s="310">
        <f t="shared" si="31"/>
        <v>775.25</v>
      </c>
      <c r="P39" s="310">
        <f t="shared" si="32"/>
        <v>235.5025</v>
      </c>
      <c r="Q39" s="310">
        <f t="shared" si="33"/>
        <v>476.385</v>
      </c>
      <c r="R39" s="310">
        <f t="shared" si="34"/>
        <v>746.7283333</v>
      </c>
      <c r="S39" s="310">
        <f t="shared" si="35"/>
        <v>476.09</v>
      </c>
      <c r="T39" s="310">
        <f t="shared" si="36"/>
        <v>1399.845</v>
      </c>
    </row>
    <row r="40">
      <c r="A40" s="216">
        <v>6.0</v>
      </c>
      <c r="B40" s="310">
        <f t="shared" si="25"/>
        <v>312.1025</v>
      </c>
      <c r="C40" s="310">
        <f t="shared" si="26"/>
        <v>322.9875</v>
      </c>
      <c r="D40" s="310">
        <f t="shared" si="27"/>
        <v>340.0425</v>
      </c>
      <c r="E40" s="310">
        <f t="shared" si="28"/>
        <v>1210.631667</v>
      </c>
      <c r="F40" s="310">
        <f t="shared" si="29"/>
        <v>704.675</v>
      </c>
      <c r="G40" s="310">
        <f t="shared" si="30"/>
        <v>1211.96</v>
      </c>
      <c r="M40" s="307"/>
      <c r="N40" s="216">
        <v>6.0</v>
      </c>
      <c r="O40" s="310">
        <f t="shared" si="31"/>
        <v>785.5</v>
      </c>
      <c r="P40" s="310">
        <f t="shared" si="32"/>
        <v>322.9875</v>
      </c>
      <c r="Q40" s="310">
        <f t="shared" si="33"/>
        <v>496.4725</v>
      </c>
      <c r="R40" s="310">
        <f t="shared" si="34"/>
        <v>751.0366667</v>
      </c>
      <c r="S40" s="310">
        <f t="shared" si="35"/>
        <v>704.675</v>
      </c>
      <c r="T40" s="310">
        <f t="shared" si="36"/>
        <v>1395.073333</v>
      </c>
    </row>
    <row r="41">
      <c r="A41" s="216">
        <v>7.0</v>
      </c>
      <c r="B41" s="310">
        <f t="shared" si="25"/>
        <v>303.05</v>
      </c>
      <c r="C41" s="310">
        <f t="shared" si="26"/>
        <v>236.595</v>
      </c>
      <c r="D41" s="310">
        <f t="shared" si="27"/>
        <v>347.39</v>
      </c>
      <c r="E41" s="310">
        <f t="shared" si="28"/>
        <v>1245.573333</v>
      </c>
      <c r="F41" s="310">
        <f t="shared" si="29"/>
        <v>695.33</v>
      </c>
      <c r="G41" s="310">
        <f t="shared" si="30"/>
        <v>1121.876667</v>
      </c>
      <c r="M41" s="307"/>
      <c r="N41" s="216">
        <v>7.0</v>
      </c>
      <c r="O41" s="310">
        <f t="shared" si="31"/>
        <v>785</v>
      </c>
      <c r="P41" s="310">
        <f t="shared" si="32"/>
        <v>236.595</v>
      </c>
      <c r="Q41" s="310">
        <f t="shared" si="33"/>
        <v>517.98</v>
      </c>
      <c r="R41" s="310">
        <f t="shared" si="34"/>
        <v>750.6916667</v>
      </c>
      <c r="S41" s="310">
        <f t="shared" si="35"/>
        <v>695.33</v>
      </c>
      <c r="T41" s="310">
        <f t="shared" si="36"/>
        <v>1477.861667</v>
      </c>
    </row>
    <row r="42">
      <c r="A42" s="216">
        <v>8.0</v>
      </c>
      <c r="B42" s="310">
        <f t="shared" si="25"/>
        <v>306.8825</v>
      </c>
      <c r="C42" s="310">
        <f t="shared" si="26"/>
        <v>264.505</v>
      </c>
      <c r="D42" s="310">
        <f t="shared" si="27"/>
        <v>346.325</v>
      </c>
      <c r="E42" s="310">
        <f t="shared" si="28"/>
        <v>1133.638333</v>
      </c>
      <c r="F42" s="310">
        <f t="shared" si="29"/>
        <v>619.1016667</v>
      </c>
      <c r="G42" s="310">
        <f t="shared" si="30"/>
        <v>1040.251667</v>
      </c>
      <c r="M42" s="307"/>
      <c r="N42" s="216">
        <v>8.0</v>
      </c>
      <c r="O42" s="310">
        <f t="shared" si="31"/>
        <v>814.75</v>
      </c>
      <c r="P42" s="310">
        <f t="shared" si="32"/>
        <v>264.505</v>
      </c>
      <c r="Q42" s="310">
        <f t="shared" si="33"/>
        <v>493.365</v>
      </c>
      <c r="R42" s="310">
        <f t="shared" si="34"/>
        <v>828.25</v>
      </c>
      <c r="S42" s="310">
        <f t="shared" si="35"/>
        <v>619.1016667</v>
      </c>
      <c r="T42" s="310">
        <f t="shared" si="36"/>
        <v>1691.893333</v>
      </c>
    </row>
    <row r="43">
      <c r="A43" s="216">
        <v>9.0</v>
      </c>
      <c r="B43" s="310">
        <f t="shared" si="25"/>
        <v>300.9175</v>
      </c>
      <c r="C43" s="310">
        <f t="shared" si="26"/>
        <v>231.195</v>
      </c>
      <c r="D43" s="310">
        <f t="shared" si="27"/>
        <v>335.4125</v>
      </c>
      <c r="E43" s="310">
        <f t="shared" si="28"/>
        <v>1227.921667</v>
      </c>
      <c r="F43" s="310">
        <f t="shared" si="29"/>
        <v>535.055</v>
      </c>
      <c r="G43" s="310">
        <f t="shared" si="30"/>
        <v>1105.576667</v>
      </c>
      <c r="M43" s="307"/>
      <c r="N43" s="216">
        <v>9.0</v>
      </c>
      <c r="O43" s="310">
        <f t="shared" si="31"/>
        <v>804.25</v>
      </c>
      <c r="P43" s="310">
        <f t="shared" si="32"/>
        <v>231.195</v>
      </c>
      <c r="Q43" s="310">
        <f t="shared" si="33"/>
        <v>494.1225</v>
      </c>
      <c r="R43" s="310">
        <f t="shared" si="34"/>
        <v>732.1866667</v>
      </c>
      <c r="S43" s="310">
        <f t="shared" si="35"/>
        <v>535.055</v>
      </c>
      <c r="T43" s="310">
        <f t="shared" si="36"/>
        <v>1434.61</v>
      </c>
    </row>
    <row r="44">
      <c r="A44" s="216">
        <v>10.0</v>
      </c>
      <c r="B44" s="310">
        <f t="shared" si="25"/>
        <v>293.0675</v>
      </c>
      <c r="C44" s="310">
        <f t="shared" si="26"/>
        <v>319.3625</v>
      </c>
      <c r="D44" s="310">
        <f t="shared" si="27"/>
        <v>346.59</v>
      </c>
      <c r="E44" s="310">
        <f t="shared" si="28"/>
        <v>1213.261667</v>
      </c>
      <c r="F44" s="310">
        <f t="shared" si="29"/>
        <v>644.855</v>
      </c>
      <c r="G44" s="310">
        <f t="shared" si="30"/>
        <v>1049.048333</v>
      </c>
      <c r="M44" s="307"/>
      <c r="N44" s="216">
        <v>10.0</v>
      </c>
      <c r="O44" s="310">
        <f t="shared" si="31"/>
        <v>782.25</v>
      </c>
      <c r="P44" s="310">
        <f t="shared" si="32"/>
        <v>319.3625</v>
      </c>
      <c r="Q44" s="310">
        <f t="shared" si="33"/>
        <v>507.725</v>
      </c>
      <c r="R44" s="310">
        <f t="shared" si="34"/>
        <v>740.155</v>
      </c>
      <c r="S44" s="310">
        <f t="shared" si="35"/>
        <v>644.855</v>
      </c>
      <c r="T44" s="310">
        <f t="shared" si="36"/>
        <v>1407.586667</v>
      </c>
    </row>
    <row r="45">
      <c r="B45" s="311"/>
      <c r="C45" s="311"/>
      <c r="D45" s="311"/>
      <c r="E45" s="311"/>
      <c r="F45" s="311"/>
      <c r="G45" s="311"/>
      <c r="M45" s="307"/>
    </row>
    <row r="46">
      <c r="A46" s="312" t="s">
        <v>270</v>
      </c>
      <c r="B46" s="6"/>
      <c r="C46" s="6"/>
      <c r="D46" s="6"/>
      <c r="E46" s="6"/>
      <c r="F46" s="6"/>
      <c r="G46" s="4"/>
      <c r="M46" s="307"/>
      <c r="N46" s="233" t="s">
        <v>270</v>
      </c>
      <c r="O46" s="6"/>
      <c r="P46" s="6"/>
      <c r="Q46" s="6"/>
      <c r="R46" s="6"/>
      <c r="S46" s="6"/>
      <c r="T46" s="4"/>
    </row>
    <row r="47">
      <c r="A47" s="7" t="s">
        <v>16</v>
      </c>
      <c r="B47" s="313" t="s">
        <v>265</v>
      </c>
      <c r="C47" s="232" t="s">
        <v>266</v>
      </c>
      <c r="D47" s="232" t="s">
        <v>267</v>
      </c>
      <c r="E47" s="313" t="s">
        <v>206</v>
      </c>
      <c r="F47" s="232" t="s">
        <v>208</v>
      </c>
      <c r="G47" s="232" t="s">
        <v>204</v>
      </c>
      <c r="M47" s="307"/>
      <c r="N47" s="7" t="s">
        <v>16</v>
      </c>
      <c r="O47" s="232" t="s">
        <v>265</v>
      </c>
      <c r="P47" s="232" t="s">
        <v>266</v>
      </c>
      <c r="Q47" s="232" t="s">
        <v>267</v>
      </c>
      <c r="R47" s="232" t="s">
        <v>206</v>
      </c>
      <c r="S47" s="232" t="s">
        <v>208</v>
      </c>
      <c r="T47" s="232" t="s">
        <v>204</v>
      </c>
    </row>
    <row r="48">
      <c r="A48" s="216">
        <v>1.0</v>
      </c>
      <c r="B48" s="157">
        <f t="shared" ref="B48:B57" si="37">AVERAGE(INDIRECT("'10 Rounds - 1/2 Epochs'!G" &amp; (5 + (ROW(A1)-1)*4) &amp; ":G" &amp; (8 + (ROW(A1)-1)*4)))</f>
        <v>0.31</v>
      </c>
      <c r="C48" s="157">
        <f t="shared" ref="C48:C57" si="38">AVERAGE(INDIRECT("'10 Rounds - 1/2 Epochs'!Q" &amp; (5 + (ROW(A1)-1)*4) &amp; ":Q" &amp; (8 + (ROW(A1)-1)*4)))</f>
        <v>0.24</v>
      </c>
      <c r="D48" s="157">
        <f t="shared" ref="D48:D57" si="39">AVERAGE(INDIRECT("'10 Rounds - 1/2 Epochs'!AA" &amp; (5 + (ROW(A1)-1)*4) &amp; ":AA" &amp; (8 + (ROW(A1)-1)*4)))</f>
        <v>0.39</v>
      </c>
      <c r="E48" s="157">
        <f t="shared" ref="E48:E57" si="40">AVERAGE(INDIRECT("'10 Rounds - 1/2 Epochs'!G" &amp; (50 + (ROW(A1)-1)*6) &amp; ":G" &amp; (55 + (ROW(A1)-1)*6)))</f>
        <v>0.325</v>
      </c>
      <c r="F48" s="157">
        <f t="shared" ref="F48:F57" si="41">AVERAGE(INDIRECT("'10 Rounds - 1/2 Epochs'!Q" &amp; (50 + (ROW(A1)-1)*6) &amp; ":Q" &amp; (55 + (ROW(A1)-1)*6)))</f>
        <v>0.19</v>
      </c>
      <c r="G48" s="157">
        <f t="shared" ref="G48:G57" si="42">AVERAGE(INDIRECT("'10 Rounds - 1/2 Epochs'!AA" &amp; (50 + (ROW(A1)-1)*6) &amp; ":AA" &amp; (55 + (ROW(A1)-1)*6)))</f>
        <v>0.37</v>
      </c>
      <c r="M48" s="307"/>
      <c r="N48" s="216">
        <v>1.0</v>
      </c>
      <c r="O48" s="314">
        <f t="shared" ref="O48:O57" si="43">AVERAGE(INDIRECT("'10 Rounds - 1/5 Epochs'!G" &amp; (5 + (ROW(N1)-1)*4) &amp; ":G" &amp; (8 + (ROW(N1)-1)*4)))</f>
        <v>0.375</v>
      </c>
      <c r="P48" s="157">
        <f t="shared" ref="P48:P57" si="44">AVERAGE(INDIRECT("'10 Rounds - 1/5 Epochs'!Q" &amp; (5 + (ROW(N1)-1)*4) &amp; ":Q" &amp; (8 + (ROW(N1)-1)*4)))</f>
        <v>0.24</v>
      </c>
      <c r="Q48" s="157">
        <f t="shared" ref="Q48:Q57" si="45">AVERAGE(INDIRECT("'10 Rounds - 1/5 Epochs'!AA" &amp; (5 + (ROW(N1)-1)*4) &amp; ":AA" &amp; (8 + (ROW(N1)-1)*4)))</f>
        <v>0.52</v>
      </c>
      <c r="R48" s="314">
        <f t="shared" ref="R48:R57" si="46">AVERAGE(INDIRECT("'10 Rounds - 1/5 Epochs'!G" &amp; (50 + (ROW(N1)-1)*6) &amp; ":G" &amp; (55 + (ROW(N1)-1)*6)))</f>
        <v>0.395</v>
      </c>
      <c r="S48" s="157">
        <f t="shared" ref="S48:S57" si="47">AVERAGE(INDIRECT("'10 Rounds - 1/5 Epochs'!Q" &amp; (50 + (ROW(N1)-1)*6) &amp; ":Q" &amp; (55 + (ROW(N1)-1)*6)))</f>
        <v>0.19</v>
      </c>
      <c r="T48" s="157">
        <f t="shared" ref="T48:T57" si="48">AVERAGE(INDIRECT("'10 Rounds - 1/5 Epochs'!AA" &amp; (50 + (ROW(N1)-1)*6) &amp; ":AA" &amp; (55 + (ROW(N1)-1)*6)))</f>
        <v>0.52</v>
      </c>
    </row>
    <row r="49">
      <c r="A49" s="216">
        <v>2.0</v>
      </c>
      <c r="B49" s="157">
        <f t="shared" si="37"/>
        <v>0.4</v>
      </c>
      <c r="C49" s="157">
        <f t="shared" si="38"/>
        <v>0.26</v>
      </c>
      <c r="D49" s="157">
        <f t="shared" si="39"/>
        <v>0.44</v>
      </c>
      <c r="E49" s="157">
        <f t="shared" si="40"/>
        <v>0.425</v>
      </c>
      <c r="F49" s="157">
        <f t="shared" si="41"/>
        <v>0.25</v>
      </c>
      <c r="G49" s="157">
        <f t="shared" si="42"/>
        <v>0.4</v>
      </c>
      <c r="M49" s="307"/>
      <c r="N49" s="216">
        <v>2.0</v>
      </c>
      <c r="O49" s="157">
        <f t="shared" si="43"/>
        <v>0.48</v>
      </c>
      <c r="P49" s="157">
        <f t="shared" si="44"/>
        <v>0.26</v>
      </c>
      <c r="Q49" s="157">
        <f t="shared" si="45"/>
        <v>0.56</v>
      </c>
      <c r="R49" s="314">
        <f t="shared" si="46"/>
        <v>0.485</v>
      </c>
      <c r="S49" s="157">
        <f t="shared" si="47"/>
        <v>0.25</v>
      </c>
      <c r="T49" s="157">
        <f t="shared" si="48"/>
        <v>0.54</v>
      </c>
    </row>
    <row r="50">
      <c r="A50" s="216">
        <v>3.0</v>
      </c>
      <c r="B50" s="157">
        <f t="shared" si="37"/>
        <v>0.46</v>
      </c>
      <c r="C50" s="157">
        <f t="shared" si="38"/>
        <v>0.3</v>
      </c>
      <c r="D50" s="157">
        <f t="shared" si="39"/>
        <v>0.46</v>
      </c>
      <c r="E50" s="157">
        <f t="shared" si="40"/>
        <v>0.475</v>
      </c>
      <c r="F50" s="157">
        <f t="shared" si="41"/>
        <v>0.3</v>
      </c>
      <c r="G50" s="157">
        <f t="shared" si="42"/>
        <v>0.43</v>
      </c>
      <c r="M50" s="307"/>
      <c r="N50" s="216">
        <v>3.0</v>
      </c>
      <c r="O50" s="314">
        <f t="shared" si="43"/>
        <v>0.575</v>
      </c>
      <c r="P50" s="157">
        <f t="shared" si="44"/>
        <v>0.3</v>
      </c>
      <c r="Q50" s="157">
        <f t="shared" si="45"/>
        <v>0.58</v>
      </c>
      <c r="R50" s="314">
        <f t="shared" si="46"/>
        <v>0.555</v>
      </c>
      <c r="S50" s="157">
        <f t="shared" si="47"/>
        <v>0.3</v>
      </c>
      <c r="T50" s="157">
        <f t="shared" si="48"/>
        <v>0.57</v>
      </c>
    </row>
    <row r="51">
      <c r="A51" s="216">
        <v>4.0</v>
      </c>
      <c r="B51" s="157">
        <f t="shared" si="37"/>
        <v>0.5</v>
      </c>
      <c r="C51" s="157">
        <f t="shared" si="38"/>
        <v>0.31</v>
      </c>
      <c r="D51" s="157">
        <f t="shared" si="39"/>
        <v>0.47</v>
      </c>
      <c r="E51" s="314">
        <f t="shared" si="40"/>
        <v>0.515</v>
      </c>
      <c r="F51" s="157">
        <f t="shared" si="41"/>
        <v>0.33</v>
      </c>
      <c r="G51" s="157">
        <f t="shared" si="42"/>
        <v>0.45</v>
      </c>
      <c r="M51" s="307"/>
      <c r="N51" s="216">
        <v>4.0</v>
      </c>
      <c r="O51" s="314">
        <f t="shared" si="43"/>
        <v>0.635</v>
      </c>
      <c r="P51" s="157">
        <f t="shared" si="44"/>
        <v>0.31</v>
      </c>
      <c r="Q51" s="157">
        <f t="shared" si="45"/>
        <v>0.6</v>
      </c>
      <c r="R51" s="314">
        <f t="shared" si="46"/>
        <v>0.615</v>
      </c>
      <c r="S51" s="157">
        <f t="shared" si="47"/>
        <v>0.33</v>
      </c>
      <c r="T51" s="157">
        <f t="shared" si="48"/>
        <v>0.59</v>
      </c>
    </row>
    <row r="52">
      <c r="A52" s="216">
        <v>5.0</v>
      </c>
      <c r="B52" s="157">
        <f t="shared" si="37"/>
        <v>0.55</v>
      </c>
      <c r="C52" s="157">
        <f t="shared" si="38"/>
        <v>0.33</v>
      </c>
      <c r="D52" s="157">
        <f t="shared" si="39"/>
        <v>0.49</v>
      </c>
      <c r="E52" s="314">
        <f t="shared" si="40"/>
        <v>0.54</v>
      </c>
      <c r="F52" s="157">
        <f t="shared" si="41"/>
        <v>0.34</v>
      </c>
      <c r="G52" s="157">
        <f t="shared" si="42"/>
        <v>0.45</v>
      </c>
      <c r="M52" s="307"/>
      <c r="N52" s="216">
        <v>5.0</v>
      </c>
      <c r="O52" s="157">
        <f t="shared" si="43"/>
        <v>0.68</v>
      </c>
      <c r="P52" s="157">
        <f t="shared" si="44"/>
        <v>0.33</v>
      </c>
      <c r="Q52" s="157">
        <f t="shared" si="45"/>
        <v>0.61</v>
      </c>
      <c r="R52" s="314">
        <f t="shared" si="46"/>
        <v>0.67</v>
      </c>
      <c r="S52" s="157">
        <f t="shared" si="47"/>
        <v>0.34</v>
      </c>
      <c r="T52" s="157">
        <f t="shared" si="48"/>
        <v>0.6</v>
      </c>
    </row>
    <row r="53">
      <c r="A53" s="216">
        <v>6.0</v>
      </c>
      <c r="B53" s="157">
        <f t="shared" si="37"/>
        <v>0.58</v>
      </c>
      <c r="C53" s="157">
        <f t="shared" si="38"/>
        <v>0.34</v>
      </c>
      <c r="D53" s="157">
        <f t="shared" si="39"/>
        <v>0.49</v>
      </c>
      <c r="E53" s="314">
        <f t="shared" si="40"/>
        <v>0.565</v>
      </c>
      <c r="F53" s="157">
        <f t="shared" si="41"/>
        <v>0.35</v>
      </c>
      <c r="G53" s="157">
        <f t="shared" si="42"/>
        <v>0.46</v>
      </c>
      <c r="M53" s="307"/>
      <c r="N53" s="216">
        <v>6.0</v>
      </c>
      <c r="O53" s="314">
        <f t="shared" si="43"/>
        <v>0.715</v>
      </c>
      <c r="P53" s="157">
        <f t="shared" si="44"/>
        <v>0.34</v>
      </c>
      <c r="Q53" s="157">
        <f t="shared" si="45"/>
        <v>0.62</v>
      </c>
      <c r="R53" s="314">
        <f t="shared" si="46"/>
        <v>0.705</v>
      </c>
      <c r="S53" s="157">
        <f t="shared" si="47"/>
        <v>0.35</v>
      </c>
      <c r="T53" s="157">
        <f t="shared" si="48"/>
        <v>0.61</v>
      </c>
    </row>
    <row r="54">
      <c r="A54" s="216">
        <v>7.0</v>
      </c>
      <c r="B54" s="157">
        <f t="shared" si="37"/>
        <v>0.59</v>
      </c>
      <c r="C54" s="157">
        <f t="shared" si="38"/>
        <v>0.34</v>
      </c>
      <c r="D54" s="157">
        <f t="shared" si="39"/>
        <v>0.5</v>
      </c>
      <c r="E54" s="314">
        <f t="shared" si="40"/>
        <v>0.6</v>
      </c>
      <c r="F54" s="157">
        <f t="shared" si="41"/>
        <v>0.36</v>
      </c>
      <c r="G54" s="157">
        <f t="shared" si="42"/>
        <v>0.47</v>
      </c>
      <c r="M54" s="307"/>
      <c r="N54" s="216">
        <v>7.0</v>
      </c>
      <c r="O54" s="314">
        <f t="shared" si="43"/>
        <v>0.735</v>
      </c>
      <c r="P54" s="157">
        <f t="shared" si="44"/>
        <v>0.34</v>
      </c>
      <c r="Q54" s="157">
        <f t="shared" si="45"/>
        <v>0.62</v>
      </c>
      <c r="R54" s="314">
        <f t="shared" si="46"/>
        <v>0.74</v>
      </c>
      <c r="S54" s="157">
        <f t="shared" si="47"/>
        <v>0.36</v>
      </c>
      <c r="T54" s="157">
        <f t="shared" si="48"/>
        <v>0.61</v>
      </c>
    </row>
    <row r="55">
      <c r="A55" s="216">
        <v>8.0</v>
      </c>
      <c r="B55" s="157">
        <f t="shared" si="37"/>
        <v>0.63</v>
      </c>
      <c r="C55" s="157">
        <f t="shared" si="38"/>
        <v>0.34</v>
      </c>
      <c r="D55" s="157">
        <f t="shared" si="39"/>
        <v>0.5</v>
      </c>
      <c r="E55" s="314">
        <f t="shared" si="40"/>
        <v>0.615</v>
      </c>
      <c r="F55" s="157">
        <f t="shared" si="41"/>
        <v>0.36</v>
      </c>
      <c r="G55" s="157">
        <f t="shared" si="42"/>
        <v>0.48</v>
      </c>
      <c r="M55" s="307"/>
      <c r="N55" s="216">
        <v>8.0</v>
      </c>
      <c r="O55" s="314">
        <f t="shared" si="43"/>
        <v>0.765</v>
      </c>
      <c r="P55" s="157">
        <f t="shared" si="44"/>
        <v>0.34</v>
      </c>
      <c r="Q55" s="157">
        <f t="shared" si="45"/>
        <v>0.63</v>
      </c>
      <c r="R55" s="314">
        <f t="shared" si="46"/>
        <v>0.76</v>
      </c>
      <c r="S55" s="157">
        <f t="shared" si="47"/>
        <v>0.36</v>
      </c>
      <c r="T55" s="157">
        <f t="shared" si="48"/>
        <v>0.62</v>
      </c>
    </row>
    <row r="56">
      <c r="A56" s="216">
        <v>9.0</v>
      </c>
      <c r="B56" s="157">
        <f t="shared" si="37"/>
        <v>0.65</v>
      </c>
      <c r="C56" s="157">
        <f t="shared" si="38"/>
        <v>0.34</v>
      </c>
      <c r="D56" s="157">
        <f t="shared" si="39"/>
        <v>0.51</v>
      </c>
      <c r="E56" s="314">
        <f t="shared" si="40"/>
        <v>0.64</v>
      </c>
      <c r="F56" s="157">
        <f t="shared" si="41"/>
        <v>0.37</v>
      </c>
      <c r="G56" s="157">
        <f t="shared" si="42"/>
        <v>0.48</v>
      </c>
      <c r="M56" s="307"/>
      <c r="N56" s="216">
        <v>9.0</v>
      </c>
      <c r="O56" s="157">
        <f t="shared" si="43"/>
        <v>0.79</v>
      </c>
      <c r="P56" s="157">
        <f t="shared" si="44"/>
        <v>0.34</v>
      </c>
      <c r="Q56" s="157">
        <f t="shared" si="45"/>
        <v>0.63</v>
      </c>
      <c r="R56" s="314">
        <f t="shared" si="46"/>
        <v>0.78</v>
      </c>
      <c r="S56" s="157">
        <f t="shared" si="47"/>
        <v>0.37</v>
      </c>
      <c r="T56" s="157">
        <f t="shared" si="48"/>
        <v>0.63</v>
      </c>
    </row>
    <row r="57">
      <c r="A57" s="216">
        <v>10.0</v>
      </c>
      <c r="B57" s="315">
        <f t="shared" si="37"/>
        <v>0.66</v>
      </c>
      <c r="C57" s="158">
        <f t="shared" si="38"/>
        <v>0.35</v>
      </c>
      <c r="D57" s="316">
        <f t="shared" si="39"/>
        <v>0.51</v>
      </c>
      <c r="E57" s="317">
        <f t="shared" si="40"/>
        <v>0.65</v>
      </c>
      <c r="F57" s="158">
        <f t="shared" si="41"/>
        <v>0.36</v>
      </c>
      <c r="G57" s="318">
        <f t="shared" si="42"/>
        <v>0.48</v>
      </c>
      <c r="M57" s="307"/>
      <c r="N57" s="216">
        <v>10.0</v>
      </c>
      <c r="O57" s="315">
        <f t="shared" si="43"/>
        <v>0.8</v>
      </c>
      <c r="P57" s="158">
        <f t="shared" si="44"/>
        <v>0.35</v>
      </c>
      <c r="Q57" s="318">
        <f t="shared" si="45"/>
        <v>0.64</v>
      </c>
      <c r="R57" s="317">
        <f t="shared" si="46"/>
        <v>0.8</v>
      </c>
      <c r="S57" s="158">
        <f t="shared" si="47"/>
        <v>0.36</v>
      </c>
      <c r="T57" s="318">
        <f t="shared" si="48"/>
        <v>0.63</v>
      </c>
    </row>
    <row r="58">
      <c r="M58" s="307"/>
    </row>
    <row r="59">
      <c r="A59" s="312" t="s">
        <v>32</v>
      </c>
      <c r="B59" s="6"/>
      <c r="C59" s="6"/>
      <c r="D59" s="6"/>
      <c r="E59" s="6"/>
      <c r="F59" s="6"/>
      <c r="G59" s="4"/>
      <c r="M59" s="307"/>
      <c r="N59" s="233" t="s">
        <v>32</v>
      </c>
      <c r="O59" s="6"/>
      <c r="P59" s="6"/>
      <c r="Q59" s="6"/>
      <c r="R59" s="6"/>
      <c r="S59" s="6"/>
      <c r="T59" s="4"/>
    </row>
    <row r="60">
      <c r="A60" s="7" t="s">
        <v>16</v>
      </c>
      <c r="B60" s="313" t="s">
        <v>265</v>
      </c>
      <c r="C60" s="232" t="s">
        <v>266</v>
      </c>
      <c r="D60" s="232" t="s">
        <v>267</v>
      </c>
      <c r="E60" s="313" t="s">
        <v>206</v>
      </c>
      <c r="F60" s="232" t="s">
        <v>208</v>
      </c>
      <c r="G60" s="232" t="s">
        <v>204</v>
      </c>
      <c r="M60" s="307"/>
      <c r="N60" s="7" t="s">
        <v>16</v>
      </c>
      <c r="O60" s="232" t="s">
        <v>265</v>
      </c>
      <c r="P60" s="232" t="s">
        <v>266</v>
      </c>
      <c r="Q60" s="232" t="s">
        <v>267</v>
      </c>
      <c r="R60" s="232" t="s">
        <v>206</v>
      </c>
      <c r="S60" s="232" t="s">
        <v>208</v>
      </c>
      <c r="T60" s="232" t="s">
        <v>204</v>
      </c>
    </row>
    <row r="61">
      <c r="A61" s="216">
        <v>1.0</v>
      </c>
      <c r="B61" s="314">
        <f t="shared" ref="B61:B70" si="49">AVERAGE(INDIRECT("'10 Rounds - 1/2 Epochs'!I" &amp; (5 + (ROW(A1)-1)*4) &amp; ":I" &amp; (8 + (ROW(A1)-1)*4)))</f>
        <v>0.32</v>
      </c>
      <c r="C61" s="157">
        <f t="shared" ref="C61:C70" si="50">AVERAGE(INDIRECT("'10 Rounds - 1/2 Epochs'!S" &amp; (5 + (ROW(A1)-1)*4) &amp; ":S" &amp; (8 + (ROW(A1)-1)*4)))</f>
        <v>0.24</v>
      </c>
      <c r="D61" s="157">
        <f t="shared" ref="D61:D70" si="51">AVERAGE(INDIRECT("'10 Rounds - 1/2 Epochs'!AC" &amp; (5 + (ROW(A1)-1)*4) &amp; ":AC" &amp; (8 + (ROW(A1)-1)*4)))</f>
        <v>0.39</v>
      </c>
      <c r="E61" s="157">
        <f t="shared" ref="E61:E70" si="52">AVERAGE(INDIRECT("'10 Rounds - 1/2 Epochs'!I" &amp; (50 + (ROW(A1)-1)*6) &amp; ":I" &amp; (55 + (ROW(A1)-1)*6)))</f>
        <v>0.325</v>
      </c>
      <c r="F61" s="157">
        <f t="shared" ref="F61:F70" si="53">AVERAGE(INDIRECT("'10 Rounds - 1/2 Epochs'!S" &amp; (50 + (ROW(A1)-1)*6) &amp; ":S" &amp; (55 + (ROW(A1)-1)*6)))</f>
        <v>0.19</v>
      </c>
      <c r="G61" s="157">
        <f t="shared" ref="G61:G70" si="54">AVERAGE(INDIRECT("'10 Rounds - 1/2 Epochs'!AC" &amp; (50 + (ROW(A1)-1)*6) &amp; ":AC" &amp; (55 + (ROW(A1)-1)*6)))</f>
        <v>0.37</v>
      </c>
      <c r="M61" s="307"/>
      <c r="N61" s="216">
        <v>1.0</v>
      </c>
      <c r="O61" s="157">
        <f t="shared" ref="O61:O70" si="55">AVERAGE(INDIRECT("'10 Rounds - 1/5 Epochs'!I" &amp; (5 + (ROW(N1)-1)*4) &amp; ":I" &amp; (8 + (ROW(N1)-1)*4)))</f>
        <v>0.37</v>
      </c>
      <c r="P61" s="157">
        <f t="shared" ref="P61:P70" si="56">AVERAGE(INDIRECT("'10 Rounds - 1/5 Epochs'!S" &amp; (5 + (ROW(N1)-1)*4) &amp; ":S" &amp; (8 + (ROW(N1)-1)*4)))</f>
        <v>0.24</v>
      </c>
      <c r="Q61" s="157">
        <f t="shared" ref="Q61:Q70" si="57">AVERAGE(INDIRECT("'10 Rounds - 1/5 Epochs'!AC" &amp; (5 + (ROW(N1)-1)*4) &amp; ":AC" &amp; (8 + (ROW(N1)-1)*4)))</f>
        <v>0.51</v>
      </c>
      <c r="R61" s="314">
        <f t="shared" ref="R61:R70" si="58">AVERAGE(INDIRECT("'10 Rounds - 1/5 Epochs'!I" &amp; (50 + (ROW(N1)-1)*6) &amp; ":I" &amp; (55 + (ROW(N1)-1)*6)))</f>
        <v>0.39</v>
      </c>
      <c r="S61" s="157">
        <f t="shared" ref="S61:S70" si="59">AVERAGE(INDIRECT("'10 Rounds - 1/5 Epochs'!S" &amp; (50 + (ROW(N1)-1)*6) &amp; ":S" &amp; (55 + (ROW(N1)-1)*6)))</f>
        <v>0.19</v>
      </c>
      <c r="T61" s="157">
        <f t="shared" ref="T61:T70" si="60">AVERAGE(INDIRECT("'10 Rounds - 1/5 Epochs'!AC" &amp; (50 + (ROW(N1)-1)*6) &amp; ":AC" &amp; (55 + (ROW(N1)-1)*6)))</f>
        <v>0.51</v>
      </c>
    </row>
    <row r="62">
      <c r="A62" s="216">
        <v>2.0</v>
      </c>
      <c r="B62" s="314">
        <f t="shared" si="49"/>
        <v>0.405</v>
      </c>
      <c r="C62" s="157">
        <f t="shared" si="50"/>
        <v>0.26</v>
      </c>
      <c r="D62" s="157">
        <f t="shared" si="51"/>
        <v>0.43</v>
      </c>
      <c r="E62" s="157">
        <f t="shared" si="52"/>
        <v>0.425</v>
      </c>
      <c r="F62" s="157">
        <f t="shared" si="53"/>
        <v>0.26</v>
      </c>
      <c r="G62" s="157">
        <f t="shared" si="54"/>
        <v>0.4</v>
      </c>
      <c r="M62" s="307"/>
      <c r="N62" s="216">
        <v>2.0</v>
      </c>
      <c r="O62" s="157">
        <f t="shared" si="55"/>
        <v>0.48</v>
      </c>
      <c r="P62" s="157">
        <f t="shared" si="56"/>
        <v>0.26</v>
      </c>
      <c r="Q62" s="157">
        <f t="shared" si="57"/>
        <v>0.55</v>
      </c>
      <c r="R62" s="314">
        <f t="shared" si="58"/>
        <v>0.475</v>
      </c>
      <c r="S62" s="157">
        <f t="shared" si="59"/>
        <v>0.26</v>
      </c>
      <c r="T62" s="157">
        <f t="shared" si="60"/>
        <v>0.53</v>
      </c>
    </row>
    <row r="63">
      <c r="A63" s="216">
        <v>3.0</v>
      </c>
      <c r="B63" s="314">
        <f t="shared" si="49"/>
        <v>0.46</v>
      </c>
      <c r="C63" s="157">
        <f t="shared" si="50"/>
        <v>0.3</v>
      </c>
      <c r="D63" s="157">
        <f t="shared" si="51"/>
        <v>0.46</v>
      </c>
      <c r="E63" s="157">
        <f t="shared" si="52"/>
        <v>0.47</v>
      </c>
      <c r="F63" s="157">
        <f t="shared" si="53"/>
        <v>0.3</v>
      </c>
      <c r="G63" s="157">
        <f t="shared" si="54"/>
        <v>0.43</v>
      </c>
      <c r="M63" s="307"/>
      <c r="N63" s="216">
        <v>3.0</v>
      </c>
      <c r="O63" s="157">
        <f t="shared" si="55"/>
        <v>0.56</v>
      </c>
      <c r="P63" s="157">
        <f t="shared" si="56"/>
        <v>0.3</v>
      </c>
      <c r="Q63" s="157">
        <f t="shared" si="57"/>
        <v>0.56</v>
      </c>
      <c r="R63" s="314">
        <f t="shared" si="58"/>
        <v>0.535</v>
      </c>
      <c r="S63" s="157">
        <f t="shared" si="59"/>
        <v>0.3</v>
      </c>
      <c r="T63" s="157">
        <f t="shared" si="60"/>
        <v>0.56</v>
      </c>
    </row>
    <row r="64">
      <c r="A64" s="216">
        <v>4.0</v>
      </c>
      <c r="B64" s="314">
        <f t="shared" si="49"/>
        <v>0.505</v>
      </c>
      <c r="C64" s="157">
        <f t="shared" si="50"/>
        <v>0.31</v>
      </c>
      <c r="D64" s="157">
        <f t="shared" si="51"/>
        <v>0.47</v>
      </c>
      <c r="E64" s="157">
        <f t="shared" si="52"/>
        <v>0.505</v>
      </c>
      <c r="F64" s="157">
        <f t="shared" si="53"/>
        <v>0.33</v>
      </c>
      <c r="G64" s="157">
        <f t="shared" si="54"/>
        <v>0.45</v>
      </c>
      <c r="M64" s="307"/>
      <c r="N64" s="216">
        <v>4.0</v>
      </c>
      <c r="O64" s="157">
        <f t="shared" si="55"/>
        <v>0.6</v>
      </c>
      <c r="P64" s="157">
        <f t="shared" si="56"/>
        <v>0.31</v>
      </c>
      <c r="Q64" s="157">
        <f t="shared" si="57"/>
        <v>0.57</v>
      </c>
      <c r="R64" s="314">
        <f t="shared" si="58"/>
        <v>0.585</v>
      </c>
      <c r="S64" s="157">
        <f t="shared" si="59"/>
        <v>0.33</v>
      </c>
      <c r="T64" s="157">
        <f t="shared" si="60"/>
        <v>0.56</v>
      </c>
    </row>
    <row r="65">
      <c r="A65" s="216">
        <v>5.0</v>
      </c>
      <c r="B65" s="314">
        <f t="shared" si="49"/>
        <v>0.525</v>
      </c>
      <c r="C65" s="157">
        <f t="shared" si="50"/>
        <v>0.33</v>
      </c>
      <c r="D65" s="157">
        <f t="shared" si="51"/>
        <v>0.48</v>
      </c>
      <c r="E65" s="157">
        <f t="shared" si="52"/>
        <v>0.53</v>
      </c>
      <c r="F65" s="157">
        <f t="shared" si="53"/>
        <v>0.35</v>
      </c>
      <c r="G65" s="157">
        <f t="shared" si="54"/>
        <v>0.45</v>
      </c>
      <c r="M65" s="307"/>
      <c r="N65" s="216">
        <v>5.0</v>
      </c>
      <c r="O65" s="314">
        <f t="shared" si="55"/>
        <v>0.625</v>
      </c>
      <c r="P65" s="157">
        <f t="shared" si="56"/>
        <v>0.33</v>
      </c>
      <c r="Q65" s="157">
        <f t="shared" si="57"/>
        <v>0.58</v>
      </c>
      <c r="R65" s="314">
        <f t="shared" si="58"/>
        <v>0.625</v>
      </c>
      <c r="S65" s="157">
        <f t="shared" si="59"/>
        <v>0.35</v>
      </c>
      <c r="T65" s="157">
        <f t="shared" si="60"/>
        <v>0.56</v>
      </c>
    </row>
    <row r="66">
      <c r="A66" s="216">
        <v>6.0</v>
      </c>
      <c r="B66" s="314">
        <f t="shared" si="49"/>
        <v>0.54</v>
      </c>
      <c r="C66" s="157">
        <f t="shared" si="50"/>
        <v>0.34</v>
      </c>
      <c r="D66" s="157">
        <f t="shared" si="51"/>
        <v>0.48</v>
      </c>
      <c r="E66" s="157">
        <f t="shared" si="52"/>
        <v>0.55</v>
      </c>
      <c r="F66" s="157">
        <f t="shared" si="53"/>
        <v>0.35</v>
      </c>
      <c r="G66" s="157">
        <f t="shared" si="54"/>
        <v>0.45</v>
      </c>
      <c r="M66" s="307"/>
      <c r="N66" s="216">
        <v>6.0</v>
      </c>
      <c r="O66" s="314">
        <f t="shared" si="55"/>
        <v>0.645</v>
      </c>
      <c r="P66" s="157">
        <f t="shared" si="56"/>
        <v>0.34</v>
      </c>
      <c r="Q66" s="157">
        <f t="shared" si="57"/>
        <v>0.58</v>
      </c>
      <c r="R66" s="314">
        <f t="shared" si="58"/>
        <v>0.64</v>
      </c>
      <c r="S66" s="157">
        <f t="shared" si="59"/>
        <v>0.35</v>
      </c>
      <c r="T66" s="157">
        <f t="shared" si="60"/>
        <v>0.57</v>
      </c>
    </row>
    <row r="67">
      <c r="A67" s="216">
        <v>7.0</v>
      </c>
      <c r="B67" s="314">
        <f t="shared" si="49"/>
        <v>0.565</v>
      </c>
      <c r="C67" s="157">
        <f t="shared" si="50"/>
        <v>0.34</v>
      </c>
      <c r="D67" s="157">
        <f t="shared" si="51"/>
        <v>0.49</v>
      </c>
      <c r="E67" s="157">
        <f t="shared" si="52"/>
        <v>0.58</v>
      </c>
      <c r="F67" s="157">
        <f t="shared" si="53"/>
        <v>0.36</v>
      </c>
      <c r="G67" s="157">
        <f t="shared" si="54"/>
        <v>0.46</v>
      </c>
      <c r="M67" s="307"/>
      <c r="N67" s="216">
        <v>7.0</v>
      </c>
      <c r="O67" s="157">
        <f t="shared" si="55"/>
        <v>0.65</v>
      </c>
      <c r="P67" s="157">
        <f t="shared" si="56"/>
        <v>0.34</v>
      </c>
      <c r="Q67" s="157">
        <f t="shared" si="57"/>
        <v>0.58</v>
      </c>
      <c r="R67" s="314">
        <f t="shared" si="58"/>
        <v>0.65</v>
      </c>
      <c r="S67" s="157">
        <f t="shared" si="59"/>
        <v>0.36</v>
      </c>
      <c r="T67" s="157">
        <f t="shared" si="60"/>
        <v>0.57</v>
      </c>
    </row>
    <row r="68">
      <c r="A68" s="216">
        <v>8.0</v>
      </c>
      <c r="B68" s="314">
        <f t="shared" si="49"/>
        <v>0.6</v>
      </c>
      <c r="C68" s="157">
        <f t="shared" si="50"/>
        <v>0.34</v>
      </c>
      <c r="D68" s="157">
        <f t="shared" si="51"/>
        <v>0.49</v>
      </c>
      <c r="E68" s="157">
        <f t="shared" si="52"/>
        <v>0.59</v>
      </c>
      <c r="F68" s="157">
        <f t="shared" si="53"/>
        <v>0.36</v>
      </c>
      <c r="G68" s="157">
        <f t="shared" si="54"/>
        <v>0.47</v>
      </c>
      <c r="M68" s="307"/>
      <c r="N68" s="216">
        <v>8.0</v>
      </c>
      <c r="O68" s="157">
        <f t="shared" si="55"/>
        <v>0.65</v>
      </c>
      <c r="P68" s="157">
        <f t="shared" si="56"/>
        <v>0.34</v>
      </c>
      <c r="Q68" s="157">
        <f t="shared" si="57"/>
        <v>0.59</v>
      </c>
      <c r="R68" s="314">
        <f t="shared" si="58"/>
        <v>0.655</v>
      </c>
      <c r="S68" s="157">
        <f t="shared" si="59"/>
        <v>0.36</v>
      </c>
      <c r="T68" s="157">
        <f t="shared" si="60"/>
        <v>0.57</v>
      </c>
    </row>
    <row r="69">
      <c r="A69" s="216">
        <v>9.0</v>
      </c>
      <c r="B69" s="314">
        <f t="shared" si="49"/>
        <v>0.605</v>
      </c>
      <c r="C69" s="157">
        <f t="shared" si="50"/>
        <v>0.34</v>
      </c>
      <c r="D69" s="157">
        <f t="shared" si="51"/>
        <v>0.49</v>
      </c>
      <c r="E69" s="157">
        <f t="shared" si="52"/>
        <v>0.6</v>
      </c>
      <c r="F69" s="157">
        <f t="shared" si="53"/>
        <v>0.37</v>
      </c>
      <c r="G69" s="157">
        <f t="shared" si="54"/>
        <v>0.47</v>
      </c>
      <c r="M69" s="307"/>
      <c r="N69" s="216">
        <v>9.0</v>
      </c>
      <c r="O69" s="157">
        <f t="shared" si="55"/>
        <v>0.66</v>
      </c>
      <c r="P69" s="157">
        <f t="shared" si="56"/>
        <v>0.34</v>
      </c>
      <c r="Q69" s="157">
        <f t="shared" si="57"/>
        <v>0.58</v>
      </c>
      <c r="R69" s="314">
        <f t="shared" si="58"/>
        <v>0.65</v>
      </c>
      <c r="S69" s="157">
        <f t="shared" si="59"/>
        <v>0.37</v>
      </c>
      <c r="T69" s="157">
        <f t="shared" si="60"/>
        <v>0.58</v>
      </c>
    </row>
    <row r="70">
      <c r="A70" s="216">
        <v>10.0</v>
      </c>
      <c r="B70" s="317">
        <f t="shared" si="49"/>
        <v>0.605</v>
      </c>
      <c r="C70" s="316">
        <f t="shared" si="50"/>
        <v>0.35</v>
      </c>
      <c r="D70" s="158">
        <f t="shared" si="51"/>
        <v>0.49</v>
      </c>
      <c r="E70" s="315">
        <f t="shared" si="52"/>
        <v>0.61</v>
      </c>
      <c r="F70" s="316">
        <f t="shared" si="53"/>
        <v>0.37</v>
      </c>
      <c r="G70" s="318">
        <f t="shared" si="54"/>
        <v>0.47</v>
      </c>
      <c r="M70" s="307"/>
      <c r="N70" s="216">
        <v>10.0</v>
      </c>
      <c r="O70" s="317">
        <f t="shared" si="55"/>
        <v>0.655</v>
      </c>
      <c r="P70" s="158">
        <f t="shared" si="56"/>
        <v>0.35</v>
      </c>
      <c r="Q70" s="318">
        <f t="shared" si="57"/>
        <v>0.59</v>
      </c>
      <c r="R70" s="317">
        <f t="shared" si="58"/>
        <v>0.655</v>
      </c>
      <c r="S70" s="158">
        <f t="shared" si="59"/>
        <v>0.37</v>
      </c>
      <c r="T70" s="318">
        <f t="shared" si="60"/>
        <v>0.58</v>
      </c>
    </row>
    <row r="71">
      <c r="M71" s="307"/>
    </row>
    <row r="72">
      <c r="M72" s="307"/>
    </row>
    <row r="73">
      <c r="M73" s="307"/>
    </row>
    <row r="74">
      <c r="M74" s="307"/>
    </row>
    <row r="75">
      <c r="M75" s="307"/>
    </row>
    <row r="76">
      <c r="M76" s="307"/>
    </row>
    <row r="77">
      <c r="M77" s="307"/>
    </row>
    <row r="78">
      <c r="M78" s="307"/>
    </row>
    <row r="79">
      <c r="M79" s="307"/>
    </row>
    <row r="80">
      <c r="M80" s="307"/>
    </row>
    <row r="81">
      <c r="M81" s="307"/>
    </row>
    <row r="82">
      <c r="M82" s="307"/>
    </row>
    <row r="83">
      <c r="M83" s="307"/>
    </row>
    <row r="84">
      <c r="M84" s="307"/>
    </row>
    <row r="85">
      <c r="M85" s="307"/>
    </row>
    <row r="86">
      <c r="M86" s="307"/>
    </row>
    <row r="87">
      <c r="M87" s="307"/>
    </row>
    <row r="88">
      <c r="M88" s="307"/>
    </row>
    <row r="89">
      <c r="M89" s="307"/>
    </row>
    <row r="90">
      <c r="M90" s="307"/>
    </row>
    <row r="91">
      <c r="M91" s="307"/>
    </row>
    <row r="92">
      <c r="M92" s="307"/>
    </row>
    <row r="93">
      <c r="M93" s="307"/>
    </row>
    <row r="94">
      <c r="M94" s="307"/>
    </row>
    <row r="95">
      <c r="M95" s="307"/>
    </row>
    <row r="96">
      <c r="M96" s="307"/>
    </row>
    <row r="97">
      <c r="M97" s="307"/>
    </row>
    <row r="98">
      <c r="M98" s="307"/>
    </row>
    <row r="99">
      <c r="M99" s="307"/>
    </row>
    <row r="100">
      <c r="M100" s="307"/>
    </row>
    <row r="101">
      <c r="M101" s="307"/>
    </row>
    <row r="102">
      <c r="M102" s="307"/>
    </row>
    <row r="103">
      <c r="M103" s="307"/>
    </row>
    <row r="104">
      <c r="M104" s="307"/>
    </row>
    <row r="105">
      <c r="M105" s="307"/>
    </row>
    <row r="106">
      <c r="M106" s="307"/>
    </row>
    <row r="107">
      <c r="M107" s="307"/>
    </row>
    <row r="108">
      <c r="M108" s="307"/>
    </row>
    <row r="109">
      <c r="M109" s="307"/>
    </row>
    <row r="110">
      <c r="M110" s="307"/>
    </row>
    <row r="111">
      <c r="M111" s="307"/>
    </row>
    <row r="112">
      <c r="M112" s="307"/>
    </row>
    <row r="113">
      <c r="M113" s="307"/>
    </row>
    <row r="114">
      <c r="M114" s="307"/>
    </row>
    <row r="115">
      <c r="M115" s="307"/>
    </row>
    <row r="116">
      <c r="M116" s="307"/>
    </row>
    <row r="117">
      <c r="M117" s="307"/>
    </row>
    <row r="118">
      <c r="M118" s="307"/>
    </row>
    <row r="119">
      <c r="M119" s="307"/>
    </row>
    <row r="120">
      <c r="M120" s="307"/>
    </row>
    <row r="121">
      <c r="M121" s="307"/>
    </row>
    <row r="122">
      <c r="M122" s="307"/>
    </row>
    <row r="123">
      <c r="M123" s="307"/>
    </row>
    <row r="124">
      <c r="M124" s="307"/>
    </row>
    <row r="125">
      <c r="M125" s="307"/>
    </row>
    <row r="126">
      <c r="M126" s="307"/>
    </row>
    <row r="127">
      <c r="M127" s="307"/>
    </row>
    <row r="128">
      <c r="M128" s="307"/>
    </row>
    <row r="129">
      <c r="M129" s="307"/>
    </row>
    <row r="130">
      <c r="M130" s="307"/>
    </row>
    <row r="131">
      <c r="M131" s="307"/>
    </row>
    <row r="132">
      <c r="M132" s="307"/>
    </row>
    <row r="133">
      <c r="M133" s="307"/>
    </row>
    <row r="134">
      <c r="M134" s="307"/>
    </row>
    <row r="135">
      <c r="M135" s="307"/>
    </row>
    <row r="136">
      <c r="M136" s="307"/>
    </row>
    <row r="137">
      <c r="M137" s="307"/>
    </row>
    <row r="138">
      <c r="M138" s="307"/>
    </row>
    <row r="139">
      <c r="M139" s="307"/>
    </row>
    <row r="140">
      <c r="M140" s="307"/>
    </row>
    <row r="141">
      <c r="M141" s="307"/>
    </row>
    <row r="142">
      <c r="M142" s="307"/>
    </row>
    <row r="143">
      <c r="M143" s="307"/>
    </row>
    <row r="144">
      <c r="M144" s="307"/>
    </row>
    <row r="145">
      <c r="M145" s="307"/>
    </row>
    <row r="146">
      <c r="M146" s="307"/>
    </row>
    <row r="147">
      <c r="M147" s="307"/>
    </row>
    <row r="148">
      <c r="M148" s="307"/>
    </row>
    <row r="149">
      <c r="M149" s="307"/>
    </row>
    <row r="150">
      <c r="M150" s="307"/>
    </row>
    <row r="151">
      <c r="M151" s="307"/>
    </row>
    <row r="152">
      <c r="M152" s="307"/>
    </row>
    <row r="153">
      <c r="M153" s="307"/>
    </row>
    <row r="154">
      <c r="M154" s="307"/>
    </row>
    <row r="155">
      <c r="M155" s="307"/>
    </row>
    <row r="156">
      <c r="M156" s="307"/>
    </row>
    <row r="157">
      <c r="M157" s="307"/>
    </row>
    <row r="158">
      <c r="M158" s="307"/>
    </row>
    <row r="159">
      <c r="M159" s="307"/>
    </row>
    <row r="160">
      <c r="M160" s="307"/>
    </row>
    <row r="161">
      <c r="M161" s="307"/>
    </row>
    <row r="162">
      <c r="M162" s="307"/>
    </row>
    <row r="163">
      <c r="M163" s="307"/>
    </row>
    <row r="164">
      <c r="M164" s="307"/>
    </row>
    <row r="165">
      <c r="M165" s="307"/>
    </row>
    <row r="166">
      <c r="M166" s="307"/>
    </row>
    <row r="167">
      <c r="M167" s="307"/>
    </row>
    <row r="168">
      <c r="M168" s="307"/>
    </row>
    <row r="169">
      <c r="M169" s="307"/>
    </row>
    <row r="170">
      <c r="M170" s="307"/>
    </row>
    <row r="171">
      <c r="M171" s="307"/>
    </row>
    <row r="172">
      <c r="M172" s="307"/>
    </row>
    <row r="173">
      <c r="M173" s="307"/>
    </row>
    <row r="174">
      <c r="M174" s="307"/>
    </row>
    <row r="175">
      <c r="M175" s="307"/>
    </row>
    <row r="176">
      <c r="M176" s="307"/>
    </row>
    <row r="177">
      <c r="M177" s="307"/>
    </row>
    <row r="178">
      <c r="M178" s="307"/>
    </row>
    <row r="179">
      <c r="M179" s="307"/>
    </row>
    <row r="180">
      <c r="M180" s="307"/>
    </row>
    <row r="181">
      <c r="M181" s="307"/>
    </row>
    <row r="182">
      <c r="M182" s="307"/>
    </row>
    <row r="183">
      <c r="M183" s="307"/>
    </row>
    <row r="184">
      <c r="M184" s="307"/>
    </row>
    <row r="185">
      <c r="M185" s="307"/>
    </row>
    <row r="186">
      <c r="M186" s="307"/>
    </row>
    <row r="187">
      <c r="M187" s="307"/>
    </row>
    <row r="188">
      <c r="M188" s="307"/>
    </row>
    <row r="189">
      <c r="M189" s="307"/>
    </row>
    <row r="190">
      <c r="M190" s="307"/>
    </row>
    <row r="191">
      <c r="M191" s="307"/>
    </row>
    <row r="192">
      <c r="M192" s="307"/>
    </row>
    <row r="193">
      <c r="M193" s="307"/>
    </row>
    <row r="194">
      <c r="M194" s="307"/>
    </row>
    <row r="195">
      <c r="M195" s="307"/>
    </row>
    <row r="196">
      <c r="M196" s="307"/>
    </row>
    <row r="197">
      <c r="M197" s="307"/>
    </row>
    <row r="198">
      <c r="M198" s="307"/>
    </row>
    <row r="199">
      <c r="M199" s="307"/>
    </row>
    <row r="200">
      <c r="M200" s="307"/>
    </row>
    <row r="201">
      <c r="M201" s="307"/>
    </row>
    <row r="202">
      <c r="M202" s="307"/>
    </row>
    <row r="203">
      <c r="M203" s="307"/>
    </row>
    <row r="204">
      <c r="M204" s="307"/>
    </row>
    <row r="205">
      <c r="M205" s="307"/>
    </row>
    <row r="206">
      <c r="M206" s="307"/>
    </row>
    <row r="207">
      <c r="M207" s="307"/>
    </row>
    <row r="208">
      <c r="M208" s="307"/>
    </row>
    <row r="209">
      <c r="M209" s="307"/>
    </row>
    <row r="210">
      <c r="M210" s="307"/>
    </row>
    <row r="211">
      <c r="M211" s="307"/>
    </row>
    <row r="212">
      <c r="M212" s="307"/>
    </row>
    <row r="213">
      <c r="M213" s="307"/>
    </row>
    <row r="214">
      <c r="M214" s="307"/>
    </row>
    <row r="215">
      <c r="M215" s="307"/>
    </row>
    <row r="216">
      <c r="M216" s="307"/>
    </row>
    <row r="217">
      <c r="M217" s="307"/>
    </row>
    <row r="218">
      <c r="M218" s="307"/>
    </row>
    <row r="219">
      <c r="M219" s="307"/>
    </row>
    <row r="220">
      <c r="M220" s="307"/>
    </row>
    <row r="221">
      <c r="M221" s="307"/>
    </row>
    <row r="222">
      <c r="M222" s="307"/>
    </row>
    <row r="223">
      <c r="M223" s="307"/>
    </row>
    <row r="224">
      <c r="M224" s="307"/>
    </row>
    <row r="225">
      <c r="M225" s="307"/>
    </row>
    <row r="226">
      <c r="M226" s="307"/>
    </row>
    <row r="227">
      <c r="M227" s="307"/>
    </row>
    <row r="228">
      <c r="M228" s="307"/>
    </row>
    <row r="229">
      <c r="M229" s="307"/>
    </row>
    <row r="230">
      <c r="M230" s="307"/>
    </row>
    <row r="231">
      <c r="M231" s="307"/>
    </row>
    <row r="232">
      <c r="M232" s="307"/>
    </row>
    <row r="233">
      <c r="M233" s="307"/>
    </row>
    <row r="234">
      <c r="M234" s="307"/>
    </row>
    <row r="235">
      <c r="M235" s="307"/>
    </row>
    <row r="236">
      <c r="M236" s="307"/>
    </row>
    <row r="237">
      <c r="M237" s="307"/>
    </row>
    <row r="238">
      <c r="M238" s="307"/>
    </row>
    <row r="239">
      <c r="M239" s="307"/>
    </row>
    <row r="240">
      <c r="M240" s="307"/>
    </row>
    <row r="241">
      <c r="M241" s="307"/>
    </row>
    <row r="242">
      <c r="M242" s="307"/>
    </row>
    <row r="243">
      <c r="M243" s="307"/>
    </row>
    <row r="244">
      <c r="M244" s="307"/>
    </row>
    <row r="245">
      <c r="M245" s="307"/>
    </row>
    <row r="246">
      <c r="M246" s="307"/>
    </row>
    <row r="247">
      <c r="M247" s="307"/>
    </row>
    <row r="248">
      <c r="M248" s="307"/>
    </row>
    <row r="249">
      <c r="M249" s="307"/>
    </row>
    <row r="250">
      <c r="M250" s="307"/>
    </row>
    <row r="251">
      <c r="M251" s="307"/>
    </row>
    <row r="252">
      <c r="M252" s="307"/>
    </row>
    <row r="253">
      <c r="M253" s="307"/>
    </row>
    <row r="254">
      <c r="M254" s="307"/>
    </row>
    <row r="255">
      <c r="M255" s="307"/>
    </row>
    <row r="256">
      <c r="M256" s="307"/>
    </row>
    <row r="257">
      <c r="M257" s="307"/>
    </row>
    <row r="258">
      <c r="M258" s="307"/>
    </row>
    <row r="259">
      <c r="M259" s="307"/>
    </row>
    <row r="260">
      <c r="M260" s="307"/>
    </row>
    <row r="261">
      <c r="M261" s="307"/>
    </row>
    <row r="262">
      <c r="M262" s="307"/>
    </row>
    <row r="263">
      <c r="M263" s="307"/>
    </row>
    <row r="264">
      <c r="M264" s="307"/>
    </row>
    <row r="265">
      <c r="M265" s="307"/>
    </row>
    <row r="266">
      <c r="M266" s="307"/>
    </row>
    <row r="267">
      <c r="M267" s="307"/>
    </row>
    <row r="268">
      <c r="M268" s="307"/>
    </row>
    <row r="269">
      <c r="M269" s="307"/>
    </row>
    <row r="270">
      <c r="M270" s="307"/>
    </row>
    <row r="271">
      <c r="M271" s="307"/>
    </row>
    <row r="272">
      <c r="M272" s="307"/>
    </row>
    <row r="273">
      <c r="M273" s="307"/>
    </row>
    <row r="274">
      <c r="M274" s="307"/>
    </row>
    <row r="275">
      <c r="M275" s="307"/>
    </row>
    <row r="276">
      <c r="M276" s="307"/>
    </row>
    <row r="277">
      <c r="M277" s="307"/>
    </row>
    <row r="278">
      <c r="M278" s="307"/>
    </row>
    <row r="279">
      <c r="M279" s="307"/>
    </row>
    <row r="280">
      <c r="M280" s="307"/>
    </row>
    <row r="281">
      <c r="M281" s="307"/>
    </row>
    <row r="282">
      <c r="M282" s="307"/>
    </row>
    <row r="283">
      <c r="M283" s="307"/>
    </row>
    <row r="284">
      <c r="M284" s="307"/>
    </row>
    <row r="285">
      <c r="M285" s="307"/>
    </row>
    <row r="286">
      <c r="M286" s="307"/>
    </row>
    <row r="287">
      <c r="M287" s="307"/>
    </row>
    <row r="288">
      <c r="M288" s="307"/>
    </row>
    <row r="289">
      <c r="M289" s="307"/>
    </row>
    <row r="290">
      <c r="M290" s="307"/>
    </row>
    <row r="291">
      <c r="M291" s="307"/>
    </row>
    <row r="292">
      <c r="M292" s="307"/>
    </row>
    <row r="293">
      <c r="M293" s="307"/>
    </row>
    <row r="294">
      <c r="M294" s="307"/>
    </row>
    <row r="295">
      <c r="M295" s="307"/>
    </row>
    <row r="296">
      <c r="M296" s="307"/>
    </row>
    <row r="297">
      <c r="M297" s="307"/>
    </row>
    <row r="298">
      <c r="M298" s="307"/>
    </row>
    <row r="299">
      <c r="M299" s="307"/>
    </row>
    <row r="300">
      <c r="M300" s="307"/>
    </row>
    <row r="301">
      <c r="M301" s="307"/>
    </row>
    <row r="302">
      <c r="M302" s="307"/>
    </row>
    <row r="303">
      <c r="M303" s="307"/>
    </row>
    <row r="304">
      <c r="M304" s="307"/>
    </row>
    <row r="305">
      <c r="M305" s="307"/>
    </row>
    <row r="306">
      <c r="M306" s="307"/>
    </row>
    <row r="307">
      <c r="M307" s="307"/>
    </row>
    <row r="308">
      <c r="M308" s="307"/>
    </row>
    <row r="309">
      <c r="M309" s="307"/>
    </row>
    <row r="310">
      <c r="M310" s="307"/>
    </row>
    <row r="311">
      <c r="M311" s="307"/>
    </row>
    <row r="312">
      <c r="M312" s="307"/>
    </row>
    <row r="313">
      <c r="M313" s="307"/>
    </row>
    <row r="314">
      <c r="M314" s="307"/>
    </row>
    <row r="315">
      <c r="M315" s="307"/>
    </row>
    <row r="316">
      <c r="M316" s="307"/>
    </row>
    <row r="317">
      <c r="M317" s="307"/>
    </row>
    <row r="318">
      <c r="M318" s="307"/>
    </row>
    <row r="319">
      <c r="M319" s="307"/>
    </row>
    <row r="320">
      <c r="M320" s="307"/>
    </row>
    <row r="321">
      <c r="M321" s="307"/>
    </row>
    <row r="322">
      <c r="M322" s="307"/>
    </row>
    <row r="323">
      <c r="M323" s="307"/>
    </row>
    <row r="324">
      <c r="M324" s="307"/>
    </row>
    <row r="325">
      <c r="M325" s="307"/>
    </row>
    <row r="326">
      <c r="M326" s="307"/>
    </row>
    <row r="327">
      <c r="M327" s="307"/>
    </row>
    <row r="328">
      <c r="M328" s="307"/>
    </row>
    <row r="329">
      <c r="M329" s="307"/>
    </row>
    <row r="330">
      <c r="M330" s="307"/>
    </row>
    <row r="331">
      <c r="M331" s="307"/>
    </row>
    <row r="332">
      <c r="M332" s="307"/>
    </row>
    <row r="333">
      <c r="M333" s="307"/>
    </row>
    <row r="334">
      <c r="M334" s="307"/>
    </row>
    <row r="335">
      <c r="M335" s="307"/>
    </row>
    <row r="336">
      <c r="M336" s="307"/>
    </row>
    <row r="337">
      <c r="M337" s="307"/>
    </row>
    <row r="338">
      <c r="M338" s="307"/>
    </row>
    <row r="339">
      <c r="M339" s="307"/>
    </row>
    <row r="340">
      <c r="M340" s="307"/>
    </row>
    <row r="341">
      <c r="M341" s="307"/>
    </row>
    <row r="342">
      <c r="M342" s="307"/>
    </row>
    <row r="343">
      <c r="M343" s="307"/>
    </row>
    <row r="344">
      <c r="M344" s="307"/>
    </row>
    <row r="345">
      <c r="M345" s="307"/>
    </row>
    <row r="346">
      <c r="M346" s="307"/>
    </row>
    <row r="347">
      <c r="M347" s="307"/>
    </row>
    <row r="348">
      <c r="M348" s="307"/>
    </row>
    <row r="349">
      <c r="M349" s="307"/>
    </row>
    <row r="350">
      <c r="M350" s="307"/>
    </row>
    <row r="351">
      <c r="M351" s="307"/>
    </row>
    <row r="352">
      <c r="M352" s="307"/>
    </row>
    <row r="353">
      <c r="M353" s="307"/>
    </row>
    <row r="354">
      <c r="M354" s="307"/>
    </row>
    <row r="355">
      <c r="M355" s="307"/>
    </row>
    <row r="356">
      <c r="M356" s="307"/>
    </row>
    <row r="357">
      <c r="M357" s="307"/>
    </row>
    <row r="358">
      <c r="M358" s="307"/>
    </row>
    <row r="359">
      <c r="M359" s="307"/>
    </row>
    <row r="360">
      <c r="M360" s="307"/>
    </row>
    <row r="361">
      <c r="M361" s="307"/>
    </row>
    <row r="362">
      <c r="M362" s="307"/>
    </row>
    <row r="363">
      <c r="M363" s="307"/>
    </row>
    <row r="364">
      <c r="M364" s="307"/>
    </row>
    <row r="365">
      <c r="M365" s="307"/>
    </row>
    <row r="366">
      <c r="M366" s="307"/>
    </row>
    <row r="367">
      <c r="M367" s="307"/>
    </row>
    <row r="368">
      <c r="M368" s="307"/>
    </row>
    <row r="369">
      <c r="M369" s="307"/>
    </row>
    <row r="370">
      <c r="M370" s="307"/>
    </row>
    <row r="371">
      <c r="M371" s="307"/>
    </row>
    <row r="372">
      <c r="M372" s="307"/>
    </row>
    <row r="373">
      <c r="M373" s="307"/>
    </row>
    <row r="374">
      <c r="M374" s="307"/>
    </row>
    <row r="375">
      <c r="M375" s="307"/>
    </row>
    <row r="376">
      <c r="M376" s="307"/>
    </row>
    <row r="377">
      <c r="M377" s="307"/>
    </row>
    <row r="378">
      <c r="M378" s="307"/>
    </row>
    <row r="379">
      <c r="M379" s="307"/>
    </row>
    <row r="380">
      <c r="M380" s="307"/>
    </row>
    <row r="381">
      <c r="M381" s="307"/>
    </row>
    <row r="382">
      <c r="M382" s="307"/>
    </row>
    <row r="383">
      <c r="M383" s="307"/>
    </row>
    <row r="384">
      <c r="M384" s="307"/>
    </row>
    <row r="385">
      <c r="M385" s="307"/>
    </row>
    <row r="386">
      <c r="M386" s="307"/>
    </row>
    <row r="387">
      <c r="M387" s="307"/>
    </row>
    <row r="388">
      <c r="M388" s="307"/>
    </row>
    <row r="389">
      <c r="M389" s="307"/>
    </row>
    <row r="390">
      <c r="M390" s="307"/>
    </row>
    <row r="391">
      <c r="M391" s="307"/>
    </row>
    <row r="392">
      <c r="M392" s="307"/>
    </row>
    <row r="393">
      <c r="M393" s="307"/>
    </row>
    <row r="394">
      <c r="M394" s="307"/>
    </row>
    <row r="395">
      <c r="M395" s="307"/>
    </row>
    <row r="396">
      <c r="M396" s="307"/>
    </row>
    <row r="397">
      <c r="M397" s="307"/>
    </row>
    <row r="398">
      <c r="M398" s="307"/>
    </row>
    <row r="399">
      <c r="M399" s="307"/>
    </row>
    <row r="400">
      <c r="M400" s="307"/>
    </row>
    <row r="401">
      <c r="M401" s="307"/>
    </row>
    <row r="402">
      <c r="M402" s="307"/>
    </row>
    <row r="403">
      <c r="M403" s="307"/>
    </row>
    <row r="404">
      <c r="M404" s="307"/>
    </row>
    <row r="405">
      <c r="M405" s="307"/>
    </row>
    <row r="406">
      <c r="M406" s="307"/>
    </row>
    <row r="407">
      <c r="M407" s="307"/>
    </row>
    <row r="408">
      <c r="M408" s="307"/>
    </row>
    <row r="409">
      <c r="M409" s="307"/>
    </row>
    <row r="410">
      <c r="M410" s="307"/>
    </row>
    <row r="411">
      <c r="M411" s="307"/>
    </row>
    <row r="412">
      <c r="M412" s="307"/>
    </row>
    <row r="413">
      <c r="M413" s="307"/>
    </row>
    <row r="414">
      <c r="M414" s="307"/>
    </row>
    <row r="415">
      <c r="M415" s="307"/>
    </row>
    <row r="416">
      <c r="M416" s="307"/>
    </row>
    <row r="417">
      <c r="M417" s="307"/>
    </row>
    <row r="418">
      <c r="M418" s="307"/>
    </row>
    <row r="419">
      <c r="M419" s="307"/>
    </row>
    <row r="420">
      <c r="M420" s="307"/>
    </row>
    <row r="421">
      <c r="M421" s="307"/>
    </row>
    <row r="422">
      <c r="M422" s="307"/>
    </row>
    <row r="423">
      <c r="M423" s="307"/>
    </row>
    <row r="424">
      <c r="M424" s="307"/>
    </row>
    <row r="425">
      <c r="M425" s="307"/>
    </row>
    <row r="426">
      <c r="M426" s="307"/>
    </row>
    <row r="427">
      <c r="M427" s="307"/>
    </row>
    <row r="428">
      <c r="M428" s="307"/>
    </row>
    <row r="429">
      <c r="M429" s="307"/>
    </row>
    <row r="430">
      <c r="M430" s="307"/>
    </row>
    <row r="431">
      <c r="M431" s="307"/>
    </row>
    <row r="432">
      <c r="M432" s="307"/>
    </row>
    <row r="433">
      <c r="M433" s="307"/>
    </row>
    <row r="434">
      <c r="M434" s="307"/>
    </row>
    <row r="435">
      <c r="M435" s="307"/>
    </row>
    <row r="436">
      <c r="M436" s="307"/>
    </row>
    <row r="437">
      <c r="M437" s="307"/>
    </row>
    <row r="438">
      <c r="M438" s="307"/>
    </row>
    <row r="439">
      <c r="M439" s="307"/>
    </row>
    <row r="440">
      <c r="M440" s="307"/>
    </row>
    <row r="441">
      <c r="M441" s="307"/>
    </row>
    <row r="442">
      <c r="M442" s="307"/>
    </row>
    <row r="443">
      <c r="M443" s="307"/>
    </row>
    <row r="444">
      <c r="M444" s="307"/>
    </row>
    <row r="445">
      <c r="M445" s="307"/>
    </row>
    <row r="446">
      <c r="M446" s="307"/>
    </row>
    <row r="447">
      <c r="M447" s="307"/>
    </row>
    <row r="448">
      <c r="M448" s="307"/>
    </row>
    <row r="449">
      <c r="M449" s="307"/>
    </row>
    <row r="450">
      <c r="M450" s="307"/>
    </row>
    <row r="451">
      <c r="M451" s="307"/>
    </row>
    <row r="452">
      <c r="M452" s="307"/>
    </row>
    <row r="453">
      <c r="M453" s="307"/>
    </row>
    <row r="454">
      <c r="M454" s="307"/>
    </row>
    <row r="455">
      <c r="M455" s="307"/>
    </row>
    <row r="456">
      <c r="M456" s="307"/>
    </row>
    <row r="457">
      <c r="M457" s="307"/>
    </row>
    <row r="458">
      <c r="M458" s="307"/>
    </row>
    <row r="459">
      <c r="M459" s="307"/>
    </row>
    <row r="460">
      <c r="M460" s="307"/>
    </row>
    <row r="461">
      <c r="M461" s="307"/>
    </row>
    <row r="462">
      <c r="M462" s="307"/>
    </row>
    <row r="463">
      <c r="M463" s="307"/>
    </row>
    <row r="464">
      <c r="M464" s="307"/>
    </row>
    <row r="465">
      <c r="M465" s="307"/>
    </row>
    <row r="466">
      <c r="M466" s="307"/>
    </row>
    <row r="467">
      <c r="M467" s="307"/>
    </row>
    <row r="468">
      <c r="M468" s="307"/>
    </row>
    <row r="469">
      <c r="M469" s="307"/>
    </row>
    <row r="470">
      <c r="M470" s="307"/>
    </row>
    <row r="471">
      <c r="M471" s="307"/>
    </row>
    <row r="472">
      <c r="M472" s="307"/>
    </row>
    <row r="473">
      <c r="M473" s="307"/>
    </row>
    <row r="474">
      <c r="M474" s="307"/>
    </row>
    <row r="475">
      <c r="M475" s="307"/>
    </row>
    <row r="476">
      <c r="M476" s="307"/>
    </row>
    <row r="477">
      <c r="M477" s="307"/>
    </row>
    <row r="478">
      <c r="M478" s="307"/>
    </row>
    <row r="479">
      <c r="M479" s="307"/>
    </row>
    <row r="480">
      <c r="M480" s="307"/>
    </row>
    <row r="481">
      <c r="M481" s="307"/>
    </row>
    <row r="482">
      <c r="M482" s="307"/>
    </row>
    <row r="483">
      <c r="M483" s="307"/>
    </row>
    <row r="484">
      <c r="M484" s="307"/>
    </row>
    <row r="485">
      <c r="M485" s="307"/>
    </row>
    <row r="486">
      <c r="M486" s="307"/>
    </row>
    <row r="487">
      <c r="M487" s="307"/>
    </row>
    <row r="488">
      <c r="M488" s="307"/>
    </row>
    <row r="489">
      <c r="M489" s="307"/>
    </row>
    <row r="490">
      <c r="M490" s="307"/>
    </row>
    <row r="491">
      <c r="M491" s="307"/>
    </row>
    <row r="492">
      <c r="M492" s="307"/>
    </row>
    <row r="493">
      <c r="M493" s="307"/>
    </row>
    <row r="494">
      <c r="M494" s="307"/>
    </row>
    <row r="495">
      <c r="M495" s="307"/>
    </row>
    <row r="496">
      <c r="M496" s="307"/>
    </row>
    <row r="497">
      <c r="M497" s="307"/>
    </row>
    <row r="498">
      <c r="M498" s="307"/>
    </row>
    <row r="499">
      <c r="M499" s="307"/>
    </row>
    <row r="500">
      <c r="M500" s="307"/>
    </row>
    <row r="501">
      <c r="M501" s="307"/>
    </row>
    <row r="502">
      <c r="M502" s="307"/>
    </row>
    <row r="503">
      <c r="M503" s="307"/>
    </row>
    <row r="504">
      <c r="M504" s="307"/>
    </row>
    <row r="505">
      <c r="M505" s="307"/>
    </row>
    <row r="506">
      <c r="M506" s="307"/>
    </row>
    <row r="507">
      <c r="M507" s="307"/>
    </row>
    <row r="508">
      <c r="M508" s="307"/>
    </row>
    <row r="509">
      <c r="M509" s="307"/>
    </row>
    <row r="510">
      <c r="M510" s="307"/>
    </row>
    <row r="511">
      <c r="M511" s="307"/>
    </row>
    <row r="512">
      <c r="M512" s="307"/>
    </row>
    <row r="513">
      <c r="M513" s="307"/>
    </row>
    <row r="514">
      <c r="M514" s="307"/>
    </row>
    <row r="515">
      <c r="M515" s="307"/>
    </row>
    <row r="516">
      <c r="M516" s="307"/>
    </row>
    <row r="517">
      <c r="M517" s="307"/>
    </row>
    <row r="518">
      <c r="M518" s="307"/>
    </row>
    <row r="519">
      <c r="M519" s="307"/>
    </row>
    <row r="520">
      <c r="M520" s="307"/>
    </row>
    <row r="521">
      <c r="M521" s="307"/>
    </row>
    <row r="522">
      <c r="M522" s="307"/>
    </row>
    <row r="523">
      <c r="M523" s="307"/>
    </row>
    <row r="524">
      <c r="M524" s="307"/>
    </row>
    <row r="525">
      <c r="M525" s="307"/>
    </row>
    <row r="526">
      <c r="M526" s="307"/>
    </row>
    <row r="527">
      <c r="M527" s="307"/>
    </row>
    <row r="528">
      <c r="M528" s="307"/>
    </row>
    <row r="529">
      <c r="M529" s="307"/>
    </row>
    <row r="530">
      <c r="M530" s="307"/>
    </row>
    <row r="531">
      <c r="M531" s="307"/>
    </row>
    <row r="532">
      <c r="M532" s="307"/>
    </row>
    <row r="533">
      <c r="M533" s="307"/>
    </row>
    <row r="534">
      <c r="M534" s="307"/>
    </row>
    <row r="535">
      <c r="M535" s="307"/>
    </row>
    <row r="536">
      <c r="M536" s="307"/>
    </row>
    <row r="537">
      <c r="M537" s="307"/>
    </row>
    <row r="538">
      <c r="M538" s="307"/>
    </row>
    <row r="539">
      <c r="M539" s="307"/>
    </row>
    <row r="540">
      <c r="M540" s="307"/>
    </row>
    <row r="541">
      <c r="M541" s="307"/>
    </row>
    <row r="542">
      <c r="M542" s="307"/>
    </row>
    <row r="543">
      <c r="M543" s="307"/>
    </row>
    <row r="544">
      <c r="M544" s="307"/>
    </row>
    <row r="545">
      <c r="M545" s="307"/>
    </row>
    <row r="546">
      <c r="M546" s="307"/>
    </row>
    <row r="547">
      <c r="M547" s="307"/>
    </row>
    <row r="548">
      <c r="M548" s="307"/>
    </row>
    <row r="549">
      <c r="M549" s="307"/>
    </row>
    <row r="550">
      <c r="M550" s="307"/>
    </row>
    <row r="551">
      <c r="M551" s="307"/>
    </row>
    <row r="552">
      <c r="M552" s="307"/>
    </row>
    <row r="553">
      <c r="M553" s="307"/>
    </row>
    <row r="554">
      <c r="M554" s="307"/>
    </row>
    <row r="555">
      <c r="M555" s="307"/>
    </row>
    <row r="556">
      <c r="M556" s="307"/>
    </row>
    <row r="557">
      <c r="M557" s="307"/>
    </row>
    <row r="558">
      <c r="M558" s="307"/>
    </row>
    <row r="559">
      <c r="M559" s="307"/>
    </row>
    <row r="560">
      <c r="M560" s="307"/>
    </row>
    <row r="561">
      <c r="M561" s="307"/>
    </row>
    <row r="562">
      <c r="M562" s="307"/>
    </row>
    <row r="563">
      <c r="M563" s="307"/>
    </row>
    <row r="564">
      <c r="M564" s="307"/>
    </row>
    <row r="565">
      <c r="M565" s="307"/>
    </row>
    <row r="566">
      <c r="M566" s="307"/>
    </row>
    <row r="567">
      <c r="M567" s="307"/>
    </row>
    <row r="568">
      <c r="M568" s="307"/>
    </row>
    <row r="569">
      <c r="M569" s="307"/>
    </row>
    <row r="570">
      <c r="M570" s="307"/>
    </row>
    <row r="571">
      <c r="M571" s="307"/>
    </row>
    <row r="572">
      <c r="M572" s="307"/>
    </row>
    <row r="573">
      <c r="M573" s="307"/>
    </row>
    <row r="574">
      <c r="M574" s="307"/>
    </row>
    <row r="575">
      <c r="M575" s="307"/>
    </row>
    <row r="576">
      <c r="M576" s="307"/>
    </row>
    <row r="577">
      <c r="M577" s="307"/>
    </row>
    <row r="578">
      <c r="M578" s="307"/>
    </row>
    <row r="579">
      <c r="M579" s="307"/>
    </row>
    <row r="580">
      <c r="M580" s="307"/>
    </row>
    <row r="581">
      <c r="M581" s="307"/>
    </row>
    <row r="582">
      <c r="M582" s="307"/>
    </row>
    <row r="583">
      <c r="M583" s="307"/>
    </row>
    <row r="584">
      <c r="M584" s="307"/>
    </row>
    <row r="585">
      <c r="M585" s="307"/>
    </row>
    <row r="586">
      <c r="M586" s="307"/>
    </row>
    <row r="587">
      <c r="M587" s="307"/>
    </row>
    <row r="588">
      <c r="M588" s="307"/>
    </row>
    <row r="589">
      <c r="M589" s="307"/>
    </row>
    <row r="590">
      <c r="M590" s="307"/>
    </row>
    <row r="591">
      <c r="M591" s="307"/>
    </row>
    <row r="592">
      <c r="M592" s="307"/>
    </row>
    <row r="593">
      <c r="M593" s="307"/>
    </row>
    <row r="594">
      <c r="M594" s="307"/>
    </row>
    <row r="595">
      <c r="M595" s="307"/>
    </row>
    <row r="596">
      <c r="M596" s="307"/>
    </row>
    <row r="597">
      <c r="M597" s="307"/>
    </row>
    <row r="598">
      <c r="M598" s="307"/>
    </row>
    <row r="599">
      <c r="M599" s="307"/>
    </row>
    <row r="600">
      <c r="M600" s="307"/>
    </row>
    <row r="601">
      <c r="M601" s="307"/>
    </row>
    <row r="602">
      <c r="M602" s="307"/>
    </row>
    <row r="603">
      <c r="M603" s="307"/>
    </row>
    <row r="604">
      <c r="M604" s="307"/>
    </row>
    <row r="605">
      <c r="M605" s="307"/>
    </row>
    <row r="606">
      <c r="M606" s="307"/>
    </row>
    <row r="607">
      <c r="M607" s="307"/>
    </row>
    <row r="608">
      <c r="M608" s="307"/>
    </row>
    <row r="609">
      <c r="M609" s="307"/>
    </row>
    <row r="610">
      <c r="M610" s="307"/>
    </row>
    <row r="611">
      <c r="M611" s="307"/>
    </row>
    <row r="612">
      <c r="M612" s="307"/>
    </row>
    <row r="613">
      <c r="M613" s="307"/>
    </row>
    <row r="614">
      <c r="M614" s="307"/>
    </row>
    <row r="615">
      <c r="M615" s="307"/>
    </row>
    <row r="616">
      <c r="M616" s="307"/>
    </row>
    <row r="617">
      <c r="M617" s="307"/>
    </row>
    <row r="618">
      <c r="M618" s="307"/>
    </row>
    <row r="619">
      <c r="M619" s="307"/>
    </row>
    <row r="620">
      <c r="M620" s="307"/>
    </row>
    <row r="621">
      <c r="M621" s="307"/>
    </row>
    <row r="622">
      <c r="M622" s="307"/>
    </row>
    <row r="623">
      <c r="M623" s="307"/>
    </row>
    <row r="624">
      <c r="M624" s="307"/>
    </row>
    <row r="625">
      <c r="M625" s="307"/>
    </row>
    <row r="626">
      <c r="M626" s="307"/>
    </row>
    <row r="627">
      <c r="M627" s="307"/>
    </row>
    <row r="628">
      <c r="M628" s="307"/>
    </row>
    <row r="629">
      <c r="M629" s="307"/>
    </row>
    <row r="630">
      <c r="M630" s="307"/>
    </row>
    <row r="631">
      <c r="M631" s="307"/>
    </row>
    <row r="632">
      <c r="M632" s="307"/>
    </row>
    <row r="633">
      <c r="M633" s="307"/>
    </row>
    <row r="634">
      <c r="M634" s="307"/>
    </row>
    <row r="635">
      <c r="M635" s="307"/>
    </row>
    <row r="636">
      <c r="M636" s="307"/>
    </row>
    <row r="637">
      <c r="M637" s="307"/>
    </row>
    <row r="638">
      <c r="M638" s="307"/>
    </row>
    <row r="639">
      <c r="M639" s="307"/>
    </row>
    <row r="640">
      <c r="M640" s="307"/>
    </row>
    <row r="641">
      <c r="M641" s="307"/>
    </row>
    <row r="642">
      <c r="M642" s="307"/>
    </row>
    <row r="643">
      <c r="M643" s="307"/>
    </row>
    <row r="644">
      <c r="M644" s="307"/>
    </row>
    <row r="645">
      <c r="M645" s="307"/>
    </row>
    <row r="646">
      <c r="M646" s="307"/>
    </row>
    <row r="647">
      <c r="M647" s="307"/>
    </row>
    <row r="648">
      <c r="M648" s="307"/>
    </row>
    <row r="649">
      <c r="M649" s="307"/>
    </row>
    <row r="650">
      <c r="M650" s="307"/>
    </row>
    <row r="651">
      <c r="M651" s="307"/>
    </row>
    <row r="652">
      <c r="M652" s="307"/>
    </row>
    <row r="653">
      <c r="M653" s="307"/>
    </row>
    <row r="654">
      <c r="M654" s="307"/>
    </row>
    <row r="655">
      <c r="M655" s="307"/>
    </row>
    <row r="656">
      <c r="M656" s="307"/>
    </row>
    <row r="657">
      <c r="M657" s="307"/>
    </row>
    <row r="658">
      <c r="M658" s="307"/>
    </row>
    <row r="659">
      <c r="M659" s="307"/>
    </row>
    <row r="660">
      <c r="M660" s="307"/>
    </row>
    <row r="661">
      <c r="M661" s="307"/>
    </row>
    <row r="662">
      <c r="M662" s="307"/>
    </row>
    <row r="663">
      <c r="M663" s="307"/>
    </row>
    <row r="664">
      <c r="M664" s="307"/>
    </row>
    <row r="665">
      <c r="M665" s="307"/>
    </row>
    <row r="666">
      <c r="M666" s="307"/>
    </row>
    <row r="667">
      <c r="M667" s="307"/>
    </row>
    <row r="668">
      <c r="M668" s="307"/>
    </row>
    <row r="669">
      <c r="M669" s="307"/>
    </row>
    <row r="670">
      <c r="M670" s="307"/>
    </row>
    <row r="671">
      <c r="M671" s="307"/>
    </row>
    <row r="672">
      <c r="M672" s="307"/>
    </row>
    <row r="673">
      <c r="M673" s="307"/>
    </row>
    <row r="674">
      <c r="M674" s="307"/>
    </row>
    <row r="675">
      <c r="M675" s="307"/>
    </row>
    <row r="676">
      <c r="M676" s="307"/>
    </row>
    <row r="677">
      <c r="M677" s="307"/>
    </row>
    <row r="678">
      <c r="M678" s="307"/>
    </row>
    <row r="679">
      <c r="M679" s="307"/>
    </row>
    <row r="680">
      <c r="M680" s="307"/>
    </row>
    <row r="681">
      <c r="M681" s="307"/>
    </row>
    <row r="682">
      <c r="M682" s="307"/>
    </row>
    <row r="683">
      <c r="M683" s="307"/>
    </row>
    <row r="684">
      <c r="M684" s="307"/>
    </row>
    <row r="685">
      <c r="M685" s="307"/>
    </row>
    <row r="686">
      <c r="M686" s="307"/>
    </row>
    <row r="687">
      <c r="M687" s="307"/>
    </row>
    <row r="688">
      <c r="M688" s="307"/>
    </row>
    <row r="689">
      <c r="M689" s="307"/>
    </row>
    <row r="690">
      <c r="M690" s="307"/>
    </row>
    <row r="691">
      <c r="M691" s="307"/>
    </row>
    <row r="692">
      <c r="M692" s="307"/>
    </row>
    <row r="693">
      <c r="M693" s="307"/>
    </row>
    <row r="694">
      <c r="M694" s="307"/>
    </row>
    <row r="695">
      <c r="M695" s="307"/>
    </row>
    <row r="696">
      <c r="M696" s="307"/>
    </row>
    <row r="697">
      <c r="M697" s="307"/>
    </row>
    <row r="698">
      <c r="M698" s="307"/>
    </row>
    <row r="699">
      <c r="M699" s="307"/>
    </row>
    <row r="700">
      <c r="M700" s="307"/>
    </row>
    <row r="701">
      <c r="M701" s="307"/>
    </row>
    <row r="702">
      <c r="M702" s="307"/>
    </row>
    <row r="703">
      <c r="M703" s="307"/>
    </row>
    <row r="704">
      <c r="M704" s="307"/>
    </row>
    <row r="705">
      <c r="M705" s="307"/>
    </row>
    <row r="706">
      <c r="M706" s="307"/>
    </row>
    <row r="707">
      <c r="M707" s="307"/>
    </row>
    <row r="708">
      <c r="M708" s="307"/>
    </row>
    <row r="709">
      <c r="M709" s="307"/>
    </row>
    <row r="710">
      <c r="M710" s="307"/>
    </row>
    <row r="711">
      <c r="M711" s="307"/>
    </row>
    <row r="712">
      <c r="M712" s="307"/>
    </row>
    <row r="713">
      <c r="M713" s="307"/>
    </row>
    <row r="714">
      <c r="M714" s="307"/>
    </row>
    <row r="715">
      <c r="M715" s="307"/>
    </row>
    <row r="716">
      <c r="M716" s="307"/>
    </row>
    <row r="717">
      <c r="M717" s="307"/>
    </row>
    <row r="718">
      <c r="M718" s="307"/>
    </row>
    <row r="719">
      <c r="M719" s="307"/>
    </row>
    <row r="720">
      <c r="M720" s="307"/>
    </row>
    <row r="721">
      <c r="M721" s="307"/>
    </row>
    <row r="722">
      <c r="M722" s="307"/>
    </row>
    <row r="723">
      <c r="M723" s="307"/>
    </row>
    <row r="724">
      <c r="M724" s="307"/>
    </row>
    <row r="725">
      <c r="M725" s="307"/>
    </row>
    <row r="726">
      <c r="M726" s="307"/>
    </row>
    <row r="727">
      <c r="M727" s="307"/>
    </row>
    <row r="728">
      <c r="M728" s="307"/>
    </row>
    <row r="729">
      <c r="M729" s="307"/>
    </row>
    <row r="730">
      <c r="M730" s="307"/>
    </row>
    <row r="731">
      <c r="M731" s="307"/>
    </row>
    <row r="732">
      <c r="M732" s="307"/>
    </row>
    <row r="733">
      <c r="M733" s="307"/>
    </row>
    <row r="734">
      <c r="M734" s="307"/>
    </row>
    <row r="735">
      <c r="M735" s="307"/>
    </row>
    <row r="736">
      <c r="M736" s="307"/>
    </row>
    <row r="737">
      <c r="M737" s="307"/>
    </row>
    <row r="738">
      <c r="M738" s="307"/>
    </row>
    <row r="739">
      <c r="M739" s="307"/>
    </row>
    <row r="740">
      <c r="M740" s="307"/>
    </row>
    <row r="741">
      <c r="M741" s="307"/>
    </row>
    <row r="742">
      <c r="M742" s="307"/>
    </row>
    <row r="743">
      <c r="M743" s="307"/>
    </row>
    <row r="744">
      <c r="M744" s="307"/>
    </row>
    <row r="745">
      <c r="M745" s="307"/>
    </row>
    <row r="746">
      <c r="M746" s="307"/>
    </row>
    <row r="747">
      <c r="M747" s="307"/>
    </row>
    <row r="748">
      <c r="M748" s="307"/>
    </row>
    <row r="749">
      <c r="M749" s="307"/>
    </row>
    <row r="750">
      <c r="M750" s="307"/>
    </row>
    <row r="751">
      <c r="M751" s="307"/>
    </row>
    <row r="752">
      <c r="M752" s="307"/>
    </row>
    <row r="753">
      <c r="M753" s="307"/>
    </row>
    <row r="754">
      <c r="M754" s="307"/>
    </row>
    <row r="755">
      <c r="M755" s="307"/>
    </row>
    <row r="756">
      <c r="M756" s="307"/>
    </row>
    <row r="757">
      <c r="M757" s="307"/>
    </row>
    <row r="758">
      <c r="M758" s="307"/>
    </row>
    <row r="759">
      <c r="M759" s="307"/>
    </row>
    <row r="760">
      <c r="M760" s="307"/>
    </row>
    <row r="761">
      <c r="M761" s="307"/>
    </row>
    <row r="762">
      <c r="M762" s="307"/>
    </row>
    <row r="763">
      <c r="M763" s="307"/>
    </row>
    <row r="764">
      <c r="M764" s="307"/>
    </row>
    <row r="765">
      <c r="M765" s="307"/>
    </row>
    <row r="766">
      <c r="M766" s="307"/>
    </row>
    <row r="767">
      <c r="M767" s="307"/>
    </row>
    <row r="768">
      <c r="M768" s="307"/>
    </row>
    <row r="769">
      <c r="M769" s="307"/>
    </row>
    <row r="770">
      <c r="M770" s="307"/>
    </row>
    <row r="771">
      <c r="M771" s="307"/>
    </row>
    <row r="772">
      <c r="M772" s="307"/>
    </row>
    <row r="773">
      <c r="M773" s="307"/>
    </row>
    <row r="774">
      <c r="M774" s="307"/>
    </row>
    <row r="775">
      <c r="M775" s="307"/>
    </row>
    <row r="776">
      <c r="M776" s="307"/>
    </row>
    <row r="777">
      <c r="M777" s="307"/>
    </row>
    <row r="778">
      <c r="M778" s="307"/>
    </row>
    <row r="779">
      <c r="M779" s="307"/>
    </row>
    <row r="780">
      <c r="M780" s="307"/>
    </row>
    <row r="781">
      <c r="M781" s="307"/>
    </row>
    <row r="782">
      <c r="M782" s="307"/>
    </row>
    <row r="783">
      <c r="M783" s="307"/>
    </row>
    <row r="784">
      <c r="M784" s="307"/>
    </row>
    <row r="785">
      <c r="M785" s="307"/>
    </row>
    <row r="786">
      <c r="M786" s="307"/>
    </row>
    <row r="787">
      <c r="M787" s="307"/>
    </row>
    <row r="788">
      <c r="M788" s="307"/>
    </row>
    <row r="789">
      <c r="M789" s="307"/>
    </row>
    <row r="790">
      <c r="M790" s="307"/>
    </row>
    <row r="791">
      <c r="M791" s="307"/>
    </row>
    <row r="792">
      <c r="M792" s="307"/>
    </row>
    <row r="793">
      <c r="M793" s="307"/>
    </row>
    <row r="794">
      <c r="M794" s="307"/>
    </row>
    <row r="795">
      <c r="M795" s="307"/>
    </row>
    <row r="796">
      <c r="M796" s="307"/>
    </row>
    <row r="797">
      <c r="M797" s="307"/>
    </row>
    <row r="798">
      <c r="M798" s="307"/>
    </row>
    <row r="799">
      <c r="M799" s="307"/>
    </row>
    <row r="800">
      <c r="M800" s="307"/>
    </row>
    <row r="801">
      <c r="M801" s="307"/>
    </row>
    <row r="802">
      <c r="M802" s="307"/>
    </row>
    <row r="803">
      <c r="M803" s="307"/>
    </row>
    <row r="804">
      <c r="M804" s="307"/>
    </row>
    <row r="805">
      <c r="M805" s="307"/>
    </row>
    <row r="806">
      <c r="M806" s="307"/>
    </row>
    <row r="807">
      <c r="M807" s="307"/>
    </row>
    <row r="808">
      <c r="M808" s="307"/>
    </row>
    <row r="809">
      <c r="M809" s="307"/>
    </row>
    <row r="810">
      <c r="M810" s="307"/>
    </row>
    <row r="811">
      <c r="M811" s="307"/>
    </row>
    <row r="812">
      <c r="M812" s="307"/>
    </row>
    <row r="813">
      <c r="M813" s="307"/>
    </row>
    <row r="814">
      <c r="M814" s="307"/>
    </row>
    <row r="815">
      <c r="M815" s="307"/>
    </row>
    <row r="816">
      <c r="M816" s="307"/>
    </row>
    <row r="817">
      <c r="M817" s="307"/>
    </row>
    <row r="818">
      <c r="M818" s="307"/>
    </row>
    <row r="819">
      <c r="M819" s="307"/>
    </row>
    <row r="820">
      <c r="M820" s="307"/>
    </row>
    <row r="821">
      <c r="M821" s="307"/>
    </row>
    <row r="822">
      <c r="M822" s="307"/>
    </row>
    <row r="823">
      <c r="M823" s="307"/>
    </row>
    <row r="824">
      <c r="M824" s="307"/>
    </row>
    <row r="825">
      <c r="M825" s="307"/>
    </row>
    <row r="826">
      <c r="M826" s="307"/>
    </row>
    <row r="827">
      <c r="M827" s="307"/>
    </row>
    <row r="828">
      <c r="M828" s="307"/>
    </row>
    <row r="829">
      <c r="M829" s="307"/>
    </row>
    <row r="830">
      <c r="M830" s="307"/>
    </row>
    <row r="831">
      <c r="M831" s="307"/>
    </row>
    <row r="832">
      <c r="M832" s="307"/>
    </row>
    <row r="833">
      <c r="M833" s="307"/>
    </row>
    <row r="834">
      <c r="M834" s="307"/>
    </row>
    <row r="835">
      <c r="M835" s="307"/>
    </row>
    <row r="836">
      <c r="M836" s="307"/>
    </row>
    <row r="837">
      <c r="M837" s="307"/>
    </row>
    <row r="838">
      <c r="M838" s="307"/>
    </row>
    <row r="839">
      <c r="M839" s="307"/>
    </row>
    <row r="840">
      <c r="M840" s="307"/>
    </row>
    <row r="841">
      <c r="M841" s="307"/>
    </row>
    <row r="842">
      <c r="M842" s="307"/>
    </row>
    <row r="843">
      <c r="M843" s="307"/>
    </row>
    <row r="844">
      <c r="M844" s="307"/>
    </row>
    <row r="845">
      <c r="M845" s="307"/>
    </row>
    <row r="846">
      <c r="M846" s="307"/>
    </row>
    <row r="847">
      <c r="M847" s="307"/>
    </row>
    <row r="848">
      <c r="M848" s="307"/>
    </row>
    <row r="849">
      <c r="M849" s="307"/>
    </row>
    <row r="850">
      <c r="M850" s="307"/>
    </row>
    <row r="851">
      <c r="M851" s="307"/>
    </row>
    <row r="852">
      <c r="M852" s="307"/>
    </row>
    <row r="853">
      <c r="M853" s="307"/>
    </row>
    <row r="854">
      <c r="M854" s="307"/>
    </row>
    <row r="855">
      <c r="M855" s="307"/>
    </row>
    <row r="856">
      <c r="M856" s="307"/>
    </row>
    <row r="857">
      <c r="M857" s="307"/>
    </row>
    <row r="858">
      <c r="M858" s="307"/>
    </row>
    <row r="859">
      <c r="M859" s="307"/>
    </row>
    <row r="860">
      <c r="M860" s="307"/>
    </row>
    <row r="861">
      <c r="M861" s="307"/>
    </row>
    <row r="862">
      <c r="M862" s="307"/>
    </row>
    <row r="863">
      <c r="M863" s="307"/>
    </row>
    <row r="864">
      <c r="M864" s="307"/>
    </row>
    <row r="865">
      <c r="M865" s="307"/>
    </row>
    <row r="866">
      <c r="M866" s="307"/>
    </row>
    <row r="867">
      <c r="M867" s="307"/>
    </row>
    <row r="868">
      <c r="M868" s="307"/>
    </row>
    <row r="869">
      <c r="M869" s="307"/>
    </row>
    <row r="870">
      <c r="M870" s="307"/>
    </row>
    <row r="871">
      <c r="M871" s="307"/>
    </row>
    <row r="872">
      <c r="M872" s="307"/>
    </row>
    <row r="873">
      <c r="M873" s="307"/>
    </row>
    <row r="874">
      <c r="M874" s="307"/>
    </row>
    <row r="875">
      <c r="M875" s="307"/>
    </row>
    <row r="876">
      <c r="M876" s="307"/>
    </row>
    <row r="877">
      <c r="M877" s="307"/>
    </row>
    <row r="878">
      <c r="M878" s="307"/>
    </row>
    <row r="879">
      <c r="M879" s="307"/>
    </row>
    <row r="880">
      <c r="M880" s="307"/>
    </row>
    <row r="881">
      <c r="M881" s="307"/>
    </row>
    <row r="882">
      <c r="M882" s="307"/>
    </row>
    <row r="883">
      <c r="M883" s="307"/>
    </row>
    <row r="884">
      <c r="M884" s="307"/>
    </row>
    <row r="885">
      <c r="M885" s="307"/>
    </row>
    <row r="886">
      <c r="M886" s="307"/>
    </row>
    <row r="887">
      <c r="M887" s="307"/>
    </row>
    <row r="888">
      <c r="M888" s="307"/>
    </row>
    <row r="889">
      <c r="M889" s="307"/>
    </row>
    <row r="890">
      <c r="M890" s="307"/>
    </row>
    <row r="891">
      <c r="M891" s="307"/>
    </row>
    <row r="892">
      <c r="M892" s="307"/>
    </row>
    <row r="893">
      <c r="M893" s="307"/>
    </row>
    <row r="894">
      <c r="M894" s="307"/>
    </row>
    <row r="895">
      <c r="M895" s="307"/>
    </row>
    <row r="896">
      <c r="M896" s="307"/>
    </row>
    <row r="897">
      <c r="M897" s="307"/>
    </row>
    <row r="898">
      <c r="M898" s="307"/>
    </row>
    <row r="899">
      <c r="M899" s="307"/>
    </row>
    <row r="900">
      <c r="M900" s="307"/>
    </row>
    <row r="901">
      <c r="M901" s="307"/>
    </row>
    <row r="902">
      <c r="M902" s="307"/>
    </row>
    <row r="903">
      <c r="M903" s="307"/>
    </row>
    <row r="904">
      <c r="M904" s="307"/>
    </row>
    <row r="905">
      <c r="M905" s="307"/>
    </row>
    <row r="906">
      <c r="M906" s="307"/>
    </row>
    <row r="907">
      <c r="M907" s="307"/>
    </row>
    <row r="908">
      <c r="M908" s="307"/>
    </row>
    <row r="909">
      <c r="M909" s="307"/>
    </row>
    <row r="910">
      <c r="M910" s="307"/>
    </row>
    <row r="911">
      <c r="M911" s="307"/>
    </row>
    <row r="912">
      <c r="M912" s="307"/>
    </row>
    <row r="913">
      <c r="M913" s="307"/>
    </row>
    <row r="914">
      <c r="M914" s="307"/>
    </row>
    <row r="915">
      <c r="M915" s="307"/>
    </row>
    <row r="916">
      <c r="M916" s="307"/>
    </row>
    <row r="917">
      <c r="M917" s="307"/>
    </row>
    <row r="918">
      <c r="M918" s="307"/>
    </row>
    <row r="919">
      <c r="M919" s="307"/>
    </row>
    <row r="920">
      <c r="M920" s="307"/>
    </row>
    <row r="921">
      <c r="M921" s="307"/>
    </row>
    <row r="922">
      <c r="M922" s="307"/>
    </row>
    <row r="923">
      <c r="M923" s="307"/>
    </row>
    <row r="924">
      <c r="M924" s="307"/>
    </row>
    <row r="925">
      <c r="M925" s="307"/>
    </row>
    <row r="926">
      <c r="M926" s="307"/>
    </row>
    <row r="927">
      <c r="M927" s="307"/>
    </row>
    <row r="928">
      <c r="M928" s="307"/>
    </row>
    <row r="929">
      <c r="M929" s="307"/>
    </row>
    <row r="930">
      <c r="M930" s="307"/>
    </row>
    <row r="931">
      <c r="M931" s="307"/>
    </row>
    <row r="932">
      <c r="M932" s="307"/>
    </row>
    <row r="933">
      <c r="M933" s="307"/>
    </row>
    <row r="934">
      <c r="M934" s="307"/>
    </row>
    <row r="935">
      <c r="M935" s="307"/>
    </row>
    <row r="936">
      <c r="M936" s="307"/>
    </row>
    <row r="937">
      <c r="M937" s="307"/>
    </row>
    <row r="938">
      <c r="M938" s="307"/>
    </row>
    <row r="939">
      <c r="M939" s="307"/>
    </row>
    <row r="940">
      <c r="M940" s="307"/>
    </row>
    <row r="941">
      <c r="M941" s="307"/>
    </row>
    <row r="942">
      <c r="M942" s="307"/>
    </row>
    <row r="943">
      <c r="M943" s="307"/>
    </row>
    <row r="944">
      <c r="M944" s="307"/>
    </row>
    <row r="945">
      <c r="M945" s="307"/>
    </row>
    <row r="946">
      <c r="M946" s="307"/>
    </row>
    <row r="947">
      <c r="M947" s="307"/>
    </row>
    <row r="948">
      <c r="M948" s="307"/>
    </row>
    <row r="949">
      <c r="M949" s="307"/>
    </row>
    <row r="950">
      <c r="M950" s="307"/>
    </row>
    <row r="951">
      <c r="M951" s="307"/>
    </row>
    <row r="952">
      <c r="M952" s="307"/>
    </row>
    <row r="953">
      <c r="M953" s="307"/>
    </row>
    <row r="954">
      <c r="M954" s="307"/>
    </row>
    <row r="955">
      <c r="M955" s="307"/>
    </row>
    <row r="956">
      <c r="M956" s="307"/>
    </row>
    <row r="957">
      <c r="M957" s="307"/>
    </row>
    <row r="958">
      <c r="M958" s="307"/>
    </row>
    <row r="959">
      <c r="M959" s="307"/>
    </row>
    <row r="960">
      <c r="M960" s="307"/>
    </row>
    <row r="961">
      <c r="M961" s="307"/>
    </row>
    <row r="962">
      <c r="M962" s="307"/>
    </row>
    <row r="963">
      <c r="M963" s="307"/>
    </row>
    <row r="964">
      <c r="M964" s="307"/>
    </row>
    <row r="965">
      <c r="M965" s="307"/>
    </row>
    <row r="966">
      <c r="M966" s="307"/>
    </row>
    <row r="967">
      <c r="M967" s="307"/>
    </row>
    <row r="968">
      <c r="M968" s="307"/>
    </row>
    <row r="969">
      <c r="M969" s="307"/>
    </row>
    <row r="970">
      <c r="M970" s="307"/>
    </row>
    <row r="971">
      <c r="M971" s="307"/>
    </row>
    <row r="972">
      <c r="M972" s="307"/>
    </row>
    <row r="973">
      <c r="M973" s="307"/>
    </row>
    <row r="974">
      <c r="M974" s="307"/>
    </row>
    <row r="975">
      <c r="M975" s="307"/>
    </row>
    <row r="976">
      <c r="M976" s="307"/>
    </row>
    <row r="977">
      <c r="M977" s="307"/>
    </row>
    <row r="978">
      <c r="M978" s="307"/>
    </row>
    <row r="979">
      <c r="M979" s="307"/>
    </row>
    <row r="980">
      <c r="M980" s="307"/>
    </row>
    <row r="981">
      <c r="M981" s="307"/>
    </row>
    <row r="982">
      <c r="M982" s="307"/>
    </row>
    <row r="983">
      <c r="M983" s="307"/>
    </row>
    <row r="984">
      <c r="M984" s="307"/>
    </row>
    <row r="985">
      <c r="M985" s="307"/>
    </row>
    <row r="986">
      <c r="M986" s="307"/>
    </row>
    <row r="987">
      <c r="M987" s="307"/>
    </row>
    <row r="988">
      <c r="M988" s="307"/>
    </row>
    <row r="989">
      <c r="M989" s="307"/>
    </row>
    <row r="990">
      <c r="M990" s="307"/>
    </row>
    <row r="991">
      <c r="M991" s="307"/>
    </row>
    <row r="992">
      <c r="M992" s="307"/>
    </row>
    <row r="993">
      <c r="M993" s="307"/>
    </row>
    <row r="994">
      <c r="M994" s="307"/>
    </row>
    <row r="995">
      <c r="M995" s="307"/>
    </row>
    <row r="996">
      <c r="M996" s="307"/>
    </row>
    <row r="997">
      <c r="M997" s="307"/>
    </row>
    <row r="998">
      <c r="M998" s="307"/>
    </row>
    <row r="999">
      <c r="M999" s="307"/>
    </row>
    <row r="1000">
      <c r="M1000" s="307"/>
    </row>
  </sheetData>
  <mergeCells count="19">
    <mergeCell ref="A1:A2"/>
    <mergeCell ref="B1:G4"/>
    <mergeCell ref="H1:H3"/>
    <mergeCell ref="J1:L1"/>
    <mergeCell ref="N1:N2"/>
    <mergeCell ref="O1:S3"/>
    <mergeCell ref="I2:L3"/>
    <mergeCell ref="A33:G33"/>
    <mergeCell ref="A46:G46"/>
    <mergeCell ref="N46:T46"/>
    <mergeCell ref="A59:G59"/>
    <mergeCell ref="N59:T59"/>
    <mergeCell ref="A5:L6"/>
    <mergeCell ref="N5:T6"/>
    <mergeCell ref="A7:G7"/>
    <mergeCell ref="N7:T7"/>
    <mergeCell ref="A20:G20"/>
    <mergeCell ref="N20:T20"/>
    <mergeCell ref="N33:T3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9.0"/>
    <col customWidth="1" min="2" max="2" width="20.75"/>
    <col customWidth="1" min="3" max="3" width="21.13"/>
    <col customWidth="1" min="8" max="8" width="3.88"/>
    <col customWidth="1" min="10" max="10" width="20.88"/>
  </cols>
  <sheetData>
    <row r="1">
      <c r="A1" s="15"/>
      <c r="B1" s="15"/>
      <c r="C1" s="15"/>
      <c r="D1" s="319" t="s">
        <v>35</v>
      </c>
      <c r="E1" s="26" t="s">
        <v>271</v>
      </c>
      <c r="F1" s="26" t="s">
        <v>272</v>
      </c>
      <c r="G1" s="26" t="s">
        <v>16</v>
      </c>
      <c r="H1" s="320"/>
      <c r="I1" s="319" t="s">
        <v>36</v>
      </c>
      <c r="J1" s="26" t="s">
        <v>271</v>
      </c>
      <c r="K1" s="26" t="s">
        <v>272</v>
      </c>
      <c r="L1" s="26" t="s">
        <v>16</v>
      </c>
    </row>
    <row r="2">
      <c r="A2" s="321" t="s">
        <v>273</v>
      </c>
      <c r="B2" s="321" t="s">
        <v>274</v>
      </c>
      <c r="C2" s="15"/>
      <c r="D2" s="322" t="s">
        <v>275</v>
      </c>
      <c r="E2" s="15">
        <v>0.0</v>
      </c>
      <c r="F2" s="15">
        <v>6.0</v>
      </c>
      <c r="G2" s="15">
        <v>10.0</v>
      </c>
      <c r="H2" s="323"/>
      <c r="I2" s="322" t="s">
        <v>275</v>
      </c>
      <c r="J2" s="15">
        <v>0.0</v>
      </c>
      <c r="K2" s="15">
        <v>10.0</v>
      </c>
      <c r="L2" s="15">
        <v>10.0</v>
      </c>
    </row>
    <row r="3">
      <c r="A3" s="41" t="s">
        <v>276</v>
      </c>
      <c r="B3" s="41" t="s">
        <v>277</v>
      </c>
      <c r="E3" s="324"/>
      <c r="F3" s="324"/>
      <c r="H3" s="323"/>
      <c r="J3" s="324"/>
      <c r="K3" s="324"/>
    </row>
    <row r="4">
      <c r="A4" s="15"/>
      <c r="B4" s="15"/>
      <c r="C4" s="15"/>
      <c r="D4" s="322" t="s">
        <v>278</v>
      </c>
      <c r="E4" s="15">
        <v>2.0</v>
      </c>
      <c r="F4" s="15">
        <v>4.0</v>
      </c>
      <c r="G4" s="15">
        <v>10.0</v>
      </c>
      <c r="H4" s="323"/>
      <c r="I4" s="325" t="s">
        <v>279</v>
      </c>
      <c r="J4" s="326">
        <v>1.0</v>
      </c>
      <c r="K4" s="326">
        <v>9.0</v>
      </c>
      <c r="L4" s="326">
        <v>10.0</v>
      </c>
    </row>
    <row r="5">
      <c r="E5" s="324"/>
      <c r="F5" s="324"/>
      <c r="H5" s="323"/>
      <c r="J5" s="324"/>
      <c r="K5" s="324"/>
    </row>
    <row r="6">
      <c r="A6" s="15"/>
      <c r="B6" s="15"/>
      <c r="C6" s="15"/>
      <c r="D6" s="322" t="s">
        <v>280</v>
      </c>
      <c r="E6" s="15">
        <v>3.0</v>
      </c>
      <c r="F6" s="15">
        <v>3.0</v>
      </c>
      <c r="G6" s="15">
        <v>10.0</v>
      </c>
      <c r="H6" s="323"/>
      <c r="I6" s="322" t="s">
        <v>281</v>
      </c>
      <c r="J6" s="15">
        <v>2.0</v>
      </c>
      <c r="K6" s="15">
        <v>8.0</v>
      </c>
      <c r="L6" s="15">
        <v>10.0</v>
      </c>
    </row>
    <row r="7">
      <c r="E7" s="324"/>
      <c r="F7" s="324"/>
      <c r="H7" s="323"/>
      <c r="J7" s="324"/>
      <c r="K7" s="324"/>
    </row>
    <row r="8">
      <c r="A8" s="15"/>
      <c r="B8" s="15"/>
      <c r="C8" s="15"/>
      <c r="D8" s="322" t="s">
        <v>282</v>
      </c>
      <c r="E8" s="15">
        <v>4.0</v>
      </c>
      <c r="F8" s="15">
        <v>2.0</v>
      </c>
      <c r="G8" s="15">
        <v>10.0</v>
      </c>
      <c r="H8" s="323"/>
      <c r="I8" s="322" t="s">
        <v>283</v>
      </c>
      <c r="J8" s="15">
        <v>3.0</v>
      </c>
      <c r="K8" s="15">
        <v>7.0</v>
      </c>
      <c r="L8" s="15">
        <v>10.0</v>
      </c>
    </row>
    <row r="9">
      <c r="E9" s="324"/>
      <c r="F9" s="324"/>
      <c r="H9" s="323"/>
      <c r="J9" s="324"/>
      <c r="K9" s="324"/>
    </row>
    <row r="10">
      <c r="A10" s="15"/>
      <c r="B10" s="15"/>
      <c r="C10" s="15"/>
      <c r="D10" s="322" t="s">
        <v>284</v>
      </c>
      <c r="E10" s="15">
        <v>6.0</v>
      </c>
      <c r="F10" s="15">
        <v>0.0</v>
      </c>
      <c r="G10" s="15">
        <v>10.0</v>
      </c>
      <c r="H10" s="323"/>
      <c r="I10" s="322" t="s">
        <v>285</v>
      </c>
      <c r="J10" s="15">
        <v>4.0</v>
      </c>
      <c r="K10" s="15">
        <v>6.0</v>
      </c>
      <c r="L10" s="15">
        <v>10.0</v>
      </c>
    </row>
    <row r="11">
      <c r="H11" s="323"/>
    </row>
    <row r="12">
      <c r="H12" s="323"/>
      <c r="I12" s="322" t="s">
        <v>286</v>
      </c>
      <c r="J12" s="15">
        <v>5.0</v>
      </c>
      <c r="K12" s="15">
        <v>5.0</v>
      </c>
      <c r="L12" s="15">
        <v>10.0</v>
      </c>
    </row>
    <row r="13">
      <c r="A13" s="327" t="s">
        <v>287</v>
      </c>
      <c r="H13" s="323"/>
    </row>
    <row r="14">
      <c r="H14" s="323"/>
      <c r="I14" s="322" t="s">
        <v>288</v>
      </c>
      <c r="J14" s="15">
        <v>6.0</v>
      </c>
      <c r="K14" s="15">
        <v>4.0</v>
      </c>
      <c r="L14" s="15">
        <v>10.0</v>
      </c>
    </row>
    <row r="15">
      <c r="A15" s="327"/>
      <c r="B15" s="327"/>
      <c r="H15" s="323"/>
    </row>
    <row r="16">
      <c r="A16" s="327"/>
      <c r="B16" s="327"/>
      <c r="H16" s="323"/>
      <c r="I16" s="322" t="s">
        <v>289</v>
      </c>
      <c r="J16" s="15">
        <v>7.0</v>
      </c>
      <c r="K16" s="15">
        <v>3.0</v>
      </c>
      <c r="L16" s="15">
        <v>10.0</v>
      </c>
    </row>
    <row r="17">
      <c r="A17" s="327"/>
      <c r="B17" s="327"/>
      <c r="H17" s="323"/>
    </row>
    <row r="18">
      <c r="A18" s="327"/>
      <c r="B18" s="327"/>
      <c r="H18" s="323"/>
      <c r="I18" s="322" t="s">
        <v>290</v>
      </c>
      <c r="J18" s="15">
        <v>8.0</v>
      </c>
      <c r="K18" s="15">
        <v>2.0</v>
      </c>
      <c r="L18" s="15">
        <v>10.0</v>
      </c>
    </row>
    <row r="19">
      <c r="A19" s="327"/>
      <c r="B19" s="327"/>
      <c r="H19" s="323"/>
    </row>
    <row r="20">
      <c r="H20" s="323"/>
      <c r="I20" s="325" t="s">
        <v>291</v>
      </c>
      <c r="J20" s="326">
        <v>9.0</v>
      </c>
      <c r="K20" s="326">
        <v>1.0</v>
      </c>
      <c r="L20" s="326">
        <v>10.0</v>
      </c>
    </row>
    <row r="21">
      <c r="H21" s="323"/>
    </row>
    <row r="22">
      <c r="H22" s="323"/>
      <c r="I22" s="322" t="s">
        <v>284</v>
      </c>
      <c r="J22" s="15">
        <v>10.0</v>
      </c>
      <c r="K22" s="15">
        <v>0.0</v>
      </c>
      <c r="L22" s="15">
        <v>10.0</v>
      </c>
    </row>
  </sheetData>
  <mergeCells count="1">
    <mergeCell ref="A13:C14"/>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9.63"/>
    <col customWidth="1" min="2" max="2" width="4.5"/>
    <col customWidth="1" min="3" max="3" width="15.38"/>
    <col customWidth="1" min="4" max="4" width="19.25"/>
    <col customWidth="1" min="5" max="5" width="6.63"/>
    <col customWidth="1" min="6" max="6" width="5.88"/>
    <col customWidth="1" min="7" max="7" width="5.5"/>
    <col customWidth="1" min="8" max="11" width="5.38"/>
    <col customWidth="1" min="12" max="13" width="5.63"/>
    <col customWidth="1" min="14" max="14" width="3.75"/>
    <col customWidth="1" min="15" max="15" width="7.13"/>
    <col customWidth="1" min="16" max="16" width="3.63"/>
    <col customWidth="1" min="17" max="17" width="6.0"/>
    <col customWidth="1" min="18" max="18" width="6.25"/>
    <col customWidth="1" min="19" max="19" width="6.63"/>
    <col customWidth="1" min="20" max="25" width="5.38"/>
    <col customWidth="1" min="26" max="27" width="5.63"/>
    <col customWidth="1" min="28" max="28" width="3.75"/>
    <col customWidth="1" min="29" max="29" width="7.13"/>
    <col customWidth="1" min="30" max="30" width="4.0"/>
    <col customWidth="1" min="31" max="31" width="6.0"/>
    <col customWidth="1" min="32" max="32" width="6.25"/>
    <col customWidth="1" min="33" max="33" width="6.63"/>
    <col customWidth="1" min="34" max="34" width="4.0"/>
    <col customWidth="1" min="35" max="35" width="3.75"/>
    <col customWidth="1" min="36" max="36" width="4.25"/>
    <col customWidth="1" min="37" max="38" width="3.75"/>
    <col customWidth="1" min="39" max="39" width="4.38"/>
    <col customWidth="1" min="40" max="41" width="5.63"/>
    <col customWidth="1" min="42" max="42" width="3.75"/>
    <col customWidth="1" min="43" max="43" width="7.13"/>
    <col customWidth="1" min="44" max="44" width="3.75"/>
    <col customWidth="1" min="45" max="45" width="6.0"/>
    <col customWidth="1" min="46" max="46" width="6.25"/>
    <col customWidth="1" min="47" max="47" width="6.63"/>
    <col customWidth="1" min="48" max="48" width="3.25"/>
    <col customWidth="1" min="49" max="53" width="3.75"/>
    <col customWidth="1" min="54" max="56" width="5.63"/>
    <col customWidth="1" min="57" max="57" width="7.25"/>
    <col customWidth="1" min="58" max="70" width="5.63"/>
    <col customWidth="1" min="71" max="71" width="7.25"/>
    <col customWidth="1" min="72" max="83" width="5.63"/>
  </cols>
  <sheetData>
    <row r="1">
      <c r="A1" s="328" t="s">
        <v>292</v>
      </c>
      <c r="B1" s="81"/>
      <c r="C1" s="81"/>
      <c r="D1" s="81"/>
      <c r="E1" s="81"/>
      <c r="F1" s="81"/>
      <c r="G1" s="81"/>
      <c r="H1" s="81"/>
      <c r="I1" s="81"/>
      <c r="J1" s="81"/>
      <c r="K1" s="81"/>
      <c r="L1" s="81"/>
      <c r="M1" s="82"/>
      <c r="O1" s="328" t="s">
        <v>292</v>
      </c>
      <c r="P1" s="81"/>
      <c r="Q1" s="81"/>
      <c r="R1" s="81"/>
      <c r="S1" s="81"/>
      <c r="T1" s="81"/>
      <c r="U1" s="81"/>
      <c r="V1" s="81"/>
      <c r="W1" s="81"/>
      <c r="X1" s="81"/>
      <c r="Y1" s="81"/>
      <c r="Z1" s="81"/>
      <c r="AA1" s="82"/>
      <c r="AC1" s="328" t="s">
        <v>292</v>
      </c>
      <c r="AD1" s="81"/>
      <c r="AE1" s="81"/>
      <c r="AF1" s="81"/>
      <c r="AG1" s="81"/>
      <c r="AH1" s="81"/>
      <c r="AI1" s="81"/>
      <c r="AJ1" s="81"/>
      <c r="AK1" s="81"/>
      <c r="AL1" s="81"/>
      <c r="AM1" s="81"/>
      <c r="AN1" s="81"/>
      <c r="AO1" s="82"/>
      <c r="AQ1" s="328" t="s">
        <v>292</v>
      </c>
      <c r="AR1" s="81"/>
      <c r="AS1" s="81"/>
      <c r="AT1" s="81"/>
      <c r="AU1" s="81"/>
      <c r="AV1" s="81"/>
      <c r="AW1" s="81"/>
      <c r="AX1" s="81"/>
      <c r="AY1" s="81"/>
      <c r="AZ1" s="81"/>
      <c r="BA1" s="81"/>
      <c r="BB1" s="81"/>
      <c r="BC1" s="82"/>
      <c r="BD1" s="329"/>
      <c r="BE1" s="328" t="s">
        <v>292</v>
      </c>
      <c r="BF1" s="81"/>
      <c r="BG1" s="81"/>
      <c r="BH1" s="81"/>
      <c r="BI1" s="81"/>
      <c r="BJ1" s="81"/>
      <c r="BK1" s="81"/>
      <c r="BL1" s="81"/>
      <c r="BM1" s="81"/>
      <c r="BN1" s="81"/>
      <c r="BO1" s="81"/>
      <c r="BP1" s="81"/>
      <c r="BQ1" s="82"/>
      <c r="BS1" s="328" t="s">
        <v>292</v>
      </c>
      <c r="BT1" s="81"/>
      <c r="BU1" s="81"/>
      <c r="BV1" s="81"/>
      <c r="BW1" s="81"/>
      <c r="BX1" s="81"/>
      <c r="BY1" s="81"/>
      <c r="BZ1" s="81"/>
      <c r="CA1" s="81"/>
      <c r="CB1" s="81"/>
      <c r="CC1" s="81"/>
      <c r="CD1" s="81"/>
      <c r="CE1" s="82"/>
    </row>
    <row r="2">
      <c r="A2" s="122" t="s">
        <v>293</v>
      </c>
      <c r="B2" s="200" t="s">
        <v>294</v>
      </c>
      <c r="C2" s="85"/>
      <c r="D2" s="85"/>
      <c r="E2" s="85"/>
      <c r="F2" s="85"/>
      <c r="G2" s="85"/>
      <c r="H2" s="85"/>
      <c r="I2" s="85"/>
      <c r="J2" s="85"/>
      <c r="K2" s="85"/>
      <c r="L2" s="85"/>
      <c r="M2" s="86"/>
      <c r="O2" s="122" t="s">
        <v>293</v>
      </c>
      <c r="P2" s="200" t="s">
        <v>295</v>
      </c>
      <c r="Q2" s="85"/>
      <c r="R2" s="85"/>
      <c r="S2" s="85"/>
      <c r="T2" s="85"/>
      <c r="U2" s="85"/>
      <c r="V2" s="85"/>
      <c r="W2" s="85"/>
      <c r="X2" s="85"/>
      <c r="Y2" s="85"/>
      <c r="Z2" s="85"/>
      <c r="AA2" s="86"/>
      <c r="AC2" s="122" t="s">
        <v>296</v>
      </c>
      <c r="AD2" s="200" t="s">
        <v>294</v>
      </c>
      <c r="AE2" s="85"/>
      <c r="AF2" s="85"/>
      <c r="AG2" s="85"/>
      <c r="AH2" s="85"/>
      <c r="AI2" s="85"/>
      <c r="AJ2" s="85"/>
      <c r="AK2" s="85"/>
      <c r="AL2" s="85"/>
      <c r="AM2" s="85"/>
      <c r="AN2" s="85"/>
      <c r="AO2" s="86"/>
      <c r="AQ2" s="122" t="s">
        <v>296</v>
      </c>
      <c r="AR2" s="200" t="s">
        <v>295</v>
      </c>
      <c r="AS2" s="85"/>
      <c r="AT2" s="85"/>
      <c r="AU2" s="85"/>
      <c r="AV2" s="85"/>
      <c r="AW2" s="85"/>
      <c r="AX2" s="85"/>
      <c r="AY2" s="85"/>
      <c r="AZ2" s="85"/>
      <c r="BA2" s="85"/>
      <c r="BB2" s="85"/>
      <c r="BC2" s="86"/>
      <c r="BD2" s="15"/>
      <c r="BE2" s="330" t="s">
        <v>297</v>
      </c>
      <c r="BF2" s="200" t="s">
        <v>294</v>
      </c>
      <c r="BG2" s="85"/>
      <c r="BH2" s="85"/>
      <c r="BI2" s="85"/>
      <c r="BJ2" s="85"/>
      <c r="BK2" s="85"/>
      <c r="BL2" s="85"/>
      <c r="BM2" s="85"/>
      <c r="BN2" s="85"/>
      <c r="BO2" s="85"/>
      <c r="BP2" s="85"/>
      <c r="BQ2" s="86"/>
      <c r="BS2" s="330" t="s">
        <v>297</v>
      </c>
      <c r="BT2" s="200" t="s">
        <v>295</v>
      </c>
      <c r="BU2" s="85"/>
      <c r="BV2" s="85"/>
      <c r="BW2" s="85"/>
      <c r="BX2" s="85"/>
      <c r="BY2" s="85"/>
      <c r="BZ2" s="85"/>
      <c r="CA2" s="85"/>
      <c r="CB2" s="85"/>
      <c r="CC2" s="85"/>
      <c r="CD2" s="85"/>
      <c r="CE2" s="86"/>
    </row>
    <row r="3">
      <c r="A3" s="89"/>
      <c r="B3" s="81"/>
      <c r="C3" s="81"/>
      <c r="D3" s="81"/>
      <c r="E3" s="81"/>
      <c r="F3" s="81"/>
      <c r="G3" s="81"/>
      <c r="H3" s="81"/>
      <c r="I3" s="81"/>
      <c r="J3" s="81"/>
      <c r="K3" s="81"/>
      <c r="L3" s="81"/>
      <c r="M3" s="82"/>
      <c r="O3" s="89"/>
      <c r="P3" s="81"/>
      <c r="Q3" s="81"/>
      <c r="R3" s="81"/>
      <c r="S3" s="81"/>
      <c r="T3" s="81"/>
      <c r="U3" s="81"/>
      <c r="V3" s="81"/>
      <c r="W3" s="81"/>
      <c r="X3" s="81"/>
      <c r="Y3" s="81"/>
      <c r="Z3" s="81"/>
      <c r="AA3" s="82"/>
      <c r="AC3" s="89"/>
      <c r="AD3" s="81"/>
      <c r="AE3" s="81"/>
      <c r="AF3" s="81"/>
      <c r="AG3" s="81"/>
      <c r="AH3" s="81"/>
      <c r="AI3" s="81"/>
      <c r="AJ3" s="81"/>
      <c r="AK3" s="81"/>
      <c r="AL3" s="81"/>
      <c r="AM3" s="81"/>
      <c r="AN3" s="81"/>
      <c r="AO3" s="82"/>
      <c r="AQ3" s="89"/>
      <c r="AR3" s="81"/>
      <c r="AS3" s="81"/>
      <c r="AT3" s="81"/>
      <c r="AU3" s="81"/>
      <c r="AV3" s="81"/>
      <c r="AW3" s="81"/>
      <c r="AX3" s="81"/>
      <c r="AY3" s="81"/>
      <c r="AZ3" s="81"/>
      <c r="BA3" s="81"/>
      <c r="BB3" s="81"/>
      <c r="BC3" s="82"/>
      <c r="BD3" s="15"/>
      <c r="BE3" s="89"/>
      <c r="BF3" s="81"/>
      <c r="BG3" s="81"/>
      <c r="BH3" s="81"/>
      <c r="BI3" s="81"/>
      <c r="BJ3" s="81"/>
      <c r="BK3" s="81"/>
      <c r="BL3" s="81"/>
      <c r="BM3" s="81"/>
      <c r="BN3" s="81"/>
      <c r="BO3" s="81"/>
      <c r="BP3" s="81"/>
      <c r="BQ3" s="82"/>
      <c r="BS3" s="89"/>
      <c r="BT3" s="81"/>
      <c r="BU3" s="81"/>
      <c r="BV3" s="81"/>
      <c r="BW3" s="81"/>
      <c r="BX3" s="81"/>
      <c r="BY3" s="81"/>
      <c r="BZ3" s="81"/>
      <c r="CA3" s="81"/>
      <c r="CB3" s="81"/>
      <c r="CC3" s="81"/>
      <c r="CD3" s="81"/>
      <c r="CE3" s="82"/>
    </row>
    <row r="4">
      <c r="A4" s="90"/>
      <c r="B4" s="29" t="s">
        <v>16</v>
      </c>
      <c r="C4" s="29" t="s">
        <v>151</v>
      </c>
      <c r="D4" s="29" t="s">
        <v>152</v>
      </c>
      <c r="E4" s="29" t="s">
        <v>153</v>
      </c>
      <c r="F4" s="29" t="s">
        <v>22</v>
      </c>
      <c r="G4" s="29" t="s">
        <v>26</v>
      </c>
      <c r="H4" s="74" t="s">
        <v>136</v>
      </c>
      <c r="I4" s="74" t="s">
        <v>28</v>
      </c>
      <c r="J4" s="74" t="s">
        <v>31</v>
      </c>
      <c r="K4" s="74" t="s">
        <v>141</v>
      </c>
      <c r="L4" s="29" t="s">
        <v>33</v>
      </c>
      <c r="M4" s="29" t="s">
        <v>48</v>
      </c>
      <c r="O4" s="90"/>
      <c r="P4" s="29" t="s">
        <v>16</v>
      </c>
      <c r="Q4" s="29" t="s">
        <v>151</v>
      </c>
      <c r="R4" s="29" t="s">
        <v>152</v>
      </c>
      <c r="S4" s="29" t="s">
        <v>153</v>
      </c>
      <c r="T4" s="29" t="s">
        <v>22</v>
      </c>
      <c r="U4" s="29" t="s">
        <v>26</v>
      </c>
      <c r="V4" s="74" t="s">
        <v>136</v>
      </c>
      <c r="W4" s="74" t="s">
        <v>28</v>
      </c>
      <c r="X4" s="74" t="s">
        <v>31</v>
      </c>
      <c r="Y4" s="74" t="s">
        <v>141</v>
      </c>
      <c r="Z4" s="29" t="s">
        <v>33</v>
      </c>
      <c r="AA4" s="29" t="s">
        <v>48</v>
      </c>
      <c r="AC4" s="90"/>
      <c r="AD4" s="29" t="s">
        <v>16</v>
      </c>
      <c r="AE4" s="29" t="s">
        <v>151</v>
      </c>
      <c r="AF4" s="29" t="s">
        <v>152</v>
      </c>
      <c r="AG4" s="29" t="s">
        <v>153</v>
      </c>
      <c r="AH4" s="29" t="s">
        <v>22</v>
      </c>
      <c r="AI4" s="29" t="s">
        <v>26</v>
      </c>
      <c r="AJ4" s="74" t="s">
        <v>136</v>
      </c>
      <c r="AK4" s="74" t="s">
        <v>28</v>
      </c>
      <c r="AL4" s="74" t="s">
        <v>31</v>
      </c>
      <c r="AM4" s="74" t="s">
        <v>141</v>
      </c>
      <c r="AN4" s="29" t="s">
        <v>33</v>
      </c>
      <c r="AO4" s="29" t="s">
        <v>48</v>
      </c>
      <c r="AQ4" s="90"/>
      <c r="AR4" s="29" t="s">
        <v>16</v>
      </c>
      <c r="AS4" s="29" t="s">
        <v>151</v>
      </c>
      <c r="AT4" s="29" t="s">
        <v>152</v>
      </c>
      <c r="AU4" s="29" t="s">
        <v>153</v>
      </c>
      <c r="AV4" s="29" t="s">
        <v>22</v>
      </c>
      <c r="AW4" s="29" t="s">
        <v>26</v>
      </c>
      <c r="AX4" s="74" t="s">
        <v>136</v>
      </c>
      <c r="AY4" s="74" t="s">
        <v>28</v>
      </c>
      <c r="AZ4" s="74" t="s">
        <v>31</v>
      </c>
      <c r="BA4" s="74" t="s">
        <v>141</v>
      </c>
      <c r="BB4" s="29" t="s">
        <v>33</v>
      </c>
      <c r="BC4" s="29" t="s">
        <v>48</v>
      </c>
      <c r="BD4" s="125"/>
      <c r="BE4" s="90"/>
      <c r="BF4" s="331" t="s">
        <v>16</v>
      </c>
      <c r="BG4" s="29" t="s">
        <v>151</v>
      </c>
      <c r="BH4" s="29" t="s">
        <v>152</v>
      </c>
      <c r="BI4" s="29" t="s">
        <v>153</v>
      </c>
      <c r="BJ4" s="29" t="s">
        <v>22</v>
      </c>
      <c r="BK4" s="29" t="s">
        <v>26</v>
      </c>
      <c r="BL4" s="74" t="s">
        <v>136</v>
      </c>
      <c r="BM4" s="74" t="s">
        <v>28</v>
      </c>
      <c r="BN4" s="74" t="s">
        <v>31</v>
      </c>
      <c r="BO4" s="74" t="s">
        <v>141</v>
      </c>
      <c r="BP4" s="29" t="s">
        <v>33</v>
      </c>
      <c r="BQ4" s="29" t="s">
        <v>48</v>
      </c>
      <c r="BS4" s="90"/>
      <c r="BT4" s="331" t="s">
        <v>16</v>
      </c>
      <c r="BU4" s="29" t="s">
        <v>151</v>
      </c>
      <c r="BV4" s="29" t="s">
        <v>152</v>
      </c>
      <c r="BW4" s="29" t="s">
        <v>153</v>
      </c>
      <c r="BX4" s="29" t="s">
        <v>22</v>
      </c>
      <c r="BY4" s="29" t="s">
        <v>26</v>
      </c>
      <c r="BZ4" s="74" t="s">
        <v>136</v>
      </c>
      <c r="CA4" s="74" t="s">
        <v>28</v>
      </c>
      <c r="CB4" s="74" t="s">
        <v>31</v>
      </c>
      <c r="CC4" s="74" t="s">
        <v>141</v>
      </c>
      <c r="CD4" s="29" t="s">
        <v>33</v>
      </c>
      <c r="CE4" s="29" t="s">
        <v>48</v>
      </c>
    </row>
    <row r="5">
      <c r="A5" s="91" t="s">
        <v>298</v>
      </c>
      <c r="B5" s="92">
        <v>1.0</v>
      </c>
      <c r="C5" s="93">
        <v>172.0</v>
      </c>
      <c r="D5" s="93">
        <v>439.34</v>
      </c>
      <c r="E5" s="93">
        <f t="shared" ref="E5:E9" si="1">SUM(C5:D5)</f>
        <v>611.34</v>
      </c>
      <c r="F5" s="98"/>
      <c r="G5" s="98"/>
      <c r="H5" s="99"/>
      <c r="I5" s="98"/>
      <c r="J5" s="98"/>
      <c r="K5" s="99"/>
      <c r="L5" s="100"/>
      <c r="M5" s="96">
        <v>586.0</v>
      </c>
      <c r="O5" s="91" t="s">
        <v>298</v>
      </c>
      <c r="P5" s="92">
        <v>1.0</v>
      </c>
      <c r="Q5" s="93">
        <v>223.0</v>
      </c>
      <c r="R5" s="93">
        <v>416.05</v>
      </c>
      <c r="S5" s="93">
        <v>639.05</v>
      </c>
      <c r="T5" s="98"/>
      <c r="U5" s="98"/>
      <c r="V5" s="99"/>
      <c r="W5" s="98"/>
      <c r="X5" s="98"/>
      <c r="Y5" s="99"/>
      <c r="Z5" s="100"/>
      <c r="AA5" s="96">
        <v>651.0</v>
      </c>
      <c r="AC5" s="91" t="s">
        <v>298</v>
      </c>
      <c r="AD5" s="92">
        <v>1.0</v>
      </c>
      <c r="AE5" s="93">
        <v>237.0</v>
      </c>
      <c r="AF5" s="93">
        <v>598.97</v>
      </c>
      <c r="AG5" s="93">
        <v>835.97</v>
      </c>
      <c r="AH5" s="98"/>
      <c r="AI5" s="98"/>
      <c r="AJ5" s="99"/>
      <c r="AK5" s="98"/>
      <c r="AL5" s="98"/>
      <c r="AM5" s="99"/>
      <c r="AN5" s="100"/>
      <c r="AO5" s="96">
        <v>839.0</v>
      </c>
      <c r="AQ5" s="91" t="s">
        <v>298</v>
      </c>
      <c r="AR5" s="92">
        <v>1.0</v>
      </c>
      <c r="AS5" s="93">
        <v>218.0</v>
      </c>
      <c r="AT5" s="93">
        <v>570.98</v>
      </c>
      <c r="AU5" s="93">
        <v>788.98</v>
      </c>
      <c r="AV5" s="98"/>
      <c r="AW5" s="98"/>
      <c r="AX5" s="99"/>
      <c r="AY5" s="98"/>
      <c r="AZ5" s="98"/>
      <c r="BA5" s="99"/>
      <c r="BB5" s="100"/>
      <c r="BC5" s="96">
        <v>801.0</v>
      </c>
      <c r="BD5" s="99"/>
      <c r="BE5" s="116" t="s">
        <v>298</v>
      </c>
      <c r="BF5" s="92">
        <v>1.0</v>
      </c>
      <c r="BG5" s="93">
        <v>266.0</v>
      </c>
      <c r="BH5" s="93">
        <v>388.25</v>
      </c>
      <c r="BI5" s="93">
        <v>654.25</v>
      </c>
      <c r="BJ5" s="94"/>
      <c r="BK5" s="94"/>
      <c r="BL5" s="95"/>
      <c r="BM5" s="94"/>
      <c r="BN5" s="94"/>
      <c r="BO5" s="95"/>
      <c r="BP5" s="96"/>
      <c r="BQ5" s="96">
        <v>658.0</v>
      </c>
      <c r="BS5" s="116" t="s">
        <v>298</v>
      </c>
      <c r="BT5" s="92">
        <v>1.0</v>
      </c>
      <c r="BU5" s="128">
        <v>255.0</v>
      </c>
      <c r="BV5" s="128">
        <v>544.02</v>
      </c>
      <c r="BW5" s="128">
        <v>799.02</v>
      </c>
      <c r="BX5" s="94">
        <v>3100.0</v>
      </c>
      <c r="BY5" s="94">
        <v>0.28</v>
      </c>
      <c r="BZ5" s="95">
        <v>0.24</v>
      </c>
      <c r="CA5" s="94">
        <v>19791.0</v>
      </c>
      <c r="CB5" s="94">
        <v>0.29</v>
      </c>
      <c r="CC5" s="95">
        <v>0.24</v>
      </c>
      <c r="CD5" s="96">
        <v>282.0</v>
      </c>
      <c r="CE5" s="128">
        <v>811.0</v>
      </c>
    </row>
    <row r="6">
      <c r="A6" s="91" t="s">
        <v>299</v>
      </c>
      <c r="B6" s="92">
        <v>1.0</v>
      </c>
      <c r="C6" s="93">
        <v>164.0</v>
      </c>
      <c r="D6" s="93">
        <v>457.12</v>
      </c>
      <c r="E6" s="93">
        <f t="shared" si="1"/>
        <v>621.12</v>
      </c>
      <c r="F6" s="98"/>
      <c r="G6" s="98"/>
      <c r="H6" s="99"/>
      <c r="I6" s="98"/>
      <c r="J6" s="98"/>
      <c r="K6" s="99"/>
      <c r="L6" s="101"/>
      <c r="M6" s="94">
        <v>586.0</v>
      </c>
      <c r="O6" s="91" t="s">
        <v>299</v>
      </c>
      <c r="P6" s="92">
        <v>1.0</v>
      </c>
      <c r="Q6" s="93">
        <v>237.0</v>
      </c>
      <c r="R6" s="93">
        <v>401.86</v>
      </c>
      <c r="S6" s="93">
        <v>638.86</v>
      </c>
      <c r="T6" s="98"/>
      <c r="U6" s="98"/>
      <c r="V6" s="99"/>
      <c r="W6" s="98"/>
      <c r="X6" s="98"/>
      <c r="Y6" s="99"/>
      <c r="Z6" s="101"/>
      <c r="AA6" s="94">
        <v>651.0</v>
      </c>
      <c r="AC6" s="91" t="s">
        <v>299</v>
      </c>
      <c r="AD6" s="92">
        <v>1.0</v>
      </c>
      <c r="AE6" s="93">
        <v>193.0</v>
      </c>
      <c r="AF6" s="93">
        <v>642.76</v>
      </c>
      <c r="AG6" s="93">
        <v>835.76</v>
      </c>
      <c r="AH6" s="98"/>
      <c r="AI6" s="98"/>
      <c r="AJ6" s="99"/>
      <c r="AK6" s="98"/>
      <c r="AL6" s="98"/>
      <c r="AM6" s="99"/>
      <c r="AN6" s="101"/>
      <c r="AO6" s="94">
        <v>839.0</v>
      </c>
      <c r="AQ6" s="91" t="s">
        <v>299</v>
      </c>
      <c r="AR6" s="92">
        <v>1.0</v>
      </c>
      <c r="AS6" s="93">
        <v>198.0</v>
      </c>
      <c r="AT6" s="93">
        <v>591.02</v>
      </c>
      <c r="AU6" s="93">
        <v>789.02</v>
      </c>
      <c r="AV6" s="98"/>
      <c r="AW6" s="98"/>
      <c r="AX6" s="99"/>
      <c r="AY6" s="98"/>
      <c r="AZ6" s="98"/>
      <c r="BA6" s="99"/>
      <c r="BB6" s="101"/>
      <c r="BC6" s="94">
        <v>801.0</v>
      </c>
      <c r="BD6" s="138"/>
      <c r="BE6" s="91" t="s">
        <v>299</v>
      </c>
      <c r="BF6" s="92">
        <v>1.0</v>
      </c>
      <c r="BG6" s="93">
        <v>248.0</v>
      </c>
      <c r="BH6" s="93">
        <v>407.09</v>
      </c>
      <c r="BI6" s="93">
        <v>655.09</v>
      </c>
      <c r="BJ6" s="98"/>
      <c r="BK6" s="98"/>
      <c r="BL6" s="99"/>
      <c r="BM6" s="98"/>
      <c r="BN6" s="98"/>
      <c r="BO6" s="99"/>
      <c r="BP6" s="101"/>
      <c r="BQ6" s="94">
        <v>658.0</v>
      </c>
      <c r="BS6" s="91" t="s">
        <v>299</v>
      </c>
      <c r="BT6" s="92">
        <v>1.0</v>
      </c>
      <c r="BU6" s="128">
        <v>279.0</v>
      </c>
      <c r="BV6" s="128">
        <v>520.08</v>
      </c>
      <c r="BW6" s="128">
        <v>799.08</v>
      </c>
      <c r="BX6" s="98"/>
      <c r="BY6" s="98"/>
      <c r="BZ6" s="99"/>
      <c r="CA6" s="98"/>
      <c r="CB6" s="98"/>
      <c r="CC6" s="99"/>
      <c r="CD6" s="101"/>
      <c r="CE6" s="128">
        <v>811.0</v>
      </c>
    </row>
    <row r="7">
      <c r="A7" s="91" t="s">
        <v>300</v>
      </c>
      <c r="B7" s="92">
        <v>1.0</v>
      </c>
      <c r="C7" s="93">
        <v>177.0</v>
      </c>
      <c r="D7" s="93">
        <v>446.56</v>
      </c>
      <c r="E7" s="93">
        <f t="shared" si="1"/>
        <v>623.56</v>
      </c>
      <c r="F7" s="98"/>
      <c r="G7" s="98"/>
      <c r="H7" s="99"/>
      <c r="I7" s="98"/>
      <c r="J7" s="98"/>
      <c r="K7" s="99"/>
      <c r="L7" s="101"/>
      <c r="M7" s="94">
        <v>586.0</v>
      </c>
      <c r="O7" s="91" t="s">
        <v>300</v>
      </c>
      <c r="P7" s="92">
        <v>1.0</v>
      </c>
      <c r="Q7" s="93">
        <v>183.0</v>
      </c>
      <c r="R7" s="93">
        <v>455.91</v>
      </c>
      <c r="S7" s="93">
        <v>638.91</v>
      </c>
      <c r="T7" s="94">
        <v>3299.0</v>
      </c>
      <c r="U7" s="94">
        <v>0.23</v>
      </c>
      <c r="V7" s="95">
        <v>0.19</v>
      </c>
      <c r="W7" s="94">
        <v>21041.0</v>
      </c>
      <c r="X7" s="94">
        <v>0.24</v>
      </c>
      <c r="Y7" s="95">
        <v>0.19</v>
      </c>
      <c r="Z7" s="94">
        <v>237.0</v>
      </c>
      <c r="AA7" s="94">
        <v>651.0</v>
      </c>
      <c r="AC7" s="91" t="s">
        <v>300</v>
      </c>
      <c r="AD7" s="92">
        <v>1.0</v>
      </c>
      <c r="AE7" s="93">
        <v>209.0</v>
      </c>
      <c r="AF7" s="93">
        <v>627.42</v>
      </c>
      <c r="AG7" s="93">
        <v>836.42</v>
      </c>
      <c r="AH7" s="94">
        <v>3247.0</v>
      </c>
      <c r="AI7" s="94">
        <v>0.24</v>
      </c>
      <c r="AJ7" s="95">
        <v>0.19</v>
      </c>
      <c r="AK7" s="94">
        <v>20692.0</v>
      </c>
      <c r="AL7" s="94">
        <v>0.25</v>
      </c>
      <c r="AM7" s="95">
        <v>0.2</v>
      </c>
      <c r="AN7" s="94">
        <v>237.0</v>
      </c>
      <c r="AO7" s="94">
        <v>839.0</v>
      </c>
      <c r="AQ7" s="91" t="s">
        <v>300</v>
      </c>
      <c r="AR7" s="92">
        <v>1.0</v>
      </c>
      <c r="AS7" s="93">
        <v>191.0</v>
      </c>
      <c r="AT7" s="93">
        <v>598.05</v>
      </c>
      <c r="AU7" s="93">
        <v>789.05</v>
      </c>
      <c r="AV7" s="94">
        <v>3082.0</v>
      </c>
      <c r="AW7" s="94">
        <v>0.28</v>
      </c>
      <c r="AX7" s="95">
        <v>0.24</v>
      </c>
      <c r="AY7" s="94">
        <v>19667.0</v>
      </c>
      <c r="AZ7" s="94">
        <v>0.28</v>
      </c>
      <c r="BA7" s="95">
        <v>0.24</v>
      </c>
      <c r="BB7" s="94">
        <v>228.0</v>
      </c>
      <c r="BC7" s="94">
        <v>801.0</v>
      </c>
      <c r="BD7" s="138"/>
      <c r="BE7" s="91" t="s">
        <v>300</v>
      </c>
      <c r="BF7" s="92">
        <v>1.0</v>
      </c>
      <c r="BG7" s="93">
        <v>261.0</v>
      </c>
      <c r="BH7" s="93">
        <v>393.36</v>
      </c>
      <c r="BI7" s="93">
        <v>654.36</v>
      </c>
      <c r="BJ7" s="94">
        <v>3054.0</v>
      </c>
      <c r="BK7" s="94">
        <v>0.28</v>
      </c>
      <c r="BL7" s="95">
        <v>0.25</v>
      </c>
      <c r="BM7" s="94">
        <v>19435.0</v>
      </c>
      <c r="BN7" s="94">
        <v>0.29</v>
      </c>
      <c r="BO7" s="95">
        <v>0.25</v>
      </c>
      <c r="BP7" s="94">
        <v>271.0</v>
      </c>
      <c r="BQ7" s="102">
        <v>658.0</v>
      </c>
      <c r="BS7" s="91" t="s">
        <v>300</v>
      </c>
      <c r="BT7" s="92">
        <v>1.0</v>
      </c>
      <c r="BU7" s="128">
        <v>276.0</v>
      </c>
      <c r="BV7" s="128">
        <v>522.78</v>
      </c>
      <c r="BW7" s="128">
        <v>798.78</v>
      </c>
      <c r="BX7" s="98"/>
      <c r="BY7" s="98"/>
      <c r="BZ7" s="99"/>
      <c r="CA7" s="98"/>
      <c r="CB7" s="98"/>
      <c r="CC7" s="99"/>
      <c r="CD7" s="101"/>
      <c r="CE7" s="128">
        <v>811.0</v>
      </c>
    </row>
    <row r="8">
      <c r="A8" s="91" t="s">
        <v>301</v>
      </c>
      <c r="B8" s="92">
        <v>1.0</v>
      </c>
      <c r="C8" s="93">
        <v>165.0</v>
      </c>
      <c r="D8" s="93">
        <v>456.99</v>
      </c>
      <c r="E8" s="93">
        <f t="shared" si="1"/>
        <v>621.99</v>
      </c>
      <c r="F8" s="98"/>
      <c r="G8" s="98"/>
      <c r="H8" s="99"/>
      <c r="I8" s="98"/>
      <c r="J8" s="98"/>
      <c r="K8" s="99"/>
      <c r="L8" s="101"/>
      <c r="M8" s="94">
        <v>586.0</v>
      </c>
      <c r="O8" s="91" t="s">
        <v>301</v>
      </c>
      <c r="P8" s="92">
        <v>1.0</v>
      </c>
      <c r="Q8" s="93">
        <v>186.0</v>
      </c>
      <c r="R8" s="93">
        <v>452.88</v>
      </c>
      <c r="S8" s="93">
        <v>638.88</v>
      </c>
      <c r="T8" s="98"/>
      <c r="U8" s="98"/>
      <c r="V8" s="99"/>
      <c r="W8" s="98"/>
      <c r="X8" s="98"/>
      <c r="Y8" s="99"/>
      <c r="Z8" s="101"/>
      <c r="AA8" s="94">
        <v>651.0</v>
      </c>
      <c r="AC8" s="91" t="s">
        <v>301</v>
      </c>
      <c r="AD8" s="92">
        <v>1.0</v>
      </c>
      <c r="AE8" s="93">
        <v>236.0</v>
      </c>
      <c r="AF8" s="93">
        <v>599.78</v>
      </c>
      <c r="AG8" s="93">
        <v>835.78</v>
      </c>
      <c r="AH8" s="98"/>
      <c r="AI8" s="98"/>
      <c r="AJ8" s="99"/>
      <c r="AK8" s="98"/>
      <c r="AL8" s="98"/>
      <c r="AM8" s="99"/>
      <c r="AN8" s="101"/>
      <c r="AO8" s="94">
        <v>839.0</v>
      </c>
      <c r="AQ8" s="91" t="s">
        <v>301</v>
      </c>
      <c r="AR8" s="92">
        <v>1.0</v>
      </c>
      <c r="AS8" s="93">
        <v>186.0</v>
      </c>
      <c r="AT8" s="93">
        <v>602.83</v>
      </c>
      <c r="AU8" s="93">
        <v>788.83</v>
      </c>
      <c r="AV8" s="98"/>
      <c r="AW8" s="98"/>
      <c r="AX8" s="99"/>
      <c r="AY8" s="98"/>
      <c r="AZ8" s="98"/>
      <c r="BA8" s="99"/>
      <c r="BB8" s="101"/>
      <c r="BC8" s="94">
        <v>801.0</v>
      </c>
      <c r="BD8" s="138"/>
      <c r="BE8" s="91" t="s">
        <v>301</v>
      </c>
      <c r="BF8" s="92">
        <v>1.0</v>
      </c>
      <c r="BG8" s="93">
        <v>250.0</v>
      </c>
      <c r="BH8" s="93">
        <v>404.32</v>
      </c>
      <c r="BI8" s="93">
        <v>654.32</v>
      </c>
      <c r="BJ8" s="98"/>
      <c r="BK8" s="98"/>
      <c r="BL8" s="99"/>
      <c r="BM8" s="98"/>
      <c r="BN8" s="98"/>
      <c r="BO8" s="99"/>
      <c r="BP8" s="101"/>
      <c r="BQ8" s="94">
        <v>658.0</v>
      </c>
      <c r="BS8" s="91" t="s">
        <v>301</v>
      </c>
      <c r="BT8" s="92">
        <v>1.0</v>
      </c>
      <c r="BU8" s="128">
        <v>254.0</v>
      </c>
      <c r="BV8" s="128">
        <v>545.4</v>
      </c>
      <c r="BW8" s="128">
        <v>799.4</v>
      </c>
      <c r="BX8" s="98"/>
      <c r="BY8" s="98"/>
      <c r="BZ8" s="99"/>
      <c r="CA8" s="98"/>
      <c r="CB8" s="98"/>
      <c r="CC8" s="99"/>
      <c r="CD8" s="101"/>
      <c r="CE8" s="128">
        <v>811.0</v>
      </c>
    </row>
    <row r="9">
      <c r="A9" s="103" t="s">
        <v>302</v>
      </c>
      <c r="B9" s="104">
        <v>1.0</v>
      </c>
      <c r="C9" s="105">
        <v>181.0</v>
      </c>
      <c r="D9" s="105">
        <v>442.85</v>
      </c>
      <c r="E9" s="105">
        <f t="shared" si="1"/>
        <v>623.85</v>
      </c>
      <c r="F9" s="109">
        <v>3593.0</v>
      </c>
      <c r="G9" s="109">
        <v>0.14</v>
      </c>
      <c r="H9" s="111">
        <v>0.09</v>
      </c>
      <c r="I9" s="109">
        <v>22984.0</v>
      </c>
      <c r="J9" s="109">
        <v>0.15</v>
      </c>
      <c r="K9" s="111">
        <v>0.09</v>
      </c>
      <c r="L9" s="109">
        <v>181.0</v>
      </c>
      <c r="M9" s="109">
        <v>586.0</v>
      </c>
      <c r="O9" s="91" t="s">
        <v>302</v>
      </c>
      <c r="P9" s="92">
        <v>1.0</v>
      </c>
      <c r="Q9" s="93">
        <v>193.0</v>
      </c>
      <c r="R9" s="93">
        <v>445.79</v>
      </c>
      <c r="S9" s="93">
        <v>638.79</v>
      </c>
      <c r="T9" s="98"/>
      <c r="U9" s="98"/>
      <c r="V9" s="99"/>
      <c r="W9" s="98"/>
      <c r="X9" s="98"/>
      <c r="Y9" s="99"/>
      <c r="Z9" s="101"/>
      <c r="AA9" s="94">
        <v>651.0</v>
      </c>
      <c r="AC9" s="103" t="s">
        <v>302</v>
      </c>
      <c r="AD9" s="104">
        <v>1.0</v>
      </c>
      <c r="AE9" s="105">
        <v>217.0</v>
      </c>
      <c r="AF9" s="105">
        <v>618.72</v>
      </c>
      <c r="AG9" s="105">
        <v>835.72</v>
      </c>
      <c r="AH9" s="106"/>
      <c r="AI9" s="106"/>
      <c r="AJ9" s="107"/>
      <c r="AK9" s="106"/>
      <c r="AL9" s="106"/>
      <c r="AM9" s="107"/>
      <c r="AN9" s="108"/>
      <c r="AO9" s="109">
        <v>839.0</v>
      </c>
      <c r="AQ9" s="91" t="s">
        <v>302</v>
      </c>
      <c r="AR9" s="92">
        <v>1.0</v>
      </c>
      <c r="AS9" s="93">
        <v>228.0</v>
      </c>
      <c r="AT9" s="93">
        <v>560.39</v>
      </c>
      <c r="AU9" s="93">
        <v>788.39</v>
      </c>
      <c r="AV9" s="98"/>
      <c r="AW9" s="98"/>
      <c r="AX9" s="99"/>
      <c r="AY9" s="98"/>
      <c r="AZ9" s="98"/>
      <c r="BA9" s="99"/>
      <c r="BB9" s="101"/>
      <c r="BC9" s="94">
        <v>801.0</v>
      </c>
      <c r="BD9" s="138"/>
      <c r="BE9" s="91" t="s">
        <v>302</v>
      </c>
      <c r="BF9" s="92">
        <v>1.0</v>
      </c>
      <c r="BG9" s="93">
        <v>271.0</v>
      </c>
      <c r="BH9" s="93">
        <v>384.14</v>
      </c>
      <c r="BI9" s="93">
        <v>655.14</v>
      </c>
      <c r="BJ9" s="98"/>
      <c r="BK9" s="98"/>
      <c r="BL9" s="99"/>
      <c r="BM9" s="98"/>
      <c r="BN9" s="98"/>
      <c r="BO9" s="99"/>
      <c r="BP9" s="101"/>
      <c r="BQ9" s="94">
        <v>658.0</v>
      </c>
      <c r="BS9" s="91" t="s">
        <v>302</v>
      </c>
      <c r="BT9" s="92">
        <v>1.0</v>
      </c>
      <c r="BU9" s="128">
        <v>253.0</v>
      </c>
      <c r="BV9" s="128">
        <v>546.25</v>
      </c>
      <c r="BW9" s="128">
        <v>799.25</v>
      </c>
      <c r="BX9" s="98"/>
      <c r="BY9" s="98"/>
      <c r="BZ9" s="99"/>
      <c r="CA9" s="98"/>
      <c r="CB9" s="98"/>
      <c r="CC9" s="99"/>
      <c r="CD9" s="101"/>
      <c r="CE9" s="128">
        <v>811.0</v>
      </c>
    </row>
    <row r="10">
      <c r="A10" s="116" t="s">
        <v>298</v>
      </c>
      <c r="B10" s="117">
        <v>2.0</v>
      </c>
      <c r="C10" s="118">
        <v>189.0</v>
      </c>
      <c r="D10" s="118">
        <v>443.34</v>
      </c>
      <c r="E10" s="118">
        <v>632.34</v>
      </c>
      <c r="F10" s="98"/>
      <c r="G10" s="98"/>
      <c r="H10" s="99"/>
      <c r="I10" s="98"/>
      <c r="J10" s="98"/>
      <c r="K10" s="99"/>
      <c r="L10" s="98"/>
      <c r="M10" s="94">
        <v>632.0</v>
      </c>
      <c r="O10" s="91" t="s">
        <v>298</v>
      </c>
      <c r="P10" s="117">
        <v>2.0</v>
      </c>
      <c r="Q10" s="118">
        <v>192.0</v>
      </c>
      <c r="R10" s="118">
        <v>313.49</v>
      </c>
      <c r="S10" s="118">
        <v>505.49</v>
      </c>
      <c r="T10" s="98"/>
      <c r="U10" s="98"/>
      <c r="V10" s="99"/>
      <c r="W10" s="98"/>
      <c r="X10" s="98"/>
      <c r="Y10" s="99"/>
      <c r="Z10" s="98"/>
      <c r="AA10" s="94">
        <v>515.0</v>
      </c>
      <c r="AC10" s="116" t="s">
        <v>298</v>
      </c>
      <c r="AD10" s="117">
        <v>2.0</v>
      </c>
      <c r="AE10" s="118">
        <v>294.0</v>
      </c>
      <c r="AF10" s="118">
        <v>476.66</v>
      </c>
      <c r="AG10" s="118">
        <v>770.66</v>
      </c>
      <c r="AH10" s="98"/>
      <c r="AI10" s="98"/>
      <c r="AJ10" s="99"/>
      <c r="AK10" s="98"/>
      <c r="AL10" s="98"/>
      <c r="AM10" s="99"/>
      <c r="AN10" s="98"/>
      <c r="AO10" s="94">
        <v>771.0</v>
      </c>
      <c r="AQ10" s="91" t="s">
        <v>298</v>
      </c>
      <c r="AR10" s="117">
        <v>2.0</v>
      </c>
      <c r="AS10" s="118">
        <v>227.0</v>
      </c>
      <c r="AT10" s="118">
        <v>401.6</v>
      </c>
      <c r="AU10" s="118">
        <v>628.6</v>
      </c>
      <c r="AV10" s="94">
        <v>2577.0</v>
      </c>
      <c r="AW10" s="94">
        <v>0.39</v>
      </c>
      <c r="AX10" s="95">
        <v>0.38</v>
      </c>
      <c r="AY10" s="94">
        <v>16443.0</v>
      </c>
      <c r="AZ10" s="94">
        <v>0.4</v>
      </c>
      <c r="BA10" s="95">
        <v>0.38</v>
      </c>
      <c r="BB10" s="94">
        <v>235.0</v>
      </c>
      <c r="BC10" s="94">
        <v>638.0</v>
      </c>
      <c r="BD10" s="99"/>
      <c r="BE10" s="91" t="s">
        <v>298</v>
      </c>
      <c r="BF10" s="117">
        <v>2.0</v>
      </c>
      <c r="BG10" s="118">
        <v>298.0</v>
      </c>
      <c r="BH10" s="118">
        <v>424.03</v>
      </c>
      <c r="BI10" s="118">
        <v>722.03</v>
      </c>
      <c r="BJ10" s="98"/>
      <c r="BK10" s="98"/>
      <c r="BL10" s="99"/>
      <c r="BM10" s="98"/>
      <c r="BN10" s="98"/>
      <c r="BO10" s="99"/>
      <c r="BP10" s="98"/>
      <c r="BQ10" s="94">
        <v>722.0</v>
      </c>
      <c r="BS10" s="91" t="s">
        <v>298</v>
      </c>
      <c r="BT10" s="117">
        <v>2.0</v>
      </c>
      <c r="BU10" s="128">
        <v>261.0</v>
      </c>
      <c r="BV10" s="128">
        <v>542.57</v>
      </c>
      <c r="BW10" s="128">
        <v>803.57</v>
      </c>
      <c r="BX10" s="94">
        <v>2470.0</v>
      </c>
      <c r="BY10" s="94">
        <v>0.43</v>
      </c>
      <c r="BZ10" s="95">
        <v>0.41</v>
      </c>
      <c r="CA10" s="94">
        <v>15774.0</v>
      </c>
      <c r="CB10" s="94">
        <v>0.43</v>
      </c>
      <c r="CC10" s="95">
        <v>0.41</v>
      </c>
      <c r="CD10" s="94">
        <v>295.0</v>
      </c>
      <c r="CE10" s="128">
        <v>812.0</v>
      </c>
    </row>
    <row r="11">
      <c r="A11" s="91" t="s">
        <v>299</v>
      </c>
      <c r="B11" s="92">
        <v>2.0</v>
      </c>
      <c r="C11" s="93">
        <v>168.0</v>
      </c>
      <c r="D11" s="93">
        <v>464.21</v>
      </c>
      <c r="E11" s="93">
        <v>632.21</v>
      </c>
      <c r="F11" s="98"/>
      <c r="G11" s="98"/>
      <c r="H11" s="99"/>
      <c r="I11" s="98"/>
      <c r="J11" s="98"/>
      <c r="K11" s="99"/>
      <c r="L11" s="101"/>
      <c r="M11" s="94">
        <v>632.0</v>
      </c>
      <c r="O11" s="91" t="s">
        <v>299</v>
      </c>
      <c r="P11" s="92">
        <v>2.0</v>
      </c>
      <c r="Q11" s="93">
        <v>194.0</v>
      </c>
      <c r="R11" s="93">
        <v>312.19</v>
      </c>
      <c r="S11" s="93">
        <v>506.19</v>
      </c>
      <c r="T11" s="98"/>
      <c r="U11" s="98"/>
      <c r="V11" s="99"/>
      <c r="W11" s="98"/>
      <c r="X11" s="98"/>
      <c r="Y11" s="99"/>
      <c r="Z11" s="101"/>
      <c r="AA11" s="94">
        <v>515.0</v>
      </c>
      <c r="AC11" s="91" t="s">
        <v>299</v>
      </c>
      <c r="AD11" s="92">
        <v>2.0</v>
      </c>
      <c r="AE11" s="93">
        <v>242.0</v>
      </c>
      <c r="AF11" s="93">
        <v>528.75</v>
      </c>
      <c r="AG11" s="93">
        <v>770.75</v>
      </c>
      <c r="AH11" s="98"/>
      <c r="AI11" s="98"/>
      <c r="AJ11" s="99"/>
      <c r="AK11" s="98"/>
      <c r="AL11" s="98"/>
      <c r="AM11" s="99"/>
      <c r="AN11" s="101"/>
      <c r="AO11" s="94">
        <v>771.0</v>
      </c>
      <c r="AQ11" s="91" t="s">
        <v>299</v>
      </c>
      <c r="AR11" s="92">
        <v>2.0</v>
      </c>
      <c r="AS11" s="93">
        <v>219.0</v>
      </c>
      <c r="AT11" s="93">
        <v>410.13</v>
      </c>
      <c r="AU11" s="93">
        <v>629.13</v>
      </c>
      <c r="AV11" s="98"/>
      <c r="AW11" s="98"/>
      <c r="AX11" s="99"/>
      <c r="AY11" s="98"/>
      <c r="AZ11" s="98"/>
      <c r="BA11" s="99"/>
      <c r="BB11" s="101"/>
      <c r="BC11" s="94">
        <v>638.0</v>
      </c>
      <c r="BD11" s="138"/>
      <c r="BE11" s="91" t="s">
        <v>299</v>
      </c>
      <c r="BF11" s="92">
        <v>2.0</v>
      </c>
      <c r="BG11" s="93">
        <v>256.0</v>
      </c>
      <c r="BH11" s="93">
        <v>465.18</v>
      </c>
      <c r="BI11" s="93">
        <v>721.18</v>
      </c>
      <c r="BJ11" s="98"/>
      <c r="BK11" s="98"/>
      <c r="BL11" s="99"/>
      <c r="BM11" s="98"/>
      <c r="BN11" s="98"/>
      <c r="BO11" s="99"/>
      <c r="BP11" s="101"/>
      <c r="BQ11" s="94">
        <v>722.0</v>
      </c>
      <c r="BS11" s="91" t="s">
        <v>299</v>
      </c>
      <c r="BT11" s="92">
        <v>2.0</v>
      </c>
      <c r="BU11" s="128">
        <v>294.0</v>
      </c>
      <c r="BV11" s="128">
        <v>509.13</v>
      </c>
      <c r="BW11" s="128">
        <v>803.13</v>
      </c>
      <c r="BX11" s="98"/>
      <c r="BY11" s="98"/>
      <c r="BZ11" s="99"/>
      <c r="CA11" s="98"/>
      <c r="CB11" s="98"/>
      <c r="CC11" s="99"/>
      <c r="CD11" s="101"/>
      <c r="CE11" s="128">
        <v>812.0</v>
      </c>
    </row>
    <row r="12">
      <c r="A12" s="91" t="s">
        <v>300</v>
      </c>
      <c r="B12" s="92">
        <v>2.0</v>
      </c>
      <c r="C12" s="93">
        <v>202.0</v>
      </c>
      <c r="D12" s="93">
        <v>430.34</v>
      </c>
      <c r="E12" s="93">
        <v>632.34</v>
      </c>
      <c r="F12" s="98"/>
      <c r="G12" s="98"/>
      <c r="H12" s="99"/>
      <c r="I12" s="98"/>
      <c r="J12" s="98"/>
      <c r="K12" s="99"/>
      <c r="L12" s="101"/>
      <c r="M12" s="94">
        <v>632.0</v>
      </c>
      <c r="O12" s="91" t="s">
        <v>300</v>
      </c>
      <c r="P12" s="92">
        <v>2.0</v>
      </c>
      <c r="Q12" s="93">
        <v>174.0</v>
      </c>
      <c r="R12" s="93">
        <v>332.13</v>
      </c>
      <c r="S12" s="93">
        <v>506.13</v>
      </c>
      <c r="T12" s="98"/>
      <c r="U12" s="98"/>
      <c r="V12" s="99"/>
      <c r="W12" s="98"/>
      <c r="X12" s="98"/>
      <c r="Y12" s="99"/>
      <c r="Z12" s="101"/>
      <c r="AA12" s="94">
        <v>515.0</v>
      </c>
      <c r="AC12" s="91" t="s">
        <v>300</v>
      </c>
      <c r="AD12" s="92">
        <v>2.0</v>
      </c>
      <c r="AE12" s="93">
        <v>310.0</v>
      </c>
      <c r="AF12" s="93">
        <v>461.01</v>
      </c>
      <c r="AG12" s="93">
        <v>771.01</v>
      </c>
      <c r="AH12" s="94">
        <v>2691.0</v>
      </c>
      <c r="AI12" s="94">
        <v>0.37</v>
      </c>
      <c r="AJ12" s="95">
        <v>0.36</v>
      </c>
      <c r="AK12" s="94">
        <v>17145.0</v>
      </c>
      <c r="AL12" s="94">
        <v>0.37</v>
      </c>
      <c r="AM12" s="95">
        <v>0.36</v>
      </c>
      <c r="AN12" s="94">
        <v>312.0</v>
      </c>
      <c r="AO12" s="94">
        <v>771.0</v>
      </c>
      <c r="AQ12" s="91" t="s">
        <v>300</v>
      </c>
      <c r="AR12" s="92">
        <v>2.0</v>
      </c>
      <c r="AS12" s="93">
        <v>207.0</v>
      </c>
      <c r="AT12" s="93">
        <v>422.47</v>
      </c>
      <c r="AU12" s="93">
        <v>629.47</v>
      </c>
      <c r="AV12" s="98"/>
      <c r="AW12" s="98"/>
      <c r="AX12" s="99"/>
      <c r="AY12" s="98"/>
      <c r="AZ12" s="98"/>
      <c r="BA12" s="99"/>
      <c r="BB12" s="101"/>
      <c r="BC12" s="94">
        <v>638.0</v>
      </c>
      <c r="BD12" s="138"/>
      <c r="BE12" s="91" t="s">
        <v>300</v>
      </c>
      <c r="BF12" s="92">
        <v>2.0</v>
      </c>
      <c r="BG12" s="93">
        <v>291.0</v>
      </c>
      <c r="BH12" s="93">
        <v>430.84</v>
      </c>
      <c r="BI12" s="93">
        <v>721.84</v>
      </c>
      <c r="BJ12" s="94">
        <v>2461.0</v>
      </c>
      <c r="BK12" s="94">
        <v>0.42</v>
      </c>
      <c r="BL12" s="95">
        <v>0.41</v>
      </c>
      <c r="BM12" s="94">
        <v>15707.0</v>
      </c>
      <c r="BN12" s="94">
        <v>0.42</v>
      </c>
      <c r="BO12" s="95">
        <v>0.41</v>
      </c>
      <c r="BP12" s="94">
        <v>298.0</v>
      </c>
      <c r="BQ12" s="94">
        <v>722.0</v>
      </c>
      <c r="BS12" s="91" t="s">
        <v>300</v>
      </c>
      <c r="BT12" s="92">
        <v>2.0</v>
      </c>
      <c r="BU12" s="128">
        <v>286.0</v>
      </c>
      <c r="BV12" s="128">
        <v>516.94</v>
      </c>
      <c r="BW12" s="128">
        <v>802.94</v>
      </c>
      <c r="BX12" s="98"/>
      <c r="BY12" s="98"/>
      <c r="BZ12" s="99"/>
      <c r="CA12" s="98"/>
      <c r="CB12" s="98"/>
      <c r="CC12" s="99"/>
      <c r="CD12" s="101"/>
      <c r="CE12" s="128">
        <v>812.0</v>
      </c>
    </row>
    <row r="13">
      <c r="A13" s="91" t="s">
        <v>301</v>
      </c>
      <c r="B13" s="92">
        <v>2.0</v>
      </c>
      <c r="C13" s="93">
        <v>170.0</v>
      </c>
      <c r="D13" s="93">
        <v>462.29</v>
      </c>
      <c r="E13" s="93">
        <v>632.29</v>
      </c>
      <c r="F13" s="94"/>
      <c r="G13" s="94"/>
      <c r="H13" s="95"/>
      <c r="I13" s="94"/>
      <c r="J13" s="94"/>
      <c r="K13" s="95"/>
      <c r="L13" s="94"/>
      <c r="M13" s="94">
        <v>632.0</v>
      </c>
      <c r="O13" s="91" t="s">
        <v>301</v>
      </c>
      <c r="P13" s="92">
        <v>2.0</v>
      </c>
      <c r="Q13" s="93">
        <v>168.0</v>
      </c>
      <c r="R13" s="93">
        <v>337.92</v>
      </c>
      <c r="S13" s="93">
        <v>505.92</v>
      </c>
      <c r="T13" s="94">
        <v>2837.0</v>
      </c>
      <c r="U13" s="94">
        <v>0.35</v>
      </c>
      <c r="V13" s="95">
        <v>0.33</v>
      </c>
      <c r="W13" s="94">
        <v>18047.0</v>
      </c>
      <c r="X13" s="94">
        <v>0.36</v>
      </c>
      <c r="Y13" s="95">
        <v>0.33</v>
      </c>
      <c r="Z13" s="94">
        <v>194.0</v>
      </c>
      <c r="AA13" s="94">
        <v>515.0</v>
      </c>
      <c r="AC13" s="91" t="s">
        <v>301</v>
      </c>
      <c r="AD13" s="92">
        <v>2.0</v>
      </c>
      <c r="AE13" s="93">
        <v>269.0</v>
      </c>
      <c r="AF13" s="93">
        <v>501.86</v>
      </c>
      <c r="AG13" s="93">
        <v>770.86</v>
      </c>
      <c r="AH13" s="94"/>
      <c r="AI13" s="94"/>
      <c r="AJ13" s="95"/>
      <c r="AK13" s="94"/>
      <c r="AL13" s="94"/>
      <c r="AM13" s="95"/>
      <c r="AN13" s="94"/>
      <c r="AO13" s="94">
        <v>771.0</v>
      </c>
      <c r="AQ13" s="91" t="s">
        <v>301</v>
      </c>
      <c r="AR13" s="92">
        <v>2.0</v>
      </c>
      <c r="AS13" s="93">
        <v>212.0</v>
      </c>
      <c r="AT13" s="93">
        <v>417.34</v>
      </c>
      <c r="AU13" s="93">
        <v>629.34</v>
      </c>
      <c r="AV13" s="94"/>
      <c r="AW13" s="94"/>
      <c r="AX13" s="95"/>
      <c r="AY13" s="94"/>
      <c r="AZ13" s="94"/>
      <c r="BA13" s="95"/>
      <c r="BB13" s="94"/>
      <c r="BC13" s="94">
        <v>638.0</v>
      </c>
      <c r="BD13" s="95"/>
      <c r="BE13" s="91" t="s">
        <v>301</v>
      </c>
      <c r="BF13" s="92">
        <v>2.0</v>
      </c>
      <c r="BG13" s="93">
        <v>235.0</v>
      </c>
      <c r="BH13" s="93">
        <v>486.81</v>
      </c>
      <c r="BI13" s="93">
        <v>721.81</v>
      </c>
      <c r="BJ13" s="94"/>
      <c r="BK13" s="94"/>
      <c r="BL13" s="95"/>
      <c r="BM13" s="94"/>
      <c r="BN13" s="94"/>
      <c r="BO13" s="95"/>
      <c r="BP13" s="94"/>
      <c r="BQ13" s="94">
        <v>722.0</v>
      </c>
      <c r="BS13" s="91" t="s">
        <v>301</v>
      </c>
      <c r="BT13" s="92">
        <v>2.0</v>
      </c>
      <c r="BU13" s="128">
        <v>252.0</v>
      </c>
      <c r="BV13" s="128">
        <v>550.96</v>
      </c>
      <c r="BW13" s="128">
        <v>802.96</v>
      </c>
      <c r="BX13" s="94"/>
      <c r="BY13" s="94"/>
      <c r="BZ13" s="95"/>
      <c r="CA13" s="94"/>
      <c r="CB13" s="94"/>
      <c r="CC13" s="95"/>
      <c r="CD13" s="94"/>
      <c r="CE13" s="128">
        <v>812.0</v>
      </c>
    </row>
    <row r="14">
      <c r="A14" s="103" t="s">
        <v>302</v>
      </c>
      <c r="B14" s="104">
        <v>2.0</v>
      </c>
      <c r="C14" s="105">
        <v>201.0</v>
      </c>
      <c r="D14" s="105">
        <v>431.84</v>
      </c>
      <c r="E14" s="105">
        <v>632.84</v>
      </c>
      <c r="F14" s="109">
        <v>3262.0</v>
      </c>
      <c r="G14" s="109">
        <v>0.25</v>
      </c>
      <c r="H14" s="111">
        <v>0.2</v>
      </c>
      <c r="I14" s="109">
        <v>20782.0</v>
      </c>
      <c r="J14" s="109">
        <v>0.26</v>
      </c>
      <c r="K14" s="111">
        <v>0.21</v>
      </c>
      <c r="L14" s="109">
        <v>202.0</v>
      </c>
      <c r="M14" s="109">
        <v>632.0</v>
      </c>
      <c r="O14" s="91" t="s">
        <v>302</v>
      </c>
      <c r="P14" s="92">
        <v>2.0</v>
      </c>
      <c r="Q14" s="93">
        <v>171.0</v>
      </c>
      <c r="R14" s="93">
        <v>334.72</v>
      </c>
      <c r="S14" s="93">
        <v>505.72</v>
      </c>
      <c r="T14" s="98"/>
      <c r="U14" s="98"/>
      <c r="V14" s="99"/>
      <c r="W14" s="98"/>
      <c r="X14" s="98"/>
      <c r="Y14" s="99"/>
      <c r="Z14" s="101"/>
      <c r="AA14" s="94">
        <v>515.0</v>
      </c>
      <c r="AC14" s="103" t="s">
        <v>302</v>
      </c>
      <c r="AD14" s="104">
        <v>2.0</v>
      </c>
      <c r="AE14" s="105">
        <v>312.0</v>
      </c>
      <c r="AF14" s="105">
        <v>458.6</v>
      </c>
      <c r="AG14" s="105">
        <v>770.6</v>
      </c>
      <c r="AH14" s="106"/>
      <c r="AI14" s="106"/>
      <c r="AJ14" s="107"/>
      <c r="AK14" s="106"/>
      <c r="AL14" s="106"/>
      <c r="AM14" s="107"/>
      <c r="AN14" s="108"/>
      <c r="AO14" s="109">
        <v>771.0</v>
      </c>
      <c r="AQ14" s="91" t="s">
        <v>302</v>
      </c>
      <c r="AR14" s="92">
        <v>2.0</v>
      </c>
      <c r="AS14" s="93">
        <v>235.0</v>
      </c>
      <c r="AT14" s="93">
        <v>393.7</v>
      </c>
      <c r="AU14" s="93">
        <v>628.7</v>
      </c>
      <c r="AV14" s="98"/>
      <c r="AW14" s="98"/>
      <c r="AX14" s="99"/>
      <c r="AY14" s="98"/>
      <c r="AZ14" s="98"/>
      <c r="BA14" s="99"/>
      <c r="BB14" s="101"/>
      <c r="BC14" s="94">
        <v>638.0</v>
      </c>
      <c r="BD14" s="138"/>
      <c r="BE14" s="91" t="s">
        <v>302</v>
      </c>
      <c r="BF14" s="92">
        <v>2.0</v>
      </c>
      <c r="BG14" s="93">
        <v>288.0</v>
      </c>
      <c r="BH14" s="93">
        <v>433.62</v>
      </c>
      <c r="BI14" s="93">
        <v>721.62</v>
      </c>
      <c r="BJ14" s="98"/>
      <c r="BK14" s="98"/>
      <c r="BL14" s="99"/>
      <c r="BM14" s="98"/>
      <c r="BN14" s="98"/>
      <c r="BO14" s="99"/>
      <c r="BP14" s="101"/>
      <c r="BQ14" s="94">
        <v>722.0</v>
      </c>
      <c r="BS14" s="91" t="s">
        <v>302</v>
      </c>
      <c r="BT14" s="92">
        <v>2.0</v>
      </c>
      <c r="BU14" s="128">
        <v>251.0</v>
      </c>
      <c r="BV14" s="128">
        <v>551.9</v>
      </c>
      <c r="BW14" s="128">
        <v>802.9</v>
      </c>
      <c r="BX14" s="98"/>
      <c r="BY14" s="98"/>
      <c r="BZ14" s="99"/>
      <c r="CA14" s="98"/>
      <c r="CB14" s="98"/>
      <c r="CC14" s="99"/>
      <c r="CD14" s="101"/>
      <c r="CE14" s="128">
        <v>812.0</v>
      </c>
    </row>
    <row r="15">
      <c r="A15" s="116" t="s">
        <v>298</v>
      </c>
      <c r="B15" s="117">
        <v>3.0</v>
      </c>
      <c r="C15" s="118">
        <v>198.0</v>
      </c>
      <c r="D15" s="118">
        <v>475.64</v>
      </c>
      <c r="E15" s="118">
        <v>673.64</v>
      </c>
      <c r="F15" s="94"/>
      <c r="G15" s="94"/>
      <c r="H15" s="95"/>
      <c r="I15" s="94"/>
      <c r="J15" s="94"/>
      <c r="K15" s="95"/>
      <c r="L15" s="94"/>
      <c r="M15" s="94">
        <v>674.0</v>
      </c>
      <c r="O15" s="91" t="s">
        <v>298</v>
      </c>
      <c r="P15" s="117">
        <v>3.0</v>
      </c>
      <c r="Q15" s="118">
        <v>200.0</v>
      </c>
      <c r="R15" s="118">
        <v>400.57</v>
      </c>
      <c r="S15" s="118">
        <v>600.57</v>
      </c>
      <c r="T15" s="94"/>
      <c r="U15" s="94"/>
      <c r="V15" s="95"/>
      <c r="W15" s="94"/>
      <c r="X15" s="94"/>
      <c r="Y15" s="95"/>
      <c r="Z15" s="94"/>
      <c r="AA15" s="94">
        <v>610.0</v>
      </c>
      <c r="AC15" s="116" t="s">
        <v>298</v>
      </c>
      <c r="AD15" s="117">
        <v>3.0</v>
      </c>
      <c r="AE15" s="118">
        <v>232.0</v>
      </c>
      <c r="AF15" s="118">
        <v>544.28</v>
      </c>
      <c r="AG15" s="118">
        <f t="shared" ref="AG15:AG19" si="2">SUM(AE15:AF15)</f>
        <v>776.28</v>
      </c>
      <c r="AH15" s="94"/>
      <c r="AI15" s="94"/>
      <c r="AJ15" s="95"/>
      <c r="AK15" s="94"/>
      <c r="AL15" s="94"/>
      <c r="AM15" s="95"/>
      <c r="AN15" s="94"/>
      <c r="AO15" s="94">
        <v>547.0</v>
      </c>
      <c r="AQ15" s="91" t="s">
        <v>298</v>
      </c>
      <c r="AR15" s="117">
        <v>3.0</v>
      </c>
      <c r="AS15" s="118">
        <v>228.0</v>
      </c>
      <c r="AT15" s="118">
        <v>455.02</v>
      </c>
      <c r="AU15" s="118">
        <v>683.02</v>
      </c>
      <c r="AV15" s="94">
        <v>2349.0</v>
      </c>
      <c r="AW15" s="94">
        <v>0.46</v>
      </c>
      <c r="AX15" s="95">
        <v>0.44</v>
      </c>
      <c r="AY15" s="94">
        <v>15073.0</v>
      </c>
      <c r="AZ15" s="94">
        <v>0.45</v>
      </c>
      <c r="BA15" s="95">
        <v>0.44</v>
      </c>
      <c r="BB15" s="94">
        <v>228.0</v>
      </c>
      <c r="BC15" s="94">
        <v>692.0</v>
      </c>
      <c r="BD15" s="95"/>
      <c r="BE15" s="91" t="s">
        <v>298</v>
      </c>
      <c r="BF15" s="117">
        <v>3.0</v>
      </c>
      <c r="BG15" s="118">
        <v>292.0</v>
      </c>
      <c r="BH15" s="118">
        <v>397.56</v>
      </c>
      <c r="BI15" s="118">
        <v>689.56</v>
      </c>
      <c r="BJ15" s="94"/>
      <c r="BK15" s="94"/>
      <c r="BL15" s="95"/>
      <c r="BM15" s="94"/>
      <c r="BN15" s="94"/>
      <c r="BO15" s="95"/>
      <c r="BP15" s="94"/>
      <c r="BQ15" s="94">
        <v>689.0</v>
      </c>
      <c r="BS15" s="91" t="s">
        <v>298</v>
      </c>
      <c r="BT15" s="117">
        <v>3.0</v>
      </c>
      <c r="BU15" s="128">
        <v>259.0</v>
      </c>
      <c r="BV15" s="128">
        <v>629.77</v>
      </c>
      <c r="BW15" s="128">
        <v>888.77</v>
      </c>
      <c r="BX15" s="94">
        <v>2229.0</v>
      </c>
      <c r="BY15" s="94">
        <v>0.48</v>
      </c>
      <c r="BZ15" s="95">
        <v>0.47</v>
      </c>
      <c r="CA15" s="94">
        <v>14333.0</v>
      </c>
      <c r="CB15" s="94">
        <v>0.48</v>
      </c>
      <c r="CC15" s="95">
        <v>0.47</v>
      </c>
      <c r="CD15" s="94">
        <v>291.0</v>
      </c>
      <c r="CE15" s="128">
        <v>898.0</v>
      </c>
    </row>
    <row r="16">
      <c r="A16" s="91" t="s">
        <v>299</v>
      </c>
      <c r="B16" s="92">
        <v>3.0</v>
      </c>
      <c r="C16" s="93">
        <v>176.0</v>
      </c>
      <c r="D16" s="93">
        <v>498.01</v>
      </c>
      <c r="E16" s="93">
        <v>674.01</v>
      </c>
      <c r="F16" s="94">
        <v>2974.0</v>
      </c>
      <c r="G16" s="94">
        <v>0.31</v>
      </c>
      <c r="H16" s="95">
        <v>0.28</v>
      </c>
      <c r="I16" s="94">
        <v>18925.0</v>
      </c>
      <c r="J16" s="94">
        <v>0.32</v>
      </c>
      <c r="K16" s="95">
        <v>0.29</v>
      </c>
      <c r="L16" s="94">
        <v>218.0</v>
      </c>
      <c r="M16" s="94">
        <v>674.0</v>
      </c>
      <c r="O16" s="91" t="s">
        <v>299</v>
      </c>
      <c r="P16" s="92">
        <v>3.0</v>
      </c>
      <c r="Q16" s="93">
        <v>208.0</v>
      </c>
      <c r="R16" s="93">
        <v>392.98</v>
      </c>
      <c r="S16" s="93">
        <v>600.98</v>
      </c>
      <c r="T16" s="94">
        <v>2547.0</v>
      </c>
      <c r="U16" s="94">
        <v>0.41</v>
      </c>
      <c r="V16" s="95">
        <v>0.39</v>
      </c>
      <c r="W16" s="94">
        <v>16265.0</v>
      </c>
      <c r="X16" s="94">
        <v>0.4</v>
      </c>
      <c r="Y16" s="95">
        <v>0.39</v>
      </c>
      <c r="Z16" s="94">
        <v>208.0</v>
      </c>
      <c r="AA16" s="94">
        <v>610.0</v>
      </c>
      <c r="AC16" s="91" t="s">
        <v>299</v>
      </c>
      <c r="AD16" s="92">
        <v>3.0</v>
      </c>
      <c r="AE16" s="93">
        <v>204.0</v>
      </c>
      <c r="AF16" s="93">
        <v>573.07</v>
      </c>
      <c r="AG16" s="118">
        <f t="shared" si="2"/>
        <v>777.07</v>
      </c>
      <c r="AH16" s="98"/>
      <c r="AI16" s="98"/>
      <c r="AJ16" s="99"/>
      <c r="AK16" s="98"/>
      <c r="AL16" s="98"/>
      <c r="AM16" s="99"/>
      <c r="AN16" s="101"/>
      <c r="AO16" s="94">
        <v>547.0</v>
      </c>
      <c r="AQ16" s="91" t="s">
        <v>299</v>
      </c>
      <c r="AR16" s="92">
        <v>3.0</v>
      </c>
      <c r="AS16" s="93">
        <v>204.0</v>
      </c>
      <c r="AT16" s="93">
        <v>478.86</v>
      </c>
      <c r="AU16" s="93">
        <v>682.86</v>
      </c>
      <c r="AV16" s="98"/>
      <c r="AW16" s="98"/>
      <c r="AX16" s="99"/>
      <c r="AY16" s="98"/>
      <c r="AZ16" s="98"/>
      <c r="BA16" s="99"/>
      <c r="BB16" s="101"/>
      <c r="BC16" s="94">
        <v>692.0</v>
      </c>
      <c r="BD16" s="138"/>
      <c r="BE16" s="91" t="s">
        <v>299</v>
      </c>
      <c r="BF16" s="92">
        <v>3.0</v>
      </c>
      <c r="BG16" s="93">
        <v>246.0</v>
      </c>
      <c r="BH16" s="93">
        <v>442.91</v>
      </c>
      <c r="BI16" s="93">
        <v>688.91</v>
      </c>
      <c r="BJ16" s="98"/>
      <c r="BK16" s="98"/>
      <c r="BL16" s="99"/>
      <c r="BM16" s="98"/>
      <c r="BN16" s="98"/>
      <c r="BO16" s="99"/>
      <c r="BP16" s="101"/>
      <c r="BQ16" s="94">
        <v>689.0</v>
      </c>
      <c r="BS16" s="91" t="s">
        <v>299</v>
      </c>
      <c r="BT16" s="92">
        <v>3.0</v>
      </c>
      <c r="BU16" s="128">
        <v>291.0</v>
      </c>
      <c r="BV16" s="128">
        <v>598.14</v>
      </c>
      <c r="BW16" s="128">
        <v>889.14</v>
      </c>
      <c r="BX16" s="98"/>
      <c r="BY16" s="98"/>
      <c r="BZ16" s="99"/>
      <c r="CA16" s="98"/>
      <c r="CB16" s="98"/>
      <c r="CC16" s="99"/>
      <c r="CD16" s="101"/>
      <c r="CE16" s="128">
        <v>898.0</v>
      </c>
    </row>
    <row r="17">
      <c r="A17" s="91" t="s">
        <v>300</v>
      </c>
      <c r="B17" s="92">
        <v>3.0</v>
      </c>
      <c r="C17" s="93">
        <v>218.0</v>
      </c>
      <c r="D17" s="93">
        <v>456.06</v>
      </c>
      <c r="E17" s="93">
        <v>674.06</v>
      </c>
      <c r="F17" s="98"/>
      <c r="G17" s="98"/>
      <c r="H17" s="99"/>
      <c r="I17" s="98"/>
      <c r="J17" s="98"/>
      <c r="K17" s="99"/>
      <c r="L17" s="101"/>
      <c r="M17" s="94">
        <v>674.0</v>
      </c>
      <c r="O17" s="91" t="s">
        <v>300</v>
      </c>
      <c r="P17" s="92">
        <v>3.0</v>
      </c>
      <c r="Q17" s="93">
        <v>175.0</v>
      </c>
      <c r="R17" s="93">
        <v>426.03</v>
      </c>
      <c r="S17" s="93">
        <v>601.03</v>
      </c>
      <c r="T17" s="98"/>
      <c r="U17" s="98"/>
      <c r="V17" s="99"/>
      <c r="W17" s="98"/>
      <c r="X17" s="98"/>
      <c r="Y17" s="99"/>
      <c r="Z17" s="101"/>
      <c r="AA17" s="94">
        <v>610.0</v>
      </c>
      <c r="AC17" s="91" t="s">
        <v>300</v>
      </c>
      <c r="AD17" s="92">
        <v>3.0</v>
      </c>
      <c r="AE17" s="93">
        <v>231.0</v>
      </c>
      <c r="AF17" s="93">
        <v>546.02</v>
      </c>
      <c r="AG17" s="118">
        <f t="shared" si="2"/>
        <v>777.02</v>
      </c>
      <c r="AH17" s="98"/>
      <c r="AI17" s="98"/>
      <c r="AJ17" s="99"/>
      <c r="AK17" s="98"/>
      <c r="AL17" s="98"/>
      <c r="AM17" s="99"/>
      <c r="AN17" s="101"/>
      <c r="AO17" s="94">
        <v>547.0</v>
      </c>
      <c r="AQ17" s="91" t="s">
        <v>300</v>
      </c>
      <c r="AR17" s="92">
        <v>3.0</v>
      </c>
      <c r="AS17" s="93">
        <v>192.0</v>
      </c>
      <c r="AT17" s="93">
        <v>491.49</v>
      </c>
      <c r="AU17" s="93">
        <v>683.49</v>
      </c>
      <c r="AV17" s="98"/>
      <c r="AW17" s="98"/>
      <c r="AX17" s="99"/>
      <c r="AY17" s="98"/>
      <c r="AZ17" s="98"/>
      <c r="BA17" s="99"/>
      <c r="BB17" s="101"/>
      <c r="BC17" s="94">
        <v>692.0</v>
      </c>
      <c r="BD17" s="138"/>
      <c r="BE17" s="91" t="s">
        <v>300</v>
      </c>
      <c r="BF17" s="92">
        <v>3.0</v>
      </c>
      <c r="BG17" s="93">
        <v>285.0</v>
      </c>
      <c r="BH17" s="93">
        <v>404.57</v>
      </c>
      <c r="BI17" s="93">
        <v>689.57</v>
      </c>
      <c r="BJ17" s="98"/>
      <c r="BK17" s="98"/>
      <c r="BL17" s="99"/>
      <c r="BM17" s="98"/>
      <c r="BN17" s="98"/>
      <c r="BO17" s="99"/>
      <c r="BP17" s="101"/>
      <c r="BQ17" s="94">
        <v>689.0</v>
      </c>
      <c r="BS17" s="91" t="s">
        <v>300</v>
      </c>
      <c r="BT17" s="92">
        <v>3.0</v>
      </c>
      <c r="BU17" s="128">
        <v>285.0</v>
      </c>
      <c r="BV17" s="128">
        <v>603.83</v>
      </c>
      <c r="BW17" s="128">
        <v>888.83</v>
      </c>
      <c r="BX17" s="98"/>
      <c r="BY17" s="98"/>
      <c r="BZ17" s="99"/>
      <c r="CA17" s="98"/>
      <c r="CB17" s="98"/>
      <c r="CC17" s="99"/>
      <c r="CD17" s="101"/>
      <c r="CE17" s="128">
        <v>898.0</v>
      </c>
    </row>
    <row r="18">
      <c r="A18" s="91" t="s">
        <v>301</v>
      </c>
      <c r="B18" s="92">
        <v>3.0</v>
      </c>
      <c r="C18" s="93">
        <v>182.0</v>
      </c>
      <c r="D18" s="93">
        <v>491.99</v>
      </c>
      <c r="E18" s="93">
        <v>673.99</v>
      </c>
      <c r="F18" s="98"/>
      <c r="G18" s="98"/>
      <c r="H18" s="99"/>
      <c r="I18" s="98"/>
      <c r="J18" s="98"/>
      <c r="K18" s="99"/>
      <c r="L18" s="101"/>
      <c r="M18" s="94">
        <v>674.0</v>
      </c>
      <c r="O18" s="91" t="s">
        <v>301</v>
      </c>
      <c r="P18" s="92">
        <v>3.0</v>
      </c>
      <c r="Q18" s="93">
        <v>180.0</v>
      </c>
      <c r="R18" s="93">
        <v>420.51</v>
      </c>
      <c r="S18" s="93">
        <v>600.51</v>
      </c>
      <c r="T18" s="98"/>
      <c r="U18" s="98"/>
      <c r="V18" s="99"/>
      <c r="W18" s="98"/>
      <c r="X18" s="98"/>
      <c r="Y18" s="99"/>
      <c r="Z18" s="101"/>
      <c r="AA18" s="94">
        <v>610.0</v>
      </c>
      <c r="AC18" s="91" t="s">
        <v>301</v>
      </c>
      <c r="AD18" s="92">
        <v>3.0</v>
      </c>
      <c r="AE18" s="93">
        <v>240.0</v>
      </c>
      <c r="AF18" s="93">
        <v>536.97</v>
      </c>
      <c r="AG18" s="118">
        <f t="shared" si="2"/>
        <v>776.97</v>
      </c>
      <c r="AH18" s="98"/>
      <c r="AI18" s="98"/>
      <c r="AJ18" s="99"/>
      <c r="AK18" s="98"/>
      <c r="AL18" s="98"/>
      <c r="AM18" s="99"/>
      <c r="AN18" s="101"/>
      <c r="AO18" s="94">
        <v>547.0</v>
      </c>
      <c r="AQ18" s="91" t="s">
        <v>301</v>
      </c>
      <c r="AR18" s="92">
        <v>3.0</v>
      </c>
      <c r="AS18" s="93">
        <v>191.0</v>
      </c>
      <c r="AT18" s="93">
        <v>491.97</v>
      </c>
      <c r="AU18" s="93">
        <v>682.97</v>
      </c>
      <c r="AV18" s="98"/>
      <c r="AW18" s="98"/>
      <c r="AX18" s="99"/>
      <c r="AY18" s="98"/>
      <c r="AZ18" s="98"/>
      <c r="BA18" s="99"/>
      <c r="BB18" s="101"/>
      <c r="BC18" s="94">
        <v>692.0</v>
      </c>
      <c r="BD18" s="138"/>
      <c r="BE18" s="91" t="s">
        <v>301</v>
      </c>
      <c r="BF18" s="92">
        <v>3.0</v>
      </c>
      <c r="BG18" s="93">
        <v>232.0</v>
      </c>
      <c r="BH18" s="93">
        <v>457.43</v>
      </c>
      <c r="BI18" s="93">
        <v>689.43</v>
      </c>
      <c r="BJ18" s="98"/>
      <c r="BK18" s="98"/>
      <c r="BL18" s="99"/>
      <c r="BM18" s="98"/>
      <c r="BN18" s="98"/>
      <c r="BO18" s="99"/>
      <c r="BP18" s="101"/>
      <c r="BQ18" s="94">
        <v>689.0</v>
      </c>
      <c r="BS18" s="91" t="s">
        <v>301</v>
      </c>
      <c r="BT18" s="92">
        <v>3.0</v>
      </c>
      <c r="BU18" s="128">
        <v>251.0</v>
      </c>
      <c r="BV18" s="128">
        <v>637.35</v>
      </c>
      <c r="BW18" s="128">
        <v>888.35</v>
      </c>
      <c r="BX18" s="98"/>
      <c r="BY18" s="98"/>
      <c r="BZ18" s="99"/>
      <c r="CA18" s="98"/>
      <c r="CB18" s="98"/>
      <c r="CC18" s="99"/>
      <c r="CD18" s="101"/>
      <c r="CE18" s="128">
        <v>898.0</v>
      </c>
    </row>
    <row r="19">
      <c r="A19" s="103" t="s">
        <v>302</v>
      </c>
      <c r="B19" s="104">
        <v>3.0</v>
      </c>
      <c r="C19" s="105">
        <v>206.0</v>
      </c>
      <c r="D19" s="105">
        <v>467.44</v>
      </c>
      <c r="E19" s="105">
        <v>673.44</v>
      </c>
      <c r="F19" s="106"/>
      <c r="G19" s="106"/>
      <c r="H19" s="107"/>
      <c r="I19" s="106"/>
      <c r="J19" s="106"/>
      <c r="K19" s="107"/>
      <c r="L19" s="108"/>
      <c r="M19" s="109">
        <v>674.0</v>
      </c>
      <c r="O19" s="91" t="s">
        <v>302</v>
      </c>
      <c r="P19" s="92">
        <v>3.0</v>
      </c>
      <c r="Q19" s="93">
        <v>181.0</v>
      </c>
      <c r="R19" s="93">
        <v>419.51</v>
      </c>
      <c r="S19" s="93">
        <v>600.51</v>
      </c>
      <c r="T19" s="98"/>
      <c r="U19" s="98"/>
      <c r="V19" s="99"/>
      <c r="W19" s="98"/>
      <c r="X19" s="98"/>
      <c r="Y19" s="99"/>
      <c r="Z19" s="101"/>
      <c r="AA19" s="94">
        <v>610.0</v>
      </c>
      <c r="AC19" s="103" t="s">
        <v>302</v>
      </c>
      <c r="AD19" s="104">
        <v>3.0</v>
      </c>
      <c r="AE19" s="105">
        <v>228.0</v>
      </c>
      <c r="AF19" s="105">
        <v>548.81</v>
      </c>
      <c r="AG19" s="109">
        <f t="shared" si="2"/>
        <v>776.81</v>
      </c>
      <c r="AH19" s="109">
        <v>2400.0</v>
      </c>
      <c r="AI19" s="109">
        <v>0.44</v>
      </c>
      <c r="AJ19" s="111">
        <v>0.43</v>
      </c>
      <c r="AK19" s="109">
        <v>15345.0</v>
      </c>
      <c r="AL19" s="109">
        <v>0.44</v>
      </c>
      <c r="AM19" s="111">
        <v>0.43</v>
      </c>
      <c r="AN19" s="109">
        <v>240.0</v>
      </c>
      <c r="AO19" s="109">
        <v>547.0</v>
      </c>
      <c r="AQ19" s="91" t="s">
        <v>302</v>
      </c>
      <c r="AR19" s="92">
        <v>3.0</v>
      </c>
      <c r="AS19" s="93">
        <v>226.0</v>
      </c>
      <c r="AT19" s="93">
        <v>457.23</v>
      </c>
      <c r="AU19" s="93">
        <v>683.23</v>
      </c>
      <c r="AV19" s="98"/>
      <c r="AW19" s="98"/>
      <c r="AX19" s="99"/>
      <c r="AY19" s="98"/>
      <c r="AZ19" s="98"/>
      <c r="BA19" s="99"/>
      <c r="BB19" s="101"/>
      <c r="BC19" s="94">
        <v>692.0</v>
      </c>
      <c r="BD19" s="138"/>
      <c r="BE19" s="91" t="s">
        <v>302</v>
      </c>
      <c r="BF19" s="92">
        <v>3.0</v>
      </c>
      <c r="BG19" s="93">
        <v>279.0</v>
      </c>
      <c r="BH19" s="93">
        <v>410.35</v>
      </c>
      <c r="BI19" s="93">
        <v>689.35</v>
      </c>
      <c r="BJ19" s="94">
        <v>2230.0</v>
      </c>
      <c r="BK19" s="94">
        <v>0.48</v>
      </c>
      <c r="BL19" s="95">
        <v>0.47</v>
      </c>
      <c r="BM19" s="94">
        <v>14301.0</v>
      </c>
      <c r="BN19" s="94">
        <v>0.48</v>
      </c>
      <c r="BO19" s="95">
        <v>0.47</v>
      </c>
      <c r="BP19" s="94">
        <v>292.0</v>
      </c>
      <c r="BQ19" s="94">
        <v>689.0</v>
      </c>
      <c r="BS19" s="91" t="s">
        <v>302</v>
      </c>
      <c r="BT19" s="92">
        <v>3.0</v>
      </c>
      <c r="BU19" s="128">
        <v>246.0</v>
      </c>
      <c r="BV19" s="128">
        <v>642.4</v>
      </c>
      <c r="BW19" s="128">
        <v>888.4</v>
      </c>
      <c r="BX19" s="98"/>
      <c r="BY19" s="98"/>
      <c r="BZ19" s="99"/>
      <c r="CA19" s="98"/>
      <c r="CB19" s="98"/>
      <c r="CC19" s="99"/>
      <c r="CD19" s="101"/>
      <c r="CE19" s="128">
        <v>898.0</v>
      </c>
    </row>
    <row r="20">
      <c r="A20" s="116" t="s">
        <v>298</v>
      </c>
      <c r="B20" s="117">
        <v>4.0</v>
      </c>
      <c r="C20" s="118">
        <v>190.0</v>
      </c>
      <c r="D20" s="118">
        <v>479.68</v>
      </c>
      <c r="E20" s="118">
        <v>669.68</v>
      </c>
      <c r="F20" s="98"/>
      <c r="G20" s="98"/>
      <c r="H20" s="99"/>
      <c r="I20" s="98"/>
      <c r="J20" s="98"/>
      <c r="K20" s="99"/>
      <c r="L20" s="98"/>
      <c r="M20" s="94">
        <v>670.0</v>
      </c>
      <c r="O20" s="91" t="s">
        <v>298</v>
      </c>
      <c r="P20" s="117">
        <v>4.0</v>
      </c>
      <c r="Q20" s="118">
        <v>199.0</v>
      </c>
      <c r="R20" s="118">
        <v>403.8</v>
      </c>
      <c r="S20" s="118">
        <v>699.39</v>
      </c>
      <c r="T20" s="98"/>
      <c r="U20" s="98"/>
      <c r="V20" s="99"/>
      <c r="W20" s="98"/>
      <c r="X20" s="98"/>
      <c r="Y20" s="99"/>
      <c r="Z20" s="98"/>
      <c r="AA20" s="94">
        <v>708.0</v>
      </c>
      <c r="AC20" s="116" t="s">
        <v>298</v>
      </c>
      <c r="AD20" s="117">
        <v>4.0</v>
      </c>
      <c r="AE20" s="118">
        <v>224.0</v>
      </c>
      <c r="AF20" s="118">
        <v>502.73</v>
      </c>
      <c r="AG20" s="118">
        <v>533.73</v>
      </c>
      <c r="AH20" s="94">
        <v>2222.0</v>
      </c>
      <c r="AI20" s="94">
        <v>0.49</v>
      </c>
      <c r="AJ20" s="95">
        <v>0.48</v>
      </c>
      <c r="AK20" s="94">
        <v>14298.0</v>
      </c>
      <c r="AL20" s="94">
        <v>0.48</v>
      </c>
      <c r="AM20" s="95">
        <v>0.48</v>
      </c>
      <c r="AN20" s="94">
        <v>228.0</v>
      </c>
      <c r="AO20" s="94">
        <v>534.0</v>
      </c>
      <c r="AQ20" s="91" t="s">
        <v>298</v>
      </c>
      <c r="AR20" s="117">
        <v>4.0</v>
      </c>
      <c r="AS20" s="118">
        <v>224.0</v>
      </c>
      <c r="AT20" s="118">
        <v>478.82</v>
      </c>
      <c r="AU20" s="118">
        <v>702.82</v>
      </c>
      <c r="AV20" s="98"/>
      <c r="AW20" s="98"/>
      <c r="AX20" s="99"/>
      <c r="AY20" s="98"/>
      <c r="AZ20" s="98"/>
      <c r="BA20" s="99"/>
      <c r="BB20" s="98"/>
      <c r="BC20" s="94">
        <v>712.0</v>
      </c>
      <c r="BD20" s="99"/>
      <c r="BE20" s="91" t="s">
        <v>298</v>
      </c>
      <c r="BF20" s="117">
        <v>4.0</v>
      </c>
      <c r="BG20" s="118">
        <v>291.0</v>
      </c>
      <c r="BH20" s="118">
        <v>354.74</v>
      </c>
      <c r="BI20" s="118">
        <v>645.74</v>
      </c>
      <c r="BJ20" s="94">
        <v>2078.0</v>
      </c>
      <c r="BK20" s="94">
        <v>0.52</v>
      </c>
      <c r="BL20" s="95">
        <v>0.51</v>
      </c>
      <c r="BM20" s="94">
        <v>13418.0</v>
      </c>
      <c r="BN20" s="94">
        <v>0.52</v>
      </c>
      <c r="BO20" s="95">
        <v>0.51</v>
      </c>
      <c r="BP20" s="94">
        <v>291.0</v>
      </c>
      <c r="BQ20" s="94">
        <v>646.0</v>
      </c>
      <c r="BS20" s="91" t="s">
        <v>298</v>
      </c>
      <c r="BT20" s="117">
        <v>4.0</v>
      </c>
      <c r="BU20" s="128">
        <v>262.0</v>
      </c>
      <c r="BV20" s="128">
        <v>506.64</v>
      </c>
      <c r="BW20" s="128">
        <v>688.51</v>
      </c>
      <c r="BX20" s="98"/>
      <c r="BY20" s="98"/>
      <c r="BZ20" s="99"/>
      <c r="CA20" s="98"/>
      <c r="CB20" s="98"/>
      <c r="CC20" s="99"/>
      <c r="CD20" s="98"/>
      <c r="CE20" s="128">
        <v>698.0</v>
      </c>
    </row>
    <row r="21">
      <c r="A21" s="91" t="s">
        <v>299</v>
      </c>
      <c r="B21" s="92">
        <v>4.0</v>
      </c>
      <c r="C21" s="93">
        <v>170.0</v>
      </c>
      <c r="D21" s="93">
        <v>499.96</v>
      </c>
      <c r="E21" s="93">
        <v>669.96</v>
      </c>
      <c r="F21" s="94">
        <v>2683.0</v>
      </c>
      <c r="G21" s="94">
        <v>0.37</v>
      </c>
      <c r="H21" s="95">
        <v>0.35</v>
      </c>
      <c r="I21" s="94">
        <v>17047.0</v>
      </c>
      <c r="J21" s="94">
        <v>0.38</v>
      </c>
      <c r="K21" s="95">
        <v>0.35</v>
      </c>
      <c r="L21" s="94">
        <v>199.0</v>
      </c>
      <c r="M21" s="94">
        <v>670.0</v>
      </c>
      <c r="O21" s="91" t="s">
        <v>299</v>
      </c>
      <c r="P21" s="92">
        <v>4.0</v>
      </c>
      <c r="Q21" s="93">
        <v>217.0</v>
      </c>
      <c r="R21" s="93">
        <v>385.9</v>
      </c>
      <c r="S21" s="93">
        <v>699.49</v>
      </c>
      <c r="T21" s="98"/>
      <c r="U21" s="98"/>
      <c r="V21" s="99"/>
      <c r="W21" s="98"/>
      <c r="X21" s="98"/>
      <c r="Y21" s="99"/>
      <c r="Z21" s="101"/>
      <c r="AA21" s="94">
        <v>708.0</v>
      </c>
      <c r="AC21" s="91" t="s">
        <v>299</v>
      </c>
      <c r="AD21" s="92">
        <v>4.0</v>
      </c>
      <c r="AE21" s="93">
        <v>196.0</v>
      </c>
      <c r="AF21" s="93">
        <v>530.71</v>
      </c>
      <c r="AG21" s="93">
        <v>533.71</v>
      </c>
      <c r="AH21" s="98"/>
      <c r="AI21" s="98"/>
      <c r="AJ21" s="99"/>
      <c r="AK21" s="98"/>
      <c r="AL21" s="98"/>
      <c r="AM21" s="99"/>
      <c r="AN21" s="101"/>
      <c r="AO21" s="94">
        <v>534.0</v>
      </c>
      <c r="AQ21" s="91" t="s">
        <v>299</v>
      </c>
      <c r="AR21" s="92">
        <v>4.0</v>
      </c>
      <c r="AS21" s="93">
        <v>200.0</v>
      </c>
      <c r="AT21" s="93">
        <v>503.05</v>
      </c>
      <c r="AU21" s="93">
        <v>703.05</v>
      </c>
      <c r="AV21" s="98"/>
      <c r="AW21" s="98"/>
      <c r="AX21" s="99"/>
      <c r="AY21" s="98"/>
      <c r="AZ21" s="98"/>
      <c r="BA21" s="99"/>
      <c r="BB21" s="101"/>
      <c r="BC21" s="94">
        <v>712.0</v>
      </c>
      <c r="BD21" s="138"/>
      <c r="BE21" s="91" t="s">
        <v>299</v>
      </c>
      <c r="BF21" s="92">
        <v>4.0</v>
      </c>
      <c r="BG21" s="93">
        <v>239.0</v>
      </c>
      <c r="BH21" s="93">
        <v>406.59</v>
      </c>
      <c r="BI21" s="93">
        <v>645.59</v>
      </c>
      <c r="BJ21" s="98"/>
      <c r="BK21" s="98"/>
      <c r="BL21" s="99"/>
      <c r="BM21" s="98"/>
      <c r="BN21" s="98"/>
      <c r="BO21" s="99"/>
      <c r="BP21" s="101"/>
      <c r="BQ21" s="94">
        <v>646.0</v>
      </c>
      <c r="BS21" s="91" t="s">
        <v>299</v>
      </c>
      <c r="BT21" s="92">
        <v>4.0</v>
      </c>
      <c r="BU21" s="128">
        <v>291.0</v>
      </c>
      <c r="BV21" s="128">
        <v>477.79</v>
      </c>
      <c r="BW21" s="128">
        <v>688.66</v>
      </c>
      <c r="BX21" s="94">
        <v>2077.0</v>
      </c>
      <c r="BY21" s="94">
        <v>0.52</v>
      </c>
      <c r="BZ21" s="95">
        <v>0.51</v>
      </c>
      <c r="CA21" s="94">
        <v>13443.0</v>
      </c>
      <c r="CB21" s="94">
        <v>0.51</v>
      </c>
      <c r="CC21" s="95">
        <v>0.51</v>
      </c>
      <c r="CD21" s="94">
        <v>299.0</v>
      </c>
      <c r="CE21" s="128">
        <v>698.0</v>
      </c>
    </row>
    <row r="22">
      <c r="A22" s="91" t="s">
        <v>300</v>
      </c>
      <c r="B22" s="92">
        <v>4.0</v>
      </c>
      <c r="C22" s="93">
        <v>199.0</v>
      </c>
      <c r="D22" s="93">
        <v>470.2</v>
      </c>
      <c r="E22" s="93">
        <v>669.2</v>
      </c>
      <c r="F22" s="98"/>
      <c r="G22" s="98"/>
      <c r="H22" s="99"/>
      <c r="I22" s="98"/>
      <c r="J22" s="98"/>
      <c r="K22" s="99"/>
      <c r="L22" s="101"/>
      <c r="M22" s="94">
        <v>670.0</v>
      </c>
      <c r="O22" s="91" t="s">
        <v>300</v>
      </c>
      <c r="P22" s="92">
        <v>4.0</v>
      </c>
      <c r="Q22" s="93">
        <v>175.0</v>
      </c>
      <c r="R22" s="93">
        <v>427.65</v>
      </c>
      <c r="S22" s="93">
        <v>699.24</v>
      </c>
      <c r="T22" s="98"/>
      <c r="U22" s="98"/>
      <c r="V22" s="99"/>
      <c r="W22" s="98"/>
      <c r="X22" s="98"/>
      <c r="Y22" s="99"/>
      <c r="Z22" s="101"/>
      <c r="AA22" s="94">
        <v>708.0</v>
      </c>
      <c r="AC22" s="91" t="s">
        <v>300</v>
      </c>
      <c r="AD22" s="92">
        <v>4.0</v>
      </c>
      <c r="AE22" s="93">
        <v>215.0</v>
      </c>
      <c r="AF22" s="93">
        <v>511.38</v>
      </c>
      <c r="AG22" s="93">
        <v>533.38</v>
      </c>
      <c r="AH22" s="98"/>
      <c r="AI22" s="98"/>
      <c r="AJ22" s="99"/>
      <c r="AK22" s="98"/>
      <c r="AL22" s="98"/>
      <c r="AM22" s="99"/>
      <c r="AN22" s="101"/>
      <c r="AO22" s="94">
        <v>534.0</v>
      </c>
      <c r="AQ22" s="91" t="s">
        <v>300</v>
      </c>
      <c r="AR22" s="92">
        <v>4.0</v>
      </c>
      <c r="AS22" s="93">
        <v>189.0</v>
      </c>
      <c r="AT22" s="93">
        <v>513.58</v>
      </c>
      <c r="AU22" s="93">
        <v>702.58</v>
      </c>
      <c r="AV22" s="98"/>
      <c r="AW22" s="98"/>
      <c r="AX22" s="99"/>
      <c r="AY22" s="98"/>
      <c r="AZ22" s="98"/>
      <c r="BA22" s="99"/>
      <c r="BB22" s="101"/>
      <c r="BC22" s="94">
        <v>712.0</v>
      </c>
      <c r="BD22" s="138"/>
      <c r="BE22" s="91" t="s">
        <v>300</v>
      </c>
      <c r="BF22" s="92">
        <v>4.0</v>
      </c>
      <c r="BG22" s="93">
        <v>272.0</v>
      </c>
      <c r="BH22" s="93">
        <v>373.35</v>
      </c>
      <c r="BI22" s="93">
        <v>645.35</v>
      </c>
      <c r="BJ22" s="98"/>
      <c r="BK22" s="98"/>
      <c r="BL22" s="99"/>
      <c r="BM22" s="98"/>
      <c r="BN22" s="98"/>
      <c r="BO22" s="99"/>
      <c r="BP22" s="101"/>
      <c r="BQ22" s="94">
        <v>646.0</v>
      </c>
      <c r="BS22" s="91" t="s">
        <v>300</v>
      </c>
      <c r="BT22" s="92">
        <v>4.0</v>
      </c>
      <c r="BU22" s="128">
        <v>284.0</v>
      </c>
      <c r="BV22" s="128">
        <v>484.69</v>
      </c>
      <c r="BW22" s="128">
        <v>688.56</v>
      </c>
      <c r="BX22" s="98"/>
      <c r="BY22" s="98"/>
      <c r="BZ22" s="99"/>
      <c r="CA22" s="98"/>
      <c r="CB22" s="98"/>
      <c r="CC22" s="99"/>
      <c r="CD22" s="101"/>
      <c r="CE22" s="128">
        <v>698.0</v>
      </c>
    </row>
    <row r="23">
      <c r="A23" s="91" t="s">
        <v>301</v>
      </c>
      <c r="B23" s="92">
        <v>4.0</v>
      </c>
      <c r="C23" s="93">
        <v>167.0</v>
      </c>
      <c r="D23" s="93">
        <v>502.14</v>
      </c>
      <c r="E23" s="93">
        <v>669.14</v>
      </c>
      <c r="F23" s="98"/>
      <c r="G23" s="98"/>
      <c r="H23" s="99"/>
      <c r="I23" s="98"/>
      <c r="J23" s="98"/>
      <c r="K23" s="99"/>
      <c r="L23" s="101"/>
      <c r="M23" s="94">
        <v>670.0</v>
      </c>
      <c r="O23" s="91" t="s">
        <v>301</v>
      </c>
      <c r="P23" s="92">
        <v>4.0</v>
      </c>
      <c r="Q23" s="93">
        <v>171.0</v>
      </c>
      <c r="R23" s="93">
        <v>431.13</v>
      </c>
      <c r="S23" s="93">
        <v>698.72</v>
      </c>
      <c r="T23" s="98"/>
      <c r="U23" s="98"/>
      <c r="V23" s="99"/>
      <c r="W23" s="98"/>
      <c r="X23" s="98"/>
      <c r="Y23" s="99"/>
      <c r="Z23" s="101"/>
      <c r="AA23" s="94">
        <v>708.0</v>
      </c>
      <c r="AC23" s="91" t="s">
        <v>301</v>
      </c>
      <c r="AD23" s="92">
        <v>4.0</v>
      </c>
      <c r="AE23" s="93">
        <v>228.0</v>
      </c>
      <c r="AF23" s="93">
        <v>498.94</v>
      </c>
      <c r="AG23" s="93">
        <v>533.94</v>
      </c>
      <c r="AH23" s="98"/>
      <c r="AI23" s="98"/>
      <c r="AJ23" s="99"/>
      <c r="AK23" s="98"/>
      <c r="AL23" s="98"/>
      <c r="AM23" s="99"/>
      <c r="AN23" s="101"/>
      <c r="AO23" s="94">
        <v>534.0</v>
      </c>
      <c r="AQ23" s="91" t="s">
        <v>301</v>
      </c>
      <c r="AR23" s="92">
        <v>4.0</v>
      </c>
      <c r="AS23" s="93">
        <v>184.0</v>
      </c>
      <c r="AT23" s="93">
        <v>518.76</v>
      </c>
      <c r="AU23" s="93">
        <v>702.76</v>
      </c>
      <c r="AV23" s="94">
        <v>2179.0</v>
      </c>
      <c r="AW23" s="94">
        <v>0.5</v>
      </c>
      <c r="AX23" s="95">
        <v>0.49</v>
      </c>
      <c r="AY23" s="94">
        <v>14092.0</v>
      </c>
      <c r="AZ23" s="94">
        <v>0.49</v>
      </c>
      <c r="BA23" s="95">
        <v>0.49</v>
      </c>
      <c r="BB23" s="94">
        <v>224.0</v>
      </c>
      <c r="BC23" s="94">
        <v>712.0</v>
      </c>
      <c r="BD23" s="138"/>
      <c r="BE23" s="91" t="s">
        <v>301</v>
      </c>
      <c r="BF23" s="92">
        <v>4.0</v>
      </c>
      <c r="BG23" s="93">
        <v>233.0</v>
      </c>
      <c r="BH23" s="93">
        <v>412.72</v>
      </c>
      <c r="BI23" s="93">
        <v>645.72</v>
      </c>
      <c r="BJ23" s="98"/>
      <c r="BK23" s="98"/>
      <c r="BL23" s="99"/>
      <c r="BM23" s="98"/>
      <c r="BN23" s="98"/>
      <c r="BO23" s="99"/>
      <c r="BP23" s="101"/>
      <c r="BQ23" s="94">
        <v>646.0</v>
      </c>
      <c r="BS23" s="91" t="s">
        <v>301</v>
      </c>
      <c r="BT23" s="92">
        <v>4.0</v>
      </c>
      <c r="BU23" s="128">
        <v>261.0</v>
      </c>
      <c r="BV23" s="128">
        <v>508.32</v>
      </c>
      <c r="BW23" s="128">
        <v>689.19</v>
      </c>
      <c r="BX23" s="98"/>
      <c r="BY23" s="98"/>
      <c r="BZ23" s="99"/>
      <c r="CA23" s="98"/>
      <c r="CB23" s="98"/>
      <c r="CC23" s="99"/>
      <c r="CD23" s="101"/>
      <c r="CE23" s="128">
        <v>698.0</v>
      </c>
    </row>
    <row r="24">
      <c r="A24" s="103" t="s">
        <v>302</v>
      </c>
      <c r="B24" s="104">
        <v>4.0</v>
      </c>
      <c r="C24" s="105">
        <v>198.0</v>
      </c>
      <c r="D24" s="105">
        <v>471.49</v>
      </c>
      <c r="E24" s="105">
        <v>669.49</v>
      </c>
      <c r="F24" s="109"/>
      <c r="G24" s="109"/>
      <c r="H24" s="111"/>
      <c r="I24" s="109"/>
      <c r="J24" s="109"/>
      <c r="K24" s="111"/>
      <c r="L24" s="109"/>
      <c r="M24" s="109">
        <v>670.0</v>
      </c>
      <c r="O24" s="91" t="s">
        <v>302</v>
      </c>
      <c r="P24" s="92">
        <v>4.0</v>
      </c>
      <c r="Q24" s="93">
        <v>176.0</v>
      </c>
      <c r="R24" s="93">
        <v>426.53</v>
      </c>
      <c r="S24" s="93">
        <v>699.12</v>
      </c>
      <c r="T24" s="94">
        <v>2427.0</v>
      </c>
      <c r="U24" s="94">
        <v>0.43</v>
      </c>
      <c r="V24" s="95">
        <v>0.42</v>
      </c>
      <c r="W24" s="94">
        <v>15565.0</v>
      </c>
      <c r="X24" s="94">
        <v>0.43</v>
      </c>
      <c r="Y24" s="95">
        <v>0.42</v>
      </c>
      <c r="Z24" s="94">
        <v>217.0</v>
      </c>
      <c r="AA24" s="94">
        <v>708.0</v>
      </c>
      <c r="AC24" s="103" t="s">
        <v>302</v>
      </c>
      <c r="AD24" s="104">
        <v>4.0</v>
      </c>
      <c r="AE24" s="105">
        <v>221.0</v>
      </c>
      <c r="AF24" s="105">
        <v>505.77</v>
      </c>
      <c r="AG24" s="105">
        <v>533.77</v>
      </c>
      <c r="AH24" s="109"/>
      <c r="AI24" s="109"/>
      <c r="AJ24" s="111"/>
      <c r="AK24" s="109"/>
      <c r="AL24" s="109"/>
      <c r="AM24" s="111"/>
      <c r="AN24" s="109"/>
      <c r="AO24" s="109">
        <v>534.0</v>
      </c>
      <c r="AQ24" s="91" t="s">
        <v>302</v>
      </c>
      <c r="AR24" s="92">
        <v>4.0</v>
      </c>
      <c r="AS24" s="93">
        <v>218.0</v>
      </c>
      <c r="AT24" s="93">
        <v>484.42</v>
      </c>
      <c r="AU24" s="93">
        <v>702.42</v>
      </c>
      <c r="AV24" s="94"/>
      <c r="AW24" s="94"/>
      <c r="AX24" s="95"/>
      <c r="AY24" s="94"/>
      <c r="AZ24" s="94"/>
      <c r="BA24" s="95"/>
      <c r="BB24" s="94"/>
      <c r="BC24" s="94">
        <v>712.0</v>
      </c>
      <c r="BD24" s="95"/>
      <c r="BE24" s="91" t="s">
        <v>302</v>
      </c>
      <c r="BF24" s="92">
        <v>4.0</v>
      </c>
      <c r="BG24" s="93">
        <v>288.0</v>
      </c>
      <c r="BH24" s="93">
        <v>357.23</v>
      </c>
      <c r="BI24" s="93">
        <v>645.23</v>
      </c>
      <c r="BJ24" s="94"/>
      <c r="BK24" s="94"/>
      <c r="BL24" s="95"/>
      <c r="BM24" s="94"/>
      <c r="BN24" s="94"/>
      <c r="BO24" s="95"/>
      <c r="BP24" s="94"/>
      <c r="BQ24" s="94">
        <v>646.0</v>
      </c>
      <c r="BS24" s="91" t="s">
        <v>302</v>
      </c>
      <c r="BT24" s="92">
        <v>4.0</v>
      </c>
      <c r="BU24" s="128">
        <v>249.0</v>
      </c>
      <c r="BV24" s="128">
        <v>520.56</v>
      </c>
      <c r="BW24" s="128">
        <v>689.43</v>
      </c>
      <c r="BX24" s="94"/>
      <c r="BY24" s="94"/>
      <c r="BZ24" s="95"/>
      <c r="CA24" s="94"/>
      <c r="CB24" s="94"/>
      <c r="CC24" s="95"/>
      <c r="CD24" s="94"/>
      <c r="CE24" s="128">
        <v>698.0</v>
      </c>
    </row>
    <row r="25">
      <c r="A25" s="116" t="s">
        <v>298</v>
      </c>
      <c r="B25" s="117">
        <v>5.0</v>
      </c>
      <c r="C25" s="118">
        <v>189.0</v>
      </c>
      <c r="D25" s="118">
        <v>474.51</v>
      </c>
      <c r="E25" s="118">
        <v>663.51</v>
      </c>
      <c r="F25" s="98"/>
      <c r="G25" s="98"/>
      <c r="H25" s="99"/>
      <c r="I25" s="98"/>
      <c r="J25" s="98"/>
      <c r="K25" s="99"/>
      <c r="L25" s="98"/>
      <c r="M25" s="94">
        <v>663.0</v>
      </c>
      <c r="O25" s="91" t="s">
        <v>298</v>
      </c>
      <c r="P25" s="117">
        <v>5.0</v>
      </c>
      <c r="Q25" s="118">
        <v>194.0</v>
      </c>
      <c r="R25" s="118">
        <v>351.04</v>
      </c>
      <c r="S25" s="118">
        <v>545.04</v>
      </c>
      <c r="T25" s="98"/>
      <c r="U25" s="98"/>
      <c r="V25" s="99"/>
      <c r="W25" s="98"/>
      <c r="X25" s="98"/>
      <c r="Y25" s="99"/>
      <c r="Z25" s="98"/>
      <c r="AA25" s="94">
        <v>554.0</v>
      </c>
      <c r="AC25" s="116" t="s">
        <v>298</v>
      </c>
      <c r="AD25" s="117">
        <v>5.0</v>
      </c>
      <c r="AE25" s="118">
        <v>230.0</v>
      </c>
      <c r="AF25" s="118">
        <v>431.3</v>
      </c>
      <c r="AG25" s="118">
        <v>590.81</v>
      </c>
      <c r="AH25" s="98"/>
      <c r="AI25" s="98"/>
      <c r="AJ25" s="99"/>
      <c r="AK25" s="98"/>
      <c r="AL25" s="98"/>
      <c r="AM25" s="99"/>
      <c r="AN25" s="98"/>
      <c r="AO25" s="94">
        <v>591.0</v>
      </c>
      <c r="AQ25" s="91" t="s">
        <v>298</v>
      </c>
      <c r="AR25" s="117">
        <v>5.0</v>
      </c>
      <c r="AS25" s="118">
        <v>226.0</v>
      </c>
      <c r="AT25" s="118">
        <v>569.59</v>
      </c>
      <c r="AU25" s="118">
        <v>795.59</v>
      </c>
      <c r="AV25" s="94">
        <v>2067.0</v>
      </c>
      <c r="AW25" s="94">
        <v>0.52</v>
      </c>
      <c r="AX25" s="95">
        <v>0.52</v>
      </c>
      <c r="AY25" s="94">
        <v>13469.0</v>
      </c>
      <c r="AZ25" s="94">
        <v>0.52</v>
      </c>
      <c r="BA25" s="95">
        <v>0.51</v>
      </c>
      <c r="BB25" s="94">
        <v>227.0</v>
      </c>
      <c r="BC25" s="94">
        <v>805.0</v>
      </c>
      <c r="BD25" s="99"/>
      <c r="BE25" s="91" t="s">
        <v>298</v>
      </c>
      <c r="BF25" s="117">
        <v>5.0</v>
      </c>
      <c r="BG25" s="118">
        <v>296.0</v>
      </c>
      <c r="BH25" s="118">
        <v>368.95</v>
      </c>
      <c r="BI25" s="118">
        <v>664.95</v>
      </c>
      <c r="BJ25" s="98"/>
      <c r="BK25" s="98"/>
      <c r="BL25" s="99"/>
      <c r="BM25" s="98"/>
      <c r="BN25" s="98"/>
      <c r="BO25" s="99"/>
      <c r="BP25" s="98"/>
      <c r="BQ25" s="94">
        <v>664.0</v>
      </c>
      <c r="BS25" s="91" t="s">
        <v>298</v>
      </c>
      <c r="BT25" s="117">
        <v>5.0</v>
      </c>
      <c r="BU25" s="128">
        <v>252.0</v>
      </c>
      <c r="BV25" s="128">
        <v>526.47</v>
      </c>
      <c r="BW25" s="128">
        <v>778.47</v>
      </c>
      <c r="BX25" s="94">
        <v>1912.0</v>
      </c>
      <c r="BY25" s="94">
        <v>0.56</v>
      </c>
      <c r="BZ25" s="95">
        <v>0.56</v>
      </c>
      <c r="CA25" s="94">
        <v>12535.0</v>
      </c>
      <c r="CB25" s="94">
        <v>0.55</v>
      </c>
      <c r="CC25" s="95">
        <v>0.54</v>
      </c>
      <c r="CD25" s="94">
        <v>313.0</v>
      </c>
      <c r="CE25" s="128">
        <v>788.0</v>
      </c>
    </row>
    <row r="26">
      <c r="A26" s="91" t="s">
        <v>299</v>
      </c>
      <c r="B26" s="92">
        <v>5.0</v>
      </c>
      <c r="C26" s="93">
        <v>170.0</v>
      </c>
      <c r="D26" s="93">
        <v>492.98</v>
      </c>
      <c r="E26" s="93">
        <v>662.98</v>
      </c>
      <c r="F26" s="94">
        <v>2484.0</v>
      </c>
      <c r="G26" s="94">
        <v>0.42</v>
      </c>
      <c r="H26" s="95">
        <v>0.42</v>
      </c>
      <c r="I26" s="94">
        <v>15798.0</v>
      </c>
      <c r="J26" s="94">
        <v>0.43</v>
      </c>
      <c r="K26" s="95">
        <v>0.42</v>
      </c>
      <c r="L26" s="94">
        <v>203.0</v>
      </c>
      <c r="M26" s="94">
        <v>663.0</v>
      </c>
      <c r="O26" s="91" t="s">
        <v>299</v>
      </c>
      <c r="P26" s="92">
        <v>5.0</v>
      </c>
      <c r="Q26" s="93">
        <v>202.0</v>
      </c>
      <c r="R26" s="93">
        <v>342.75</v>
      </c>
      <c r="S26" s="93">
        <v>544.75</v>
      </c>
      <c r="T26" s="94"/>
      <c r="U26" s="94"/>
      <c r="V26" s="95"/>
      <c r="W26" s="94"/>
      <c r="X26" s="94"/>
      <c r="Y26" s="95"/>
      <c r="Z26" s="94"/>
      <c r="AA26" s="94">
        <v>554.0</v>
      </c>
      <c r="AC26" s="91" t="s">
        <v>299</v>
      </c>
      <c r="AD26" s="92">
        <v>5.0</v>
      </c>
      <c r="AE26" s="93">
        <v>201.0</v>
      </c>
      <c r="AF26" s="93">
        <v>460.09</v>
      </c>
      <c r="AG26" s="93">
        <v>590.6</v>
      </c>
      <c r="AH26" s="94"/>
      <c r="AI26" s="94"/>
      <c r="AJ26" s="95"/>
      <c r="AK26" s="94"/>
      <c r="AL26" s="94"/>
      <c r="AM26" s="95"/>
      <c r="AN26" s="94"/>
      <c r="AO26" s="94">
        <v>591.0</v>
      </c>
      <c r="AQ26" s="91" t="s">
        <v>299</v>
      </c>
      <c r="AR26" s="92">
        <v>5.0</v>
      </c>
      <c r="AS26" s="93">
        <v>193.0</v>
      </c>
      <c r="AT26" s="93">
        <v>603.13</v>
      </c>
      <c r="AU26" s="93">
        <v>796.13</v>
      </c>
      <c r="AV26" s="94"/>
      <c r="AW26" s="94"/>
      <c r="AX26" s="95"/>
      <c r="AY26" s="94"/>
      <c r="AZ26" s="94"/>
      <c r="BA26" s="95"/>
      <c r="BB26" s="94"/>
      <c r="BC26" s="94">
        <v>805.0</v>
      </c>
      <c r="BD26" s="95"/>
      <c r="BE26" s="91" t="s">
        <v>299</v>
      </c>
      <c r="BF26" s="92">
        <v>5.0</v>
      </c>
      <c r="BG26" s="93">
        <v>258.0</v>
      </c>
      <c r="BH26" s="93">
        <v>405.91</v>
      </c>
      <c r="BI26" s="93">
        <v>663.91</v>
      </c>
      <c r="BJ26" s="94"/>
      <c r="BK26" s="94"/>
      <c r="BL26" s="95"/>
      <c r="BM26" s="94"/>
      <c r="BN26" s="94"/>
      <c r="BO26" s="95"/>
      <c r="BP26" s="94"/>
      <c r="BQ26" s="94">
        <v>664.0</v>
      </c>
      <c r="BS26" s="91" t="s">
        <v>299</v>
      </c>
      <c r="BT26" s="92">
        <v>5.0</v>
      </c>
      <c r="BU26" s="128">
        <v>271.0</v>
      </c>
      <c r="BV26" s="128">
        <v>508.13</v>
      </c>
      <c r="BW26" s="128">
        <v>779.13</v>
      </c>
      <c r="BX26" s="94"/>
      <c r="BY26" s="94"/>
      <c r="BZ26" s="95"/>
      <c r="CA26" s="94"/>
      <c r="CB26" s="94"/>
      <c r="CC26" s="95"/>
      <c r="CD26" s="94"/>
      <c r="CE26" s="128">
        <v>788.0</v>
      </c>
    </row>
    <row r="27">
      <c r="A27" s="91" t="s">
        <v>300</v>
      </c>
      <c r="B27" s="92">
        <v>5.0</v>
      </c>
      <c r="C27" s="93">
        <v>200.0</v>
      </c>
      <c r="D27" s="93">
        <v>463.31</v>
      </c>
      <c r="E27" s="93">
        <v>663.31</v>
      </c>
      <c r="F27" s="98"/>
      <c r="G27" s="98"/>
      <c r="H27" s="99"/>
      <c r="I27" s="98"/>
      <c r="J27" s="98"/>
      <c r="K27" s="99"/>
      <c r="L27" s="101"/>
      <c r="M27" s="94">
        <v>663.0</v>
      </c>
      <c r="O27" s="91" t="s">
        <v>300</v>
      </c>
      <c r="P27" s="92">
        <v>5.0</v>
      </c>
      <c r="Q27" s="93">
        <v>173.0</v>
      </c>
      <c r="R27" s="93">
        <v>372.08</v>
      </c>
      <c r="S27" s="93">
        <v>545.08</v>
      </c>
      <c r="T27" s="98"/>
      <c r="U27" s="98"/>
      <c r="V27" s="99"/>
      <c r="W27" s="98"/>
      <c r="X27" s="98"/>
      <c r="Y27" s="99"/>
      <c r="Z27" s="101"/>
      <c r="AA27" s="94">
        <v>554.0</v>
      </c>
      <c r="AC27" s="91" t="s">
        <v>300</v>
      </c>
      <c r="AD27" s="92">
        <v>5.0</v>
      </c>
      <c r="AE27" s="93">
        <v>219.0</v>
      </c>
      <c r="AF27" s="93">
        <v>442.25</v>
      </c>
      <c r="AG27" s="93">
        <v>590.76</v>
      </c>
      <c r="AH27" s="98"/>
      <c r="AI27" s="98"/>
      <c r="AJ27" s="99"/>
      <c r="AK27" s="98"/>
      <c r="AL27" s="98"/>
      <c r="AM27" s="99"/>
      <c r="AN27" s="101"/>
      <c r="AO27" s="94">
        <v>591.0</v>
      </c>
      <c r="AQ27" s="91" t="s">
        <v>300</v>
      </c>
      <c r="AR27" s="92">
        <v>5.0</v>
      </c>
      <c r="AS27" s="93">
        <v>194.0</v>
      </c>
      <c r="AT27" s="93">
        <v>602.26</v>
      </c>
      <c r="AU27" s="93">
        <v>796.26</v>
      </c>
      <c r="AV27" s="98"/>
      <c r="AW27" s="98"/>
      <c r="AX27" s="99"/>
      <c r="AY27" s="98"/>
      <c r="AZ27" s="98"/>
      <c r="BA27" s="99"/>
      <c r="BB27" s="101"/>
      <c r="BC27" s="94">
        <v>805.0</v>
      </c>
      <c r="BD27" s="138"/>
      <c r="BE27" s="91" t="s">
        <v>300</v>
      </c>
      <c r="BF27" s="92">
        <v>5.0</v>
      </c>
      <c r="BG27" s="93">
        <v>281.0</v>
      </c>
      <c r="BH27" s="93">
        <v>383.17</v>
      </c>
      <c r="BI27" s="93">
        <v>664.17</v>
      </c>
      <c r="BJ27" s="98"/>
      <c r="BK27" s="98"/>
      <c r="BL27" s="99"/>
      <c r="BM27" s="98"/>
      <c r="BN27" s="98"/>
      <c r="BO27" s="99"/>
      <c r="BP27" s="101"/>
      <c r="BQ27" s="94">
        <v>664.0</v>
      </c>
      <c r="BS27" s="91" t="s">
        <v>300</v>
      </c>
      <c r="BT27" s="92">
        <v>5.0</v>
      </c>
      <c r="BU27" s="128">
        <v>274.0</v>
      </c>
      <c r="BV27" s="128">
        <v>505.13</v>
      </c>
      <c r="BW27" s="128">
        <v>779.13</v>
      </c>
      <c r="BX27" s="98"/>
      <c r="BY27" s="98"/>
      <c r="BZ27" s="99"/>
      <c r="CA27" s="98"/>
      <c r="CB27" s="98"/>
      <c r="CC27" s="99"/>
      <c r="CD27" s="101"/>
      <c r="CE27" s="128">
        <v>788.0</v>
      </c>
    </row>
    <row r="28">
      <c r="A28" s="91" t="s">
        <v>301</v>
      </c>
      <c r="B28" s="92">
        <v>5.0</v>
      </c>
      <c r="C28" s="93">
        <v>173.0</v>
      </c>
      <c r="D28" s="93">
        <v>490.75</v>
      </c>
      <c r="E28" s="93">
        <v>663.75</v>
      </c>
      <c r="F28" s="98"/>
      <c r="G28" s="98"/>
      <c r="H28" s="99"/>
      <c r="I28" s="98"/>
      <c r="J28" s="98"/>
      <c r="K28" s="99"/>
      <c r="L28" s="101"/>
      <c r="M28" s="94">
        <v>663.0</v>
      </c>
      <c r="O28" s="91" t="s">
        <v>301</v>
      </c>
      <c r="P28" s="92">
        <v>5.0</v>
      </c>
      <c r="Q28" s="93">
        <v>171.0</v>
      </c>
      <c r="R28" s="93">
        <v>374.27</v>
      </c>
      <c r="S28" s="93">
        <v>545.27</v>
      </c>
      <c r="T28" s="94">
        <v>2346.0</v>
      </c>
      <c r="U28" s="94">
        <v>0.45</v>
      </c>
      <c r="V28" s="95">
        <v>0.44</v>
      </c>
      <c r="W28" s="94">
        <v>15064.0</v>
      </c>
      <c r="X28" s="94">
        <v>0.45</v>
      </c>
      <c r="Y28" s="95">
        <v>0.44</v>
      </c>
      <c r="Z28" s="94">
        <v>202.0</v>
      </c>
      <c r="AA28" s="94">
        <v>554.0</v>
      </c>
      <c r="AC28" s="91" t="s">
        <v>301</v>
      </c>
      <c r="AD28" s="92">
        <v>5.0</v>
      </c>
      <c r="AE28" s="93">
        <v>235.0</v>
      </c>
      <c r="AF28" s="93">
        <v>426.31</v>
      </c>
      <c r="AG28" s="93">
        <v>590.82</v>
      </c>
      <c r="AH28" s="94">
        <v>2118.0</v>
      </c>
      <c r="AI28" s="94">
        <v>0.51</v>
      </c>
      <c r="AJ28" s="95">
        <v>0.5</v>
      </c>
      <c r="AK28" s="94">
        <v>13717.0</v>
      </c>
      <c r="AL28" s="94">
        <v>0.51</v>
      </c>
      <c r="AM28" s="95">
        <v>0.5</v>
      </c>
      <c r="AN28" s="94">
        <v>235.0</v>
      </c>
      <c r="AO28" s="94">
        <v>591.0</v>
      </c>
      <c r="AQ28" s="91" t="s">
        <v>301</v>
      </c>
      <c r="AR28" s="92">
        <v>5.0</v>
      </c>
      <c r="AS28" s="93">
        <v>187.0</v>
      </c>
      <c r="AT28" s="93">
        <v>608.64</v>
      </c>
      <c r="AU28" s="93">
        <v>795.64</v>
      </c>
      <c r="AV28" s="98"/>
      <c r="AW28" s="98"/>
      <c r="AX28" s="99"/>
      <c r="AY28" s="98"/>
      <c r="AZ28" s="98"/>
      <c r="BA28" s="99"/>
      <c r="BB28" s="101"/>
      <c r="BC28" s="94">
        <v>805.0</v>
      </c>
      <c r="BD28" s="138"/>
      <c r="BE28" s="91" t="s">
        <v>301</v>
      </c>
      <c r="BF28" s="92">
        <v>5.0</v>
      </c>
      <c r="BG28" s="93">
        <v>237.0</v>
      </c>
      <c r="BH28" s="93">
        <v>427.73</v>
      </c>
      <c r="BI28" s="93">
        <v>664.73</v>
      </c>
      <c r="BJ28" s="94">
        <v>1908.0</v>
      </c>
      <c r="BK28" s="94">
        <v>0.56</v>
      </c>
      <c r="BL28" s="95">
        <v>0.56</v>
      </c>
      <c r="BM28" s="94">
        <v>12512.0</v>
      </c>
      <c r="BN28" s="94">
        <v>0.55</v>
      </c>
      <c r="BO28" s="95">
        <v>0.54</v>
      </c>
      <c r="BP28" s="94">
        <v>296.0</v>
      </c>
      <c r="BQ28" s="94">
        <v>664.0</v>
      </c>
      <c r="BS28" s="91" t="s">
        <v>301</v>
      </c>
      <c r="BT28" s="92">
        <v>5.0</v>
      </c>
      <c r="BU28" s="128">
        <v>253.0</v>
      </c>
      <c r="BV28" s="128">
        <v>526.05</v>
      </c>
      <c r="BW28" s="128">
        <v>779.05</v>
      </c>
      <c r="BX28" s="98"/>
      <c r="BY28" s="98"/>
      <c r="BZ28" s="99"/>
      <c r="CA28" s="98"/>
      <c r="CB28" s="98"/>
      <c r="CC28" s="99"/>
      <c r="CD28" s="101"/>
      <c r="CE28" s="128">
        <v>788.0</v>
      </c>
    </row>
    <row r="29">
      <c r="A29" s="103" t="s">
        <v>302</v>
      </c>
      <c r="B29" s="104">
        <v>5.0</v>
      </c>
      <c r="C29" s="105">
        <v>203.0</v>
      </c>
      <c r="D29" s="105">
        <v>460.81</v>
      </c>
      <c r="E29" s="105">
        <v>663.81</v>
      </c>
      <c r="F29" s="106"/>
      <c r="G29" s="106"/>
      <c r="H29" s="107"/>
      <c r="I29" s="106"/>
      <c r="J29" s="106"/>
      <c r="K29" s="107"/>
      <c r="L29" s="108"/>
      <c r="M29" s="109">
        <v>663.0</v>
      </c>
      <c r="O29" s="91" t="s">
        <v>302</v>
      </c>
      <c r="P29" s="92">
        <v>5.0</v>
      </c>
      <c r="Q29" s="93">
        <v>176.0</v>
      </c>
      <c r="R29" s="93">
        <v>369.68</v>
      </c>
      <c r="S29" s="93">
        <v>545.68</v>
      </c>
      <c r="T29" s="98"/>
      <c r="U29" s="98"/>
      <c r="V29" s="99"/>
      <c r="W29" s="98"/>
      <c r="X29" s="98"/>
      <c r="Y29" s="99"/>
      <c r="Z29" s="101"/>
      <c r="AA29" s="94">
        <v>554.0</v>
      </c>
      <c r="AC29" s="103" t="s">
        <v>302</v>
      </c>
      <c r="AD29" s="104">
        <v>5.0</v>
      </c>
      <c r="AE29" s="105">
        <v>221.0</v>
      </c>
      <c r="AF29" s="105">
        <v>440.04</v>
      </c>
      <c r="AG29" s="105">
        <v>590.55</v>
      </c>
      <c r="AH29" s="106"/>
      <c r="AI29" s="106"/>
      <c r="AJ29" s="107"/>
      <c r="AK29" s="106"/>
      <c r="AL29" s="106"/>
      <c r="AM29" s="107"/>
      <c r="AN29" s="108"/>
      <c r="AO29" s="109">
        <v>591.0</v>
      </c>
      <c r="AQ29" s="91" t="s">
        <v>302</v>
      </c>
      <c r="AR29" s="92">
        <v>5.0</v>
      </c>
      <c r="AS29" s="93">
        <v>227.0</v>
      </c>
      <c r="AT29" s="93">
        <v>569.4</v>
      </c>
      <c r="AU29" s="93">
        <v>796.4</v>
      </c>
      <c r="AV29" s="98"/>
      <c r="AW29" s="98"/>
      <c r="AX29" s="99"/>
      <c r="AY29" s="98"/>
      <c r="AZ29" s="98"/>
      <c r="BA29" s="99"/>
      <c r="BB29" s="101"/>
      <c r="BC29" s="94">
        <v>805.0</v>
      </c>
      <c r="BD29" s="138"/>
      <c r="BE29" s="91" t="s">
        <v>302</v>
      </c>
      <c r="BF29" s="92">
        <v>5.0</v>
      </c>
      <c r="BG29" s="93">
        <v>288.0</v>
      </c>
      <c r="BH29" s="93">
        <v>376.34</v>
      </c>
      <c r="BI29" s="93">
        <v>664.34</v>
      </c>
      <c r="BJ29" s="98"/>
      <c r="BK29" s="98"/>
      <c r="BL29" s="99"/>
      <c r="BM29" s="98"/>
      <c r="BN29" s="98"/>
      <c r="BO29" s="99"/>
      <c r="BP29" s="101"/>
      <c r="BQ29" s="94">
        <v>664.0</v>
      </c>
      <c r="BS29" s="91" t="s">
        <v>302</v>
      </c>
      <c r="BT29" s="92">
        <v>5.0</v>
      </c>
      <c r="BU29" s="128">
        <v>248.0</v>
      </c>
      <c r="BV29" s="128">
        <v>531.1</v>
      </c>
      <c r="BW29" s="128">
        <v>779.1</v>
      </c>
      <c r="BX29" s="98"/>
      <c r="BY29" s="98"/>
      <c r="BZ29" s="99"/>
      <c r="CA29" s="98"/>
      <c r="CB29" s="98"/>
      <c r="CC29" s="99"/>
      <c r="CD29" s="101"/>
      <c r="CE29" s="128">
        <v>788.0</v>
      </c>
    </row>
    <row r="30">
      <c r="A30" s="116" t="s">
        <v>298</v>
      </c>
      <c r="B30" s="117">
        <v>6.0</v>
      </c>
      <c r="C30" s="118">
        <v>190.0</v>
      </c>
      <c r="D30" s="118">
        <v>476.07</v>
      </c>
      <c r="E30" s="118">
        <v>666.07</v>
      </c>
      <c r="F30" s="94">
        <v>2372.0</v>
      </c>
      <c r="G30" s="94">
        <v>0.45</v>
      </c>
      <c r="H30" s="95">
        <v>0.45</v>
      </c>
      <c r="I30" s="94">
        <v>15132.0</v>
      </c>
      <c r="J30" s="94">
        <v>0.45</v>
      </c>
      <c r="K30" s="95">
        <v>0.45</v>
      </c>
      <c r="L30" s="94">
        <v>200.0</v>
      </c>
      <c r="M30" s="94">
        <v>667.0</v>
      </c>
      <c r="O30" s="91" t="s">
        <v>298</v>
      </c>
      <c r="P30" s="117">
        <v>6.0</v>
      </c>
      <c r="Q30" s="118">
        <v>196.0</v>
      </c>
      <c r="R30" s="118">
        <v>431.91</v>
      </c>
      <c r="S30" s="118">
        <v>627.91</v>
      </c>
      <c r="T30" s="94">
        <v>2291.0</v>
      </c>
      <c r="U30" s="94">
        <v>0.46</v>
      </c>
      <c r="V30" s="95">
        <v>0.45</v>
      </c>
      <c r="W30" s="94">
        <v>14758.0</v>
      </c>
      <c r="X30" s="94">
        <v>0.46</v>
      </c>
      <c r="Y30" s="95">
        <v>0.45</v>
      </c>
      <c r="Z30" s="94">
        <v>209.0</v>
      </c>
      <c r="AA30" s="94">
        <v>637.0</v>
      </c>
      <c r="AC30" s="116" t="s">
        <v>298</v>
      </c>
      <c r="AD30" s="117">
        <v>6.0</v>
      </c>
      <c r="AE30" s="118">
        <v>236.0</v>
      </c>
      <c r="AF30" s="118">
        <v>455.66</v>
      </c>
      <c r="AG30" s="118">
        <v>578.0</v>
      </c>
      <c r="AH30" s="98"/>
      <c r="AI30" s="98"/>
      <c r="AJ30" s="99"/>
      <c r="AK30" s="98"/>
      <c r="AL30" s="98"/>
      <c r="AM30" s="99"/>
      <c r="AN30" s="98"/>
      <c r="AO30" s="94">
        <v>578.0</v>
      </c>
      <c r="AQ30" s="91" t="s">
        <v>298</v>
      </c>
      <c r="AR30" s="117">
        <v>6.0</v>
      </c>
      <c r="AS30" s="118">
        <v>230.0</v>
      </c>
      <c r="AT30" s="118">
        <v>518.7</v>
      </c>
      <c r="AU30" s="118">
        <v>637.71</v>
      </c>
      <c r="AV30" s="98"/>
      <c r="AW30" s="98"/>
      <c r="AX30" s="99"/>
      <c r="AY30" s="98"/>
      <c r="AZ30" s="98"/>
      <c r="BA30" s="99"/>
      <c r="BB30" s="98"/>
      <c r="BC30" s="94">
        <v>647.0</v>
      </c>
      <c r="BD30" s="99"/>
      <c r="BE30" s="91" t="s">
        <v>298</v>
      </c>
      <c r="BF30" s="117">
        <v>6.0</v>
      </c>
      <c r="BG30" s="118">
        <v>292.0</v>
      </c>
      <c r="BH30" s="118">
        <v>354.98</v>
      </c>
      <c r="BI30" s="118">
        <v>646.98</v>
      </c>
      <c r="BJ30" s="98"/>
      <c r="BK30" s="98"/>
      <c r="BL30" s="99"/>
      <c r="BM30" s="98"/>
      <c r="BN30" s="98"/>
      <c r="BO30" s="99"/>
      <c r="BP30" s="98"/>
      <c r="BQ30" s="94">
        <v>647.0</v>
      </c>
      <c r="BS30" s="91" t="s">
        <v>298</v>
      </c>
      <c r="BT30" s="117">
        <v>6.0</v>
      </c>
      <c r="BU30" s="128">
        <v>236.0</v>
      </c>
      <c r="BV30" s="128">
        <v>515.22</v>
      </c>
      <c r="BW30" s="128">
        <v>672.38</v>
      </c>
      <c r="BX30" s="98"/>
      <c r="BY30" s="98"/>
      <c r="BZ30" s="99"/>
      <c r="CA30" s="98"/>
      <c r="CB30" s="98"/>
      <c r="CC30" s="99"/>
      <c r="CD30" s="98"/>
      <c r="CE30" s="128">
        <v>682.0</v>
      </c>
    </row>
    <row r="31">
      <c r="A31" s="91" t="s">
        <v>299</v>
      </c>
      <c r="B31" s="92">
        <v>6.0</v>
      </c>
      <c r="C31" s="93">
        <v>168.0</v>
      </c>
      <c r="D31" s="93">
        <v>498.63</v>
      </c>
      <c r="E31" s="93">
        <v>666.63</v>
      </c>
      <c r="F31" s="98"/>
      <c r="G31" s="98"/>
      <c r="H31" s="99"/>
      <c r="I31" s="98"/>
      <c r="J31" s="98"/>
      <c r="K31" s="99"/>
      <c r="L31" s="101"/>
      <c r="M31" s="94">
        <v>667.0</v>
      </c>
      <c r="O31" s="91" t="s">
        <v>299</v>
      </c>
      <c r="P31" s="92">
        <v>6.0</v>
      </c>
      <c r="Q31" s="93">
        <v>209.0</v>
      </c>
      <c r="R31" s="93">
        <v>418.91</v>
      </c>
      <c r="S31" s="93">
        <v>627.91</v>
      </c>
      <c r="T31" s="98"/>
      <c r="U31" s="98"/>
      <c r="V31" s="99"/>
      <c r="W31" s="98"/>
      <c r="X31" s="98"/>
      <c r="Y31" s="99"/>
      <c r="Z31" s="101"/>
      <c r="AA31" s="94">
        <v>637.0</v>
      </c>
      <c r="AC31" s="91" t="s">
        <v>299</v>
      </c>
      <c r="AD31" s="92">
        <v>6.0</v>
      </c>
      <c r="AE31" s="93">
        <v>192.0</v>
      </c>
      <c r="AF31" s="93">
        <v>499.25</v>
      </c>
      <c r="AG31" s="93">
        <v>577.59</v>
      </c>
      <c r="AH31" s="94">
        <v>1992.0</v>
      </c>
      <c r="AI31" s="94">
        <v>0.54</v>
      </c>
      <c r="AJ31" s="95">
        <v>0.54</v>
      </c>
      <c r="AK31" s="94">
        <v>13053.0</v>
      </c>
      <c r="AL31" s="94">
        <v>0.54</v>
      </c>
      <c r="AM31" s="95">
        <v>0.53</v>
      </c>
      <c r="AN31" s="94">
        <v>236.0</v>
      </c>
      <c r="AO31" s="94">
        <v>578.0</v>
      </c>
      <c r="AQ31" s="91" t="s">
        <v>299</v>
      </c>
      <c r="AR31" s="92">
        <v>6.0</v>
      </c>
      <c r="AS31" s="93">
        <v>199.0</v>
      </c>
      <c r="AT31" s="93">
        <v>549.94</v>
      </c>
      <c r="AU31" s="93">
        <v>637.95</v>
      </c>
      <c r="AV31" s="94">
        <v>1970.0</v>
      </c>
      <c r="AW31" s="94">
        <v>0.55</v>
      </c>
      <c r="AX31" s="95">
        <v>0.55</v>
      </c>
      <c r="AY31" s="94">
        <v>12941.0</v>
      </c>
      <c r="AZ31" s="94">
        <v>0.54</v>
      </c>
      <c r="BA31" s="95">
        <v>0.53</v>
      </c>
      <c r="BB31" s="94">
        <v>232.0</v>
      </c>
      <c r="BC31" s="94">
        <v>647.0</v>
      </c>
      <c r="BD31" s="138"/>
      <c r="BE31" s="91" t="s">
        <v>299</v>
      </c>
      <c r="BF31" s="92">
        <v>6.0</v>
      </c>
      <c r="BG31" s="93">
        <v>252.0</v>
      </c>
      <c r="BH31" s="93">
        <v>395.12</v>
      </c>
      <c r="BI31" s="93">
        <v>647.12</v>
      </c>
      <c r="BJ31" s="94">
        <v>1777.0</v>
      </c>
      <c r="BK31" s="94">
        <v>0.6</v>
      </c>
      <c r="BL31" s="95">
        <v>0.59</v>
      </c>
      <c r="BM31" s="94">
        <v>11859.0</v>
      </c>
      <c r="BN31" s="94">
        <v>0.58</v>
      </c>
      <c r="BO31" s="95">
        <v>0.57</v>
      </c>
      <c r="BP31" s="94">
        <v>292.0</v>
      </c>
      <c r="BQ31" s="94">
        <v>647.0</v>
      </c>
      <c r="BS31" s="91" t="s">
        <v>299</v>
      </c>
      <c r="BT31" s="92">
        <v>6.0</v>
      </c>
      <c r="BU31" s="128">
        <v>290.0</v>
      </c>
      <c r="BV31" s="128">
        <v>461.86</v>
      </c>
      <c r="BW31" s="128">
        <v>673.02</v>
      </c>
      <c r="BX31" s="98"/>
      <c r="BY31" s="98"/>
      <c r="BZ31" s="99"/>
      <c r="CA31" s="98"/>
      <c r="CB31" s="98"/>
      <c r="CC31" s="99"/>
      <c r="CD31" s="101"/>
      <c r="CE31" s="128">
        <v>682.0</v>
      </c>
    </row>
    <row r="32">
      <c r="A32" s="91" t="s">
        <v>300</v>
      </c>
      <c r="B32" s="92">
        <v>6.0</v>
      </c>
      <c r="C32" s="93">
        <v>200.0</v>
      </c>
      <c r="D32" s="93">
        <v>466.89</v>
      </c>
      <c r="E32" s="93">
        <v>666.89</v>
      </c>
      <c r="F32" s="98"/>
      <c r="G32" s="98"/>
      <c r="H32" s="99"/>
      <c r="I32" s="98"/>
      <c r="J32" s="98"/>
      <c r="K32" s="99"/>
      <c r="L32" s="101"/>
      <c r="M32" s="94">
        <v>667.0</v>
      </c>
      <c r="O32" s="91" t="s">
        <v>300</v>
      </c>
      <c r="P32" s="92">
        <v>6.0</v>
      </c>
      <c r="Q32" s="93">
        <v>173.0</v>
      </c>
      <c r="R32" s="93">
        <v>455.35</v>
      </c>
      <c r="S32" s="93">
        <v>628.35</v>
      </c>
      <c r="T32" s="98"/>
      <c r="U32" s="98"/>
      <c r="V32" s="99"/>
      <c r="W32" s="98"/>
      <c r="X32" s="98"/>
      <c r="Y32" s="99"/>
      <c r="Z32" s="101"/>
      <c r="AA32" s="94">
        <v>637.0</v>
      </c>
      <c r="AC32" s="91" t="s">
        <v>300</v>
      </c>
      <c r="AD32" s="92">
        <v>6.0</v>
      </c>
      <c r="AE32" s="93">
        <v>221.0</v>
      </c>
      <c r="AF32" s="93">
        <v>470.51</v>
      </c>
      <c r="AG32" s="93">
        <v>577.85</v>
      </c>
      <c r="AH32" s="98"/>
      <c r="AI32" s="98"/>
      <c r="AJ32" s="99"/>
      <c r="AK32" s="98"/>
      <c r="AL32" s="98"/>
      <c r="AM32" s="99"/>
      <c r="AN32" s="101"/>
      <c r="AO32" s="94">
        <v>578.0</v>
      </c>
      <c r="AQ32" s="91" t="s">
        <v>300</v>
      </c>
      <c r="AR32" s="92">
        <v>6.0</v>
      </c>
      <c r="AS32" s="93">
        <v>189.0</v>
      </c>
      <c r="AT32" s="93">
        <v>559.97</v>
      </c>
      <c r="AU32" s="93">
        <v>637.98</v>
      </c>
      <c r="AV32" s="98"/>
      <c r="AW32" s="98"/>
      <c r="AX32" s="99"/>
      <c r="AY32" s="98"/>
      <c r="AZ32" s="98"/>
      <c r="BA32" s="99"/>
      <c r="BB32" s="101"/>
      <c r="BC32" s="94">
        <v>647.0</v>
      </c>
      <c r="BD32" s="138"/>
      <c r="BE32" s="91" t="s">
        <v>300</v>
      </c>
      <c r="BF32" s="92">
        <v>6.0</v>
      </c>
      <c r="BG32" s="93">
        <v>272.0</v>
      </c>
      <c r="BH32" s="93">
        <v>374.69</v>
      </c>
      <c r="BI32" s="93">
        <v>646.69</v>
      </c>
      <c r="BJ32" s="98"/>
      <c r="BK32" s="98"/>
      <c r="BL32" s="99"/>
      <c r="BM32" s="98"/>
      <c r="BN32" s="98"/>
      <c r="BO32" s="99"/>
      <c r="BP32" s="101"/>
      <c r="BQ32" s="94">
        <v>647.0</v>
      </c>
      <c r="BS32" s="91" t="s">
        <v>300</v>
      </c>
      <c r="BT32" s="92">
        <v>6.0</v>
      </c>
      <c r="BU32" s="128">
        <v>277.0</v>
      </c>
      <c r="BV32" s="128">
        <v>474.87</v>
      </c>
      <c r="BW32" s="128">
        <v>673.03</v>
      </c>
      <c r="BX32" s="98"/>
      <c r="BY32" s="98"/>
      <c r="BZ32" s="99"/>
      <c r="CA32" s="98"/>
      <c r="CB32" s="98"/>
      <c r="CC32" s="99"/>
      <c r="CD32" s="101"/>
      <c r="CE32" s="128">
        <v>682.0</v>
      </c>
    </row>
    <row r="33">
      <c r="A33" s="91" t="s">
        <v>301</v>
      </c>
      <c r="B33" s="92">
        <v>6.0</v>
      </c>
      <c r="C33" s="93">
        <v>162.0</v>
      </c>
      <c r="D33" s="93">
        <v>504.81</v>
      </c>
      <c r="E33" s="93">
        <v>666.81</v>
      </c>
      <c r="F33" s="98"/>
      <c r="G33" s="98"/>
      <c r="H33" s="99"/>
      <c r="I33" s="98"/>
      <c r="J33" s="98"/>
      <c r="K33" s="99"/>
      <c r="L33" s="101"/>
      <c r="M33" s="94">
        <v>667.0</v>
      </c>
      <c r="O33" s="91" t="s">
        <v>301</v>
      </c>
      <c r="P33" s="92">
        <v>6.0</v>
      </c>
      <c r="Q33" s="93">
        <v>175.0</v>
      </c>
      <c r="R33" s="93">
        <v>453.04</v>
      </c>
      <c r="S33" s="93">
        <v>628.04</v>
      </c>
      <c r="T33" s="98"/>
      <c r="U33" s="98"/>
      <c r="V33" s="99"/>
      <c r="W33" s="98"/>
      <c r="X33" s="98"/>
      <c r="Y33" s="99"/>
      <c r="Z33" s="101"/>
      <c r="AA33" s="94">
        <v>637.0</v>
      </c>
      <c r="AC33" s="91" t="s">
        <v>301</v>
      </c>
      <c r="AD33" s="92">
        <v>6.0</v>
      </c>
      <c r="AE33" s="93">
        <v>234.0</v>
      </c>
      <c r="AF33" s="93">
        <v>457.76</v>
      </c>
      <c r="AG33" s="93">
        <v>578.1</v>
      </c>
      <c r="AH33" s="98"/>
      <c r="AI33" s="98"/>
      <c r="AJ33" s="99"/>
      <c r="AK33" s="98"/>
      <c r="AL33" s="98"/>
      <c r="AM33" s="99"/>
      <c r="AN33" s="101"/>
      <c r="AO33" s="94">
        <v>578.0</v>
      </c>
      <c r="AQ33" s="91" t="s">
        <v>301</v>
      </c>
      <c r="AR33" s="92">
        <v>6.0</v>
      </c>
      <c r="AS33" s="93">
        <v>193.0</v>
      </c>
      <c r="AT33" s="93">
        <v>556.65</v>
      </c>
      <c r="AU33" s="93">
        <v>638.66</v>
      </c>
      <c r="AV33" s="98"/>
      <c r="AW33" s="98"/>
      <c r="AX33" s="99"/>
      <c r="AY33" s="98"/>
      <c r="AZ33" s="98"/>
      <c r="BA33" s="99"/>
      <c r="BB33" s="101"/>
      <c r="BC33" s="94">
        <v>647.0</v>
      </c>
      <c r="BD33" s="138"/>
      <c r="BE33" s="91" t="s">
        <v>301</v>
      </c>
      <c r="BF33" s="92">
        <v>6.0</v>
      </c>
      <c r="BG33" s="93">
        <v>233.0</v>
      </c>
      <c r="BH33" s="93">
        <v>413.65</v>
      </c>
      <c r="BI33" s="93">
        <v>646.65</v>
      </c>
      <c r="BJ33" s="98"/>
      <c r="BK33" s="98"/>
      <c r="BL33" s="99"/>
      <c r="BM33" s="98"/>
      <c r="BN33" s="98"/>
      <c r="BO33" s="99"/>
      <c r="BP33" s="101"/>
      <c r="BQ33" s="94">
        <v>647.0</v>
      </c>
      <c r="BS33" s="91" t="s">
        <v>301</v>
      </c>
      <c r="BT33" s="92">
        <v>6.0</v>
      </c>
      <c r="BU33" s="128">
        <v>256.0</v>
      </c>
      <c r="BV33" s="128">
        <v>495.8</v>
      </c>
      <c r="BW33" s="128">
        <v>672.96</v>
      </c>
      <c r="BX33" s="94">
        <v>1781.0</v>
      </c>
      <c r="BY33" s="94">
        <v>0.6</v>
      </c>
      <c r="BZ33" s="95">
        <v>0.59</v>
      </c>
      <c r="CA33" s="94">
        <v>11816.0</v>
      </c>
      <c r="CB33" s="94">
        <v>0.58</v>
      </c>
      <c r="CC33" s="95">
        <v>0.57</v>
      </c>
      <c r="CD33" s="94">
        <v>300.0</v>
      </c>
      <c r="CE33" s="128">
        <v>682.0</v>
      </c>
    </row>
    <row r="34">
      <c r="A34" s="103" t="s">
        <v>302</v>
      </c>
      <c r="B34" s="104">
        <v>6.0</v>
      </c>
      <c r="C34" s="105">
        <v>200.0</v>
      </c>
      <c r="D34" s="105">
        <v>466.18</v>
      </c>
      <c r="E34" s="105">
        <v>666.18</v>
      </c>
      <c r="F34" s="109"/>
      <c r="G34" s="109"/>
      <c r="H34" s="111"/>
      <c r="I34" s="109"/>
      <c r="J34" s="109"/>
      <c r="K34" s="111"/>
      <c r="L34" s="109"/>
      <c r="M34" s="109">
        <v>667.0</v>
      </c>
      <c r="O34" s="91" t="s">
        <v>302</v>
      </c>
      <c r="P34" s="92">
        <v>6.0</v>
      </c>
      <c r="Q34" s="93">
        <v>181.0</v>
      </c>
      <c r="R34" s="93">
        <v>446.84</v>
      </c>
      <c r="S34" s="93">
        <v>627.84</v>
      </c>
      <c r="T34" s="94"/>
      <c r="U34" s="94"/>
      <c r="V34" s="95"/>
      <c r="W34" s="94"/>
      <c r="X34" s="94"/>
      <c r="Y34" s="95"/>
      <c r="Z34" s="94"/>
      <c r="AA34" s="94">
        <v>637.0</v>
      </c>
      <c r="AC34" s="103" t="s">
        <v>302</v>
      </c>
      <c r="AD34" s="104">
        <v>6.0</v>
      </c>
      <c r="AE34" s="105">
        <v>225.0</v>
      </c>
      <c r="AF34" s="105">
        <v>466.8</v>
      </c>
      <c r="AG34" s="105">
        <v>578.14</v>
      </c>
      <c r="AH34" s="109"/>
      <c r="AI34" s="109"/>
      <c r="AJ34" s="111"/>
      <c r="AK34" s="109"/>
      <c r="AL34" s="109"/>
      <c r="AM34" s="111"/>
      <c r="AN34" s="109"/>
      <c r="AO34" s="109">
        <v>578.0</v>
      </c>
      <c r="AQ34" s="91" t="s">
        <v>302</v>
      </c>
      <c r="AR34" s="92">
        <v>6.0</v>
      </c>
      <c r="AS34" s="93">
        <v>232.0</v>
      </c>
      <c r="AT34" s="93">
        <v>516.71</v>
      </c>
      <c r="AU34" s="93">
        <v>637.72</v>
      </c>
      <c r="AV34" s="94"/>
      <c r="AW34" s="94"/>
      <c r="AX34" s="95"/>
      <c r="AY34" s="94"/>
      <c r="AZ34" s="94"/>
      <c r="BA34" s="95"/>
      <c r="BB34" s="94"/>
      <c r="BC34" s="94">
        <v>647.0</v>
      </c>
      <c r="BD34" s="95"/>
      <c r="BE34" s="91" t="s">
        <v>302</v>
      </c>
      <c r="BF34" s="92">
        <v>6.0</v>
      </c>
      <c r="BG34" s="93">
        <v>276.0</v>
      </c>
      <c r="BH34" s="93">
        <v>371.26</v>
      </c>
      <c r="BI34" s="93">
        <v>647.26</v>
      </c>
      <c r="BJ34" s="94"/>
      <c r="BK34" s="94"/>
      <c r="BL34" s="95"/>
      <c r="BM34" s="94"/>
      <c r="BN34" s="94"/>
      <c r="BO34" s="95"/>
      <c r="BP34" s="94"/>
      <c r="BQ34" s="94">
        <v>647.0</v>
      </c>
      <c r="BS34" s="91" t="s">
        <v>302</v>
      </c>
      <c r="BT34" s="92">
        <v>6.0</v>
      </c>
      <c r="BU34" s="128">
        <v>245.0</v>
      </c>
      <c r="BV34" s="128">
        <v>506.24</v>
      </c>
      <c r="BW34" s="128">
        <v>672.4</v>
      </c>
      <c r="BX34" s="94"/>
      <c r="BY34" s="94"/>
      <c r="BZ34" s="95"/>
      <c r="CA34" s="94"/>
      <c r="CB34" s="94"/>
      <c r="CC34" s="95"/>
      <c r="CD34" s="94"/>
      <c r="CE34" s="128">
        <v>682.0</v>
      </c>
    </row>
    <row r="35">
      <c r="A35" s="116" t="s">
        <v>298</v>
      </c>
      <c r="B35" s="117">
        <v>7.0</v>
      </c>
      <c r="C35" s="118">
        <v>202.0</v>
      </c>
      <c r="D35" s="118">
        <v>541.67</v>
      </c>
      <c r="E35" s="118">
        <v>743.67</v>
      </c>
      <c r="F35" s="98"/>
      <c r="G35" s="98"/>
      <c r="H35" s="99"/>
      <c r="I35" s="98"/>
      <c r="J35" s="98"/>
      <c r="K35" s="99"/>
      <c r="L35" s="98"/>
      <c r="M35" s="94">
        <v>743.0</v>
      </c>
      <c r="O35" s="91" t="s">
        <v>298</v>
      </c>
      <c r="P35" s="117">
        <v>7.0</v>
      </c>
      <c r="Q35" s="118">
        <v>193.0</v>
      </c>
      <c r="R35" s="118">
        <v>442.47</v>
      </c>
      <c r="S35" s="118">
        <v>635.47</v>
      </c>
      <c r="T35" s="98"/>
      <c r="U35" s="98"/>
      <c r="V35" s="99"/>
      <c r="W35" s="98"/>
      <c r="X35" s="98"/>
      <c r="Y35" s="99"/>
      <c r="Z35" s="98"/>
      <c r="AA35" s="94">
        <v>644.0</v>
      </c>
      <c r="AC35" s="116" t="s">
        <v>298</v>
      </c>
      <c r="AD35" s="117">
        <v>7.0</v>
      </c>
      <c r="AE35" s="118">
        <v>234.0</v>
      </c>
      <c r="AF35" s="118">
        <v>490.12</v>
      </c>
      <c r="AG35" s="118">
        <v>602.53</v>
      </c>
      <c r="AH35" s="98"/>
      <c r="AI35" s="98"/>
      <c r="AJ35" s="99"/>
      <c r="AK35" s="98"/>
      <c r="AL35" s="98"/>
      <c r="AM35" s="99"/>
      <c r="AN35" s="98"/>
      <c r="AO35" s="94">
        <v>603.0</v>
      </c>
      <c r="AQ35" s="91" t="s">
        <v>298</v>
      </c>
      <c r="AR35" s="117">
        <v>7.0</v>
      </c>
      <c r="AS35" s="118">
        <v>221.0</v>
      </c>
      <c r="AT35" s="118">
        <v>522.06</v>
      </c>
      <c r="AU35" s="118">
        <v>743.06</v>
      </c>
      <c r="AV35" s="98"/>
      <c r="AW35" s="98"/>
      <c r="AX35" s="99"/>
      <c r="AY35" s="98"/>
      <c r="AZ35" s="98"/>
      <c r="BA35" s="99"/>
      <c r="BB35" s="98"/>
      <c r="BC35" s="94">
        <v>752.0</v>
      </c>
      <c r="BD35" s="99"/>
      <c r="BE35" s="91" t="s">
        <v>298</v>
      </c>
      <c r="BF35" s="117">
        <v>7.0</v>
      </c>
      <c r="BG35" s="118">
        <v>286.0</v>
      </c>
      <c r="BH35" s="118">
        <v>413.3</v>
      </c>
      <c r="BI35" s="118">
        <v>699.3</v>
      </c>
      <c r="BJ35" s="98"/>
      <c r="BK35" s="98"/>
      <c r="BL35" s="99"/>
      <c r="BM35" s="98"/>
      <c r="BN35" s="98"/>
      <c r="BO35" s="99"/>
      <c r="BP35" s="98"/>
      <c r="BQ35" s="94">
        <v>708.0</v>
      </c>
      <c r="BS35" s="91" t="s">
        <v>298</v>
      </c>
      <c r="BT35" s="117">
        <v>7.0</v>
      </c>
      <c r="BU35" s="128">
        <v>256.0</v>
      </c>
      <c r="BV35" s="128">
        <v>463.5</v>
      </c>
      <c r="BW35" s="128">
        <v>719.5</v>
      </c>
      <c r="BX35" s="98"/>
      <c r="BY35" s="98"/>
      <c r="BZ35" s="99"/>
      <c r="CA35" s="98"/>
      <c r="CB35" s="98"/>
      <c r="CC35" s="99"/>
      <c r="CD35" s="98"/>
      <c r="CE35" s="128">
        <v>729.0</v>
      </c>
    </row>
    <row r="36">
      <c r="A36" s="91" t="s">
        <v>299</v>
      </c>
      <c r="B36" s="92">
        <v>7.0</v>
      </c>
      <c r="C36" s="93">
        <v>171.0</v>
      </c>
      <c r="D36" s="93">
        <v>572.64</v>
      </c>
      <c r="E36" s="93">
        <v>743.64</v>
      </c>
      <c r="F36" s="94"/>
      <c r="G36" s="94"/>
      <c r="H36" s="95"/>
      <c r="I36" s="94"/>
      <c r="J36" s="94"/>
      <c r="K36" s="95"/>
      <c r="L36" s="94"/>
      <c r="M36" s="94">
        <v>743.0</v>
      </c>
      <c r="O36" s="91" t="s">
        <v>299</v>
      </c>
      <c r="P36" s="92">
        <v>7.0</v>
      </c>
      <c r="Q36" s="93">
        <v>203.0</v>
      </c>
      <c r="R36" s="93">
        <v>431.69</v>
      </c>
      <c r="S36" s="93">
        <v>634.69</v>
      </c>
      <c r="T36" s="94"/>
      <c r="U36" s="94"/>
      <c r="V36" s="95"/>
      <c r="W36" s="94"/>
      <c r="X36" s="94"/>
      <c r="Y36" s="95"/>
      <c r="Z36" s="94"/>
      <c r="AA36" s="94">
        <v>644.0</v>
      </c>
      <c r="AC36" s="91" t="s">
        <v>299</v>
      </c>
      <c r="AD36" s="92">
        <v>7.0</v>
      </c>
      <c r="AE36" s="93">
        <v>195.0</v>
      </c>
      <c r="AF36" s="93">
        <v>528.81</v>
      </c>
      <c r="AG36" s="93">
        <v>602.22</v>
      </c>
      <c r="AH36" s="94">
        <v>1924.0</v>
      </c>
      <c r="AI36" s="94">
        <v>0.56</v>
      </c>
      <c r="AJ36" s="95">
        <v>0.55</v>
      </c>
      <c r="AK36" s="94">
        <v>12726.0</v>
      </c>
      <c r="AL36" s="94">
        <v>0.55</v>
      </c>
      <c r="AM36" s="95">
        <v>0.54</v>
      </c>
      <c r="AN36" s="94">
        <v>241.0</v>
      </c>
      <c r="AO36" s="94">
        <v>603.0</v>
      </c>
      <c r="AQ36" s="91" t="s">
        <v>299</v>
      </c>
      <c r="AR36" s="92">
        <v>7.0</v>
      </c>
      <c r="AS36" s="93">
        <v>191.0</v>
      </c>
      <c r="AT36" s="93">
        <v>552.7</v>
      </c>
      <c r="AU36" s="93">
        <v>743.7</v>
      </c>
      <c r="AV36" s="94"/>
      <c r="AW36" s="94"/>
      <c r="AX36" s="95"/>
      <c r="AY36" s="94"/>
      <c r="AZ36" s="94"/>
      <c r="BA36" s="95"/>
      <c r="BB36" s="94"/>
      <c r="BC36" s="94">
        <v>752.0</v>
      </c>
      <c r="BD36" s="95"/>
      <c r="BE36" s="91" t="s">
        <v>299</v>
      </c>
      <c r="BF36" s="92">
        <v>7.0</v>
      </c>
      <c r="BG36" s="93">
        <v>284.0</v>
      </c>
      <c r="BH36" s="93">
        <v>415.04</v>
      </c>
      <c r="BI36" s="93">
        <v>699.04</v>
      </c>
      <c r="BJ36" s="94"/>
      <c r="BK36" s="94"/>
      <c r="BL36" s="95"/>
      <c r="BM36" s="94"/>
      <c r="BN36" s="94"/>
      <c r="BO36" s="95"/>
      <c r="BP36" s="94"/>
      <c r="BQ36" s="94">
        <v>708.0</v>
      </c>
      <c r="BS36" s="91" t="s">
        <v>299</v>
      </c>
      <c r="BT36" s="92">
        <v>7.0</v>
      </c>
      <c r="BU36" s="128">
        <v>283.0</v>
      </c>
      <c r="BV36" s="128">
        <v>436.86</v>
      </c>
      <c r="BW36" s="128">
        <v>719.86</v>
      </c>
      <c r="BX36" s="94"/>
      <c r="BY36" s="94"/>
      <c r="BZ36" s="95"/>
      <c r="CA36" s="94"/>
      <c r="CB36" s="94"/>
      <c r="CC36" s="95"/>
      <c r="CD36" s="94"/>
      <c r="CE36" s="128">
        <v>729.0</v>
      </c>
    </row>
    <row r="37">
      <c r="A37" s="91" t="s">
        <v>300</v>
      </c>
      <c r="B37" s="92">
        <v>7.0</v>
      </c>
      <c r="C37" s="93">
        <v>215.0</v>
      </c>
      <c r="D37" s="93">
        <v>527.98</v>
      </c>
      <c r="E37" s="93">
        <v>742.98</v>
      </c>
      <c r="F37" s="94">
        <v>2306.0</v>
      </c>
      <c r="G37" s="94">
        <v>0.47</v>
      </c>
      <c r="H37" s="95">
        <v>0.46</v>
      </c>
      <c r="I37" s="94">
        <v>14805.0</v>
      </c>
      <c r="J37" s="94">
        <v>0.47</v>
      </c>
      <c r="K37" s="95">
        <v>0.46</v>
      </c>
      <c r="L37" s="94">
        <v>215.0</v>
      </c>
      <c r="M37" s="94">
        <v>743.0</v>
      </c>
      <c r="O37" s="91" t="s">
        <v>300</v>
      </c>
      <c r="P37" s="92">
        <v>7.0</v>
      </c>
      <c r="Q37" s="93">
        <v>174.0</v>
      </c>
      <c r="R37" s="93">
        <v>460.83</v>
      </c>
      <c r="S37" s="93">
        <v>634.83</v>
      </c>
      <c r="T37" s="98"/>
      <c r="U37" s="98"/>
      <c r="V37" s="99"/>
      <c r="W37" s="98"/>
      <c r="X37" s="98"/>
      <c r="Y37" s="99"/>
      <c r="Z37" s="101"/>
      <c r="AA37" s="94">
        <v>644.0</v>
      </c>
      <c r="AC37" s="91" t="s">
        <v>300</v>
      </c>
      <c r="AD37" s="92">
        <v>7.0</v>
      </c>
      <c r="AE37" s="93">
        <v>211.0</v>
      </c>
      <c r="AF37" s="93">
        <v>513.26</v>
      </c>
      <c r="AG37" s="93">
        <v>602.67</v>
      </c>
      <c r="AH37" s="98"/>
      <c r="AI37" s="98"/>
      <c r="AJ37" s="99"/>
      <c r="AK37" s="98"/>
      <c r="AL37" s="98"/>
      <c r="AM37" s="99"/>
      <c r="AN37" s="101"/>
      <c r="AO37" s="94">
        <v>603.0</v>
      </c>
      <c r="AQ37" s="91" t="s">
        <v>300</v>
      </c>
      <c r="AR37" s="92">
        <v>7.0</v>
      </c>
      <c r="AS37" s="93">
        <v>186.0</v>
      </c>
      <c r="AT37" s="93">
        <v>557.63</v>
      </c>
      <c r="AU37" s="93">
        <v>743.63</v>
      </c>
      <c r="AV37" s="98"/>
      <c r="AW37" s="98"/>
      <c r="AX37" s="99"/>
      <c r="AY37" s="98"/>
      <c r="AZ37" s="98"/>
      <c r="BA37" s="99"/>
      <c r="BB37" s="101"/>
      <c r="BC37" s="94">
        <v>752.0</v>
      </c>
      <c r="BD37" s="138"/>
      <c r="BE37" s="91" t="s">
        <v>300</v>
      </c>
      <c r="BF37" s="92">
        <v>7.0</v>
      </c>
      <c r="BG37" s="93">
        <v>302.0</v>
      </c>
      <c r="BH37" s="93">
        <v>396.74</v>
      </c>
      <c r="BI37" s="93">
        <v>698.74</v>
      </c>
      <c r="BJ37" s="94">
        <v>1669.0</v>
      </c>
      <c r="BK37" s="94">
        <v>0.62</v>
      </c>
      <c r="BL37" s="95">
        <v>0.62</v>
      </c>
      <c r="BM37" s="94">
        <v>11359.0</v>
      </c>
      <c r="BN37" s="94">
        <v>0.6</v>
      </c>
      <c r="BO37" s="95">
        <v>0.59</v>
      </c>
      <c r="BP37" s="94">
        <v>308.0</v>
      </c>
      <c r="BQ37" s="94">
        <v>708.0</v>
      </c>
      <c r="BS37" s="91" t="s">
        <v>300</v>
      </c>
      <c r="BT37" s="92">
        <v>7.0</v>
      </c>
      <c r="BU37" s="128">
        <v>285.0</v>
      </c>
      <c r="BV37" s="128">
        <v>434.76</v>
      </c>
      <c r="BW37" s="128">
        <v>719.76</v>
      </c>
      <c r="BX37" s="98"/>
      <c r="BY37" s="98"/>
      <c r="BZ37" s="99"/>
      <c r="CA37" s="98"/>
      <c r="CB37" s="98"/>
      <c r="CC37" s="99"/>
      <c r="CD37" s="101"/>
      <c r="CE37" s="128">
        <v>729.0</v>
      </c>
    </row>
    <row r="38">
      <c r="A38" s="91" t="s">
        <v>301</v>
      </c>
      <c r="B38" s="92">
        <v>7.0</v>
      </c>
      <c r="C38" s="93">
        <v>176.0</v>
      </c>
      <c r="D38" s="93">
        <v>567.12</v>
      </c>
      <c r="E38" s="93">
        <v>743.12</v>
      </c>
      <c r="F38" s="98"/>
      <c r="G38" s="98"/>
      <c r="H38" s="99"/>
      <c r="I38" s="98"/>
      <c r="J38" s="98"/>
      <c r="K38" s="99"/>
      <c r="L38" s="101"/>
      <c r="M38" s="94">
        <v>743.0</v>
      </c>
      <c r="O38" s="91" t="s">
        <v>301</v>
      </c>
      <c r="P38" s="92">
        <v>7.0</v>
      </c>
      <c r="Q38" s="93">
        <v>178.0</v>
      </c>
      <c r="R38" s="93">
        <v>456.81</v>
      </c>
      <c r="S38" s="93">
        <v>634.81</v>
      </c>
      <c r="T38" s="98"/>
      <c r="U38" s="98"/>
      <c r="V38" s="99"/>
      <c r="W38" s="98"/>
      <c r="X38" s="98"/>
      <c r="Y38" s="99"/>
      <c r="Z38" s="101"/>
      <c r="AA38" s="94">
        <v>644.0</v>
      </c>
      <c r="AC38" s="91" t="s">
        <v>301</v>
      </c>
      <c r="AD38" s="92">
        <v>7.0</v>
      </c>
      <c r="AE38" s="93">
        <v>241.0</v>
      </c>
      <c r="AF38" s="93">
        <v>483.43</v>
      </c>
      <c r="AG38" s="93">
        <v>602.84</v>
      </c>
      <c r="AH38" s="98"/>
      <c r="AI38" s="98"/>
      <c r="AJ38" s="99"/>
      <c r="AK38" s="98"/>
      <c r="AL38" s="98"/>
      <c r="AM38" s="99"/>
      <c r="AN38" s="101"/>
      <c r="AO38" s="94">
        <v>603.0</v>
      </c>
      <c r="AQ38" s="91" t="s">
        <v>301</v>
      </c>
      <c r="AR38" s="92">
        <v>7.0</v>
      </c>
      <c r="AS38" s="93">
        <v>187.0</v>
      </c>
      <c r="AT38" s="93">
        <v>555.91</v>
      </c>
      <c r="AU38" s="93">
        <v>742.91</v>
      </c>
      <c r="AV38" s="94">
        <v>1913.0</v>
      </c>
      <c r="AW38" s="94">
        <v>0.57</v>
      </c>
      <c r="AX38" s="95">
        <v>0.56</v>
      </c>
      <c r="AY38" s="94">
        <v>12677.0</v>
      </c>
      <c r="AZ38" s="94">
        <v>0.55</v>
      </c>
      <c r="BA38" s="95">
        <v>0.55</v>
      </c>
      <c r="BB38" s="94">
        <v>224.0</v>
      </c>
      <c r="BC38" s="94">
        <v>752.0</v>
      </c>
      <c r="BD38" s="138"/>
      <c r="BE38" s="91" t="s">
        <v>301</v>
      </c>
      <c r="BF38" s="92">
        <v>7.0</v>
      </c>
      <c r="BG38" s="93">
        <v>275.0</v>
      </c>
      <c r="BH38" s="93">
        <v>423.81</v>
      </c>
      <c r="BI38" s="93">
        <v>698.81</v>
      </c>
      <c r="BJ38" s="98"/>
      <c r="BK38" s="98"/>
      <c r="BL38" s="99"/>
      <c r="BM38" s="98"/>
      <c r="BN38" s="98"/>
      <c r="BO38" s="99"/>
      <c r="BP38" s="101"/>
      <c r="BQ38" s="94">
        <v>708.0</v>
      </c>
      <c r="BS38" s="91" t="s">
        <v>301</v>
      </c>
      <c r="BT38" s="92">
        <v>7.0</v>
      </c>
      <c r="BU38" s="128">
        <v>249.0</v>
      </c>
      <c r="BV38" s="128">
        <v>470.68</v>
      </c>
      <c r="BW38" s="128">
        <v>719.68</v>
      </c>
      <c r="BX38" s="98"/>
      <c r="BY38" s="98"/>
      <c r="BZ38" s="99"/>
      <c r="CA38" s="98"/>
      <c r="CB38" s="98"/>
      <c r="CC38" s="99"/>
      <c r="CD38" s="101"/>
      <c r="CE38" s="128">
        <v>729.0</v>
      </c>
    </row>
    <row r="39">
      <c r="A39" s="103" t="s">
        <v>302</v>
      </c>
      <c r="B39" s="104">
        <v>7.0</v>
      </c>
      <c r="C39" s="105">
        <v>212.0</v>
      </c>
      <c r="D39" s="105">
        <v>531.17</v>
      </c>
      <c r="E39" s="105">
        <v>743.17</v>
      </c>
      <c r="F39" s="106"/>
      <c r="G39" s="106"/>
      <c r="H39" s="107"/>
      <c r="I39" s="106"/>
      <c r="J39" s="106"/>
      <c r="K39" s="107"/>
      <c r="L39" s="108"/>
      <c r="M39" s="109">
        <v>743.0</v>
      </c>
      <c r="O39" s="91" t="s">
        <v>302</v>
      </c>
      <c r="P39" s="92">
        <v>7.0</v>
      </c>
      <c r="Q39" s="93">
        <v>178.0</v>
      </c>
      <c r="R39" s="93">
        <v>457.31</v>
      </c>
      <c r="S39" s="93">
        <v>635.31</v>
      </c>
      <c r="T39" s="94">
        <v>2211.0</v>
      </c>
      <c r="U39" s="94">
        <v>0.49</v>
      </c>
      <c r="V39" s="95">
        <v>0.48</v>
      </c>
      <c r="W39" s="94">
        <v>14335.0</v>
      </c>
      <c r="X39" s="94">
        <v>0.48</v>
      </c>
      <c r="Y39" s="95">
        <v>0.47</v>
      </c>
      <c r="Z39" s="94">
        <v>203.0</v>
      </c>
      <c r="AA39" s="94">
        <v>644.0</v>
      </c>
      <c r="AC39" s="103" t="s">
        <v>302</v>
      </c>
      <c r="AD39" s="104">
        <v>7.0</v>
      </c>
      <c r="AE39" s="105">
        <v>213.0</v>
      </c>
      <c r="AF39" s="105">
        <v>511.36</v>
      </c>
      <c r="AG39" s="105">
        <v>602.77</v>
      </c>
      <c r="AH39" s="106"/>
      <c r="AI39" s="106"/>
      <c r="AJ39" s="107"/>
      <c r="AK39" s="106"/>
      <c r="AL39" s="106"/>
      <c r="AM39" s="107"/>
      <c r="AN39" s="108"/>
      <c r="AO39" s="109">
        <v>603.0</v>
      </c>
      <c r="AQ39" s="91" t="s">
        <v>302</v>
      </c>
      <c r="AR39" s="92">
        <v>7.0</v>
      </c>
      <c r="AS39" s="93">
        <v>224.0</v>
      </c>
      <c r="AT39" s="93">
        <v>519.37</v>
      </c>
      <c r="AU39" s="93">
        <v>743.37</v>
      </c>
      <c r="AV39" s="98"/>
      <c r="AW39" s="98"/>
      <c r="AX39" s="99"/>
      <c r="AY39" s="98"/>
      <c r="AZ39" s="98"/>
      <c r="BA39" s="99"/>
      <c r="BB39" s="101"/>
      <c r="BC39" s="94">
        <v>752.0</v>
      </c>
      <c r="BD39" s="138"/>
      <c r="BE39" s="91" t="s">
        <v>302</v>
      </c>
      <c r="BF39" s="92">
        <v>7.0</v>
      </c>
      <c r="BG39" s="93">
        <v>250.0</v>
      </c>
      <c r="BH39" s="93">
        <v>448.68</v>
      </c>
      <c r="BI39" s="93">
        <v>698.68</v>
      </c>
      <c r="BJ39" s="98"/>
      <c r="BK39" s="98"/>
      <c r="BL39" s="99"/>
      <c r="BM39" s="98"/>
      <c r="BN39" s="98"/>
      <c r="BO39" s="99"/>
      <c r="BP39" s="101"/>
      <c r="BQ39" s="94">
        <v>708.0</v>
      </c>
      <c r="BS39" s="91" t="s">
        <v>302</v>
      </c>
      <c r="BT39" s="92">
        <v>7.0</v>
      </c>
      <c r="BU39" s="128">
        <v>243.0</v>
      </c>
      <c r="BV39" s="128">
        <v>476.73</v>
      </c>
      <c r="BW39" s="128">
        <v>719.73</v>
      </c>
      <c r="BX39" s="94">
        <v>1660.0</v>
      </c>
      <c r="BY39" s="94">
        <v>0.63</v>
      </c>
      <c r="BZ39" s="95">
        <v>0.62</v>
      </c>
      <c r="CA39" s="94">
        <v>11182.0</v>
      </c>
      <c r="CB39" s="94">
        <v>0.6</v>
      </c>
      <c r="CC39" s="95">
        <v>0.6</v>
      </c>
      <c r="CD39" s="94">
        <v>302.0</v>
      </c>
      <c r="CE39" s="128">
        <v>729.0</v>
      </c>
    </row>
    <row r="40">
      <c r="A40" s="116" t="s">
        <v>298</v>
      </c>
      <c r="B40" s="117">
        <v>8.0</v>
      </c>
      <c r="C40" s="118">
        <v>187.0</v>
      </c>
      <c r="D40" s="118">
        <v>501.34</v>
      </c>
      <c r="E40" s="118">
        <v>688.34</v>
      </c>
      <c r="F40" s="98"/>
      <c r="G40" s="98"/>
      <c r="H40" s="99"/>
      <c r="I40" s="98"/>
      <c r="J40" s="98"/>
      <c r="K40" s="99"/>
      <c r="L40" s="98"/>
      <c r="M40" s="94">
        <v>688.0</v>
      </c>
      <c r="O40" s="91" t="s">
        <v>298</v>
      </c>
      <c r="P40" s="117">
        <v>8.0</v>
      </c>
      <c r="Q40" s="118">
        <v>196.0</v>
      </c>
      <c r="R40" s="118">
        <v>415.69</v>
      </c>
      <c r="S40" s="118">
        <v>611.69</v>
      </c>
      <c r="T40" s="94">
        <v>2151.0</v>
      </c>
      <c r="U40" s="94">
        <v>0.5</v>
      </c>
      <c r="V40" s="95">
        <v>0.5</v>
      </c>
      <c r="W40" s="94">
        <v>14004.0</v>
      </c>
      <c r="X40" s="94">
        <v>0.49</v>
      </c>
      <c r="Y40" s="95">
        <v>0.48</v>
      </c>
      <c r="Z40" s="94">
        <v>212.0</v>
      </c>
      <c r="AA40" s="94">
        <v>620.0</v>
      </c>
      <c r="AC40" s="116" t="s">
        <v>298</v>
      </c>
      <c r="AD40" s="117">
        <v>8.0</v>
      </c>
      <c r="AE40" s="118">
        <v>230.0</v>
      </c>
      <c r="AF40" s="118">
        <v>424.74</v>
      </c>
      <c r="AG40" s="118">
        <v>580.93</v>
      </c>
      <c r="AH40" s="98"/>
      <c r="AI40" s="98"/>
      <c r="AJ40" s="99"/>
      <c r="AK40" s="98"/>
      <c r="AL40" s="98"/>
      <c r="AM40" s="99"/>
      <c r="AN40" s="98"/>
      <c r="AO40" s="94">
        <v>581.0</v>
      </c>
      <c r="AQ40" s="91" t="s">
        <v>298</v>
      </c>
      <c r="AR40" s="117">
        <v>8.0</v>
      </c>
      <c r="AS40" s="118">
        <v>222.0</v>
      </c>
      <c r="AT40" s="118">
        <v>541.34</v>
      </c>
      <c r="AU40" s="118">
        <v>763.34</v>
      </c>
      <c r="AV40" s="94">
        <v>1797.0</v>
      </c>
      <c r="AW40" s="94">
        <v>0.59</v>
      </c>
      <c r="AX40" s="95">
        <v>0.59</v>
      </c>
      <c r="AY40" s="94">
        <v>12114.0</v>
      </c>
      <c r="AZ40" s="94">
        <v>0.57</v>
      </c>
      <c r="BA40" s="95">
        <v>0.57</v>
      </c>
      <c r="BB40" s="94">
        <v>222.0</v>
      </c>
      <c r="BC40" s="94">
        <v>773.0</v>
      </c>
      <c r="BD40" s="99"/>
      <c r="BE40" s="91" t="s">
        <v>298</v>
      </c>
      <c r="BF40" s="117">
        <v>8.0</v>
      </c>
      <c r="BG40" s="118">
        <v>283.0</v>
      </c>
      <c r="BH40" s="118">
        <v>358.91</v>
      </c>
      <c r="BI40" s="118">
        <v>641.91</v>
      </c>
      <c r="BJ40" s="98"/>
      <c r="BK40" s="98"/>
      <c r="BL40" s="99"/>
      <c r="BM40" s="98"/>
      <c r="BN40" s="98"/>
      <c r="BO40" s="99"/>
      <c r="BP40" s="98"/>
      <c r="BQ40" s="94">
        <v>642.0</v>
      </c>
      <c r="BS40" s="91" t="s">
        <v>298</v>
      </c>
      <c r="BT40" s="117">
        <v>8.0</v>
      </c>
      <c r="BU40" s="128">
        <v>298.0</v>
      </c>
      <c r="BV40" s="128">
        <v>439.86</v>
      </c>
      <c r="BW40" s="128">
        <v>737.86</v>
      </c>
      <c r="BX40" s="98"/>
      <c r="BY40" s="98"/>
      <c r="BZ40" s="99"/>
      <c r="CA40" s="98"/>
      <c r="CB40" s="98"/>
      <c r="CC40" s="99"/>
      <c r="CD40" s="98"/>
      <c r="CE40" s="128">
        <v>745.0</v>
      </c>
    </row>
    <row r="41">
      <c r="A41" s="91" t="s">
        <v>299</v>
      </c>
      <c r="B41" s="92">
        <v>8.0</v>
      </c>
      <c r="C41" s="93">
        <v>169.0</v>
      </c>
      <c r="D41" s="93">
        <v>519.51</v>
      </c>
      <c r="E41" s="93">
        <v>688.51</v>
      </c>
      <c r="F41" s="94">
        <v>2261.0</v>
      </c>
      <c r="G41" s="94">
        <v>0.48</v>
      </c>
      <c r="H41" s="95">
        <v>0.48</v>
      </c>
      <c r="I41" s="94">
        <v>14564.0</v>
      </c>
      <c r="J41" s="94">
        <v>0.48</v>
      </c>
      <c r="K41" s="95">
        <v>0.47</v>
      </c>
      <c r="L41" s="94">
        <v>204.0</v>
      </c>
      <c r="M41" s="94">
        <v>688.0</v>
      </c>
      <c r="O41" s="91" t="s">
        <v>299</v>
      </c>
      <c r="P41" s="92">
        <v>8.0</v>
      </c>
      <c r="Q41" s="93">
        <v>212.0</v>
      </c>
      <c r="R41" s="93">
        <v>398.99</v>
      </c>
      <c r="S41" s="93">
        <v>610.99</v>
      </c>
      <c r="T41" s="98"/>
      <c r="U41" s="98"/>
      <c r="V41" s="99"/>
      <c r="W41" s="98"/>
      <c r="X41" s="98"/>
      <c r="Y41" s="99"/>
      <c r="Z41" s="101"/>
      <c r="AA41" s="94">
        <v>620.0</v>
      </c>
      <c r="AC41" s="91" t="s">
        <v>299</v>
      </c>
      <c r="AD41" s="92">
        <v>8.0</v>
      </c>
      <c r="AE41" s="93">
        <v>197.0</v>
      </c>
      <c r="AF41" s="93">
        <v>458.22</v>
      </c>
      <c r="AG41" s="93">
        <v>581.41</v>
      </c>
      <c r="AH41" s="98"/>
      <c r="AI41" s="98"/>
      <c r="AJ41" s="99"/>
      <c r="AK41" s="98"/>
      <c r="AL41" s="98"/>
      <c r="AM41" s="99"/>
      <c r="AN41" s="101"/>
      <c r="AO41" s="94">
        <v>581.0</v>
      </c>
      <c r="AQ41" s="91" t="s">
        <v>299</v>
      </c>
      <c r="AR41" s="92">
        <v>8.0</v>
      </c>
      <c r="AS41" s="93">
        <v>194.0</v>
      </c>
      <c r="AT41" s="93">
        <v>569.78</v>
      </c>
      <c r="AU41" s="93">
        <v>763.78</v>
      </c>
      <c r="AV41" s="98"/>
      <c r="AW41" s="98"/>
      <c r="AX41" s="99"/>
      <c r="AY41" s="98"/>
      <c r="AZ41" s="98"/>
      <c r="BA41" s="99"/>
      <c r="BB41" s="101"/>
      <c r="BC41" s="94">
        <v>773.0</v>
      </c>
      <c r="BD41" s="138"/>
      <c r="BE41" s="91" t="s">
        <v>299</v>
      </c>
      <c r="BF41" s="92">
        <v>8.0</v>
      </c>
      <c r="BG41" s="93">
        <v>249.0</v>
      </c>
      <c r="BH41" s="93">
        <v>392.46</v>
      </c>
      <c r="BI41" s="93">
        <v>641.46</v>
      </c>
      <c r="BJ41" s="98"/>
      <c r="BK41" s="98"/>
      <c r="BL41" s="99"/>
      <c r="BM41" s="98"/>
      <c r="BN41" s="98"/>
      <c r="BO41" s="99"/>
      <c r="BP41" s="101"/>
      <c r="BQ41" s="94">
        <v>642.0</v>
      </c>
      <c r="BS41" s="91" t="s">
        <v>299</v>
      </c>
      <c r="BT41" s="92">
        <v>8.0</v>
      </c>
      <c r="BU41" s="128">
        <v>333.0</v>
      </c>
      <c r="BV41" s="128">
        <v>409.82</v>
      </c>
      <c r="BW41" s="128">
        <v>742.82</v>
      </c>
      <c r="BX41" s="98"/>
      <c r="BY41" s="98"/>
      <c r="BZ41" s="99"/>
      <c r="CA41" s="98"/>
      <c r="CB41" s="98"/>
      <c r="CC41" s="99"/>
      <c r="CD41" s="101"/>
      <c r="CE41" s="128">
        <v>745.0</v>
      </c>
    </row>
    <row r="42">
      <c r="A42" s="91" t="s">
        <v>300</v>
      </c>
      <c r="B42" s="92">
        <v>8.0</v>
      </c>
      <c r="C42" s="93">
        <v>203.0</v>
      </c>
      <c r="D42" s="93">
        <v>484.85</v>
      </c>
      <c r="E42" s="93">
        <v>687.85</v>
      </c>
      <c r="F42" s="98"/>
      <c r="G42" s="98"/>
      <c r="H42" s="99"/>
      <c r="I42" s="98"/>
      <c r="J42" s="98"/>
      <c r="K42" s="99"/>
      <c r="L42" s="101"/>
      <c r="M42" s="94">
        <v>688.0</v>
      </c>
      <c r="O42" s="91" t="s">
        <v>300</v>
      </c>
      <c r="P42" s="92">
        <v>8.0</v>
      </c>
      <c r="Q42" s="93">
        <v>170.0</v>
      </c>
      <c r="R42" s="93">
        <v>441.23</v>
      </c>
      <c r="S42" s="93">
        <v>611.23</v>
      </c>
      <c r="T42" s="98"/>
      <c r="U42" s="98"/>
      <c r="V42" s="99"/>
      <c r="W42" s="98"/>
      <c r="X42" s="98"/>
      <c r="Y42" s="99"/>
      <c r="Z42" s="101"/>
      <c r="AA42" s="94">
        <v>620.0</v>
      </c>
      <c r="AC42" s="91" t="s">
        <v>300</v>
      </c>
      <c r="AD42" s="92">
        <v>8.0</v>
      </c>
      <c r="AE42" s="93">
        <v>218.0</v>
      </c>
      <c r="AF42" s="93">
        <v>474.87</v>
      </c>
      <c r="AG42" s="93">
        <v>581.78</v>
      </c>
      <c r="AH42" s="94">
        <v>1832.0</v>
      </c>
      <c r="AI42" s="94">
        <v>0.58</v>
      </c>
      <c r="AJ42" s="95">
        <v>0.58</v>
      </c>
      <c r="AK42" s="94">
        <v>12281.0</v>
      </c>
      <c r="AL42" s="94">
        <v>0.57</v>
      </c>
      <c r="AM42" s="95">
        <v>0.56</v>
      </c>
      <c r="AN42" s="94">
        <v>232.0</v>
      </c>
      <c r="AO42" s="94">
        <v>581.0</v>
      </c>
      <c r="AQ42" s="91" t="s">
        <v>300</v>
      </c>
      <c r="AR42" s="92">
        <v>8.0</v>
      </c>
      <c r="AS42" s="93">
        <v>184.0</v>
      </c>
      <c r="AT42" s="93">
        <v>579.32</v>
      </c>
      <c r="AU42" s="93">
        <v>763.32</v>
      </c>
      <c r="AV42" s="98"/>
      <c r="AW42" s="98"/>
      <c r="AX42" s="99"/>
      <c r="AY42" s="98"/>
      <c r="AZ42" s="98"/>
      <c r="BA42" s="99"/>
      <c r="BB42" s="101"/>
      <c r="BC42" s="94">
        <v>773.0</v>
      </c>
      <c r="BD42" s="138"/>
      <c r="BE42" s="91" t="s">
        <v>300</v>
      </c>
      <c r="BF42" s="92">
        <v>8.0</v>
      </c>
      <c r="BG42" s="93">
        <v>270.0</v>
      </c>
      <c r="BH42" s="93">
        <v>372.02</v>
      </c>
      <c r="BI42" s="93">
        <v>642.02</v>
      </c>
      <c r="BJ42" s="98"/>
      <c r="BK42" s="98"/>
      <c r="BL42" s="99"/>
      <c r="BM42" s="98"/>
      <c r="BN42" s="98"/>
      <c r="BO42" s="99"/>
      <c r="BP42" s="101"/>
      <c r="BQ42" s="94">
        <v>642.0</v>
      </c>
      <c r="BS42" s="91" t="s">
        <v>300</v>
      </c>
      <c r="BT42" s="92">
        <v>8.0</v>
      </c>
      <c r="BU42" s="128">
        <v>331.0</v>
      </c>
      <c r="BV42" s="128">
        <v>412.22</v>
      </c>
      <c r="BW42" s="128">
        <v>743.22</v>
      </c>
      <c r="BX42" s="94">
        <v>1557.0</v>
      </c>
      <c r="BY42" s="94">
        <v>0.65</v>
      </c>
      <c r="BZ42" s="95">
        <v>0.65</v>
      </c>
      <c r="CA42" s="94">
        <v>10665.0</v>
      </c>
      <c r="CB42" s="94">
        <v>0.62</v>
      </c>
      <c r="CC42" s="95">
        <v>0.62</v>
      </c>
      <c r="CD42" s="94">
        <v>308.0</v>
      </c>
      <c r="CE42" s="128">
        <v>745.0</v>
      </c>
    </row>
    <row r="43">
      <c r="A43" s="91" t="s">
        <v>301</v>
      </c>
      <c r="B43" s="92">
        <v>8.0</v>
      </c>
      <c r="C43" s="93">
        <v>167.0</v>
      </c>
      <c r="D43" s="93">
        <v>521.59</v>
      </c>
      <c r="E43" s="93">
        <v>688.59</v>
      </c>
      <c r="F43" s="98"/>
      <c r="G43" s="98"/>
      <c r="H43" s="99"/>
      <c r="I43" s="98"/>
      <c r="J43" s="98"/>
      <c r="K43" s="99"/>
      <c r="L43" s="101"/>
      <c r="M43" s="94">
        <v>688.0</v>
      </c>
      <c r="O43" s="91" t="s">
        <v>301</v>
      </c>
      <c r="P43" s="92">
        <v>8.0</v>
      </c>
      <c r="Q43" s="93">
        <v>165.0</v>
      </c>
      <c r="R43" s="93">
        <v>446.71</v>
      </c>
      <c r="S43" s="93">
        <v>611.71</v>
      </c>
      <c r="T43" s="98"/>
      <c r="U43" s="98"/>
      <c r="V43" s="99"/>
      <c r="W43" s="98"/>
      <c r="X43" s="98"/>
      <c r="Y43" s="99"/>
      <c r="Z43" s="101"/>
      <c r="AA43" s="94">
        <v>620.0</v>
      </c>
      <c r="AC43" s="91" t="s">
        <v>301</v>
      </c>
      <c r="AD43" s="92">
        <v>8.0</v>
      </c>
      <c r="AE43" s="93">
        <v>232.0</v>
      </c>
      <c r="AF43" s="93">
        <v>495.8</v>
      </c>
      <c r="AG43" s="93">
        <v>581.13</v>
      </c>
      <c r="AH43" s="98"/>
      <c r="AI43" s="98"/>
      <c r="AJ43" s="99"/>
      <c r="AK43" s="98"/>
      <c r="AL43" s="98"/>
      <c r="AM43" s="99"/>
      <c r="AN43" s="101"/>
      <c r="AO43" s="94">
        <v>581.0</v>
      </c>
      <c r="AQ43" s="91" t="s">
        <v>301</v>
      </c>
      <c r="AR43" s="92">
        <v>8.0</v>
      </c>
      <c r="AS43" s="93">
        <v>187.0</v>
      </c>
      <c r="AT43" s="93">
        <v>576.89</v>
      </c>
      <c r="AU43" s="93">
        <v>763.89</v>
      </c>
      <c r="AV43" s="98"/>
      <c r="AW43" s="98"/>
      <c r="AX43" s="99"/>
      <c r="AY43" s="98"/>
      <c r="AZ43" s="98"/>
      <c r="BA43" s="99"/>
      <c r="BB43" s="101"/>
      <c r="BC43" s="94">
        <v>773.0</v>
      </c>
      <c r="BD43" s="138"/>
      <c r="BE43" s="91" t="s">
        <v>301</v>
      </c>
      <c r="BF43" s="92">
        <v>8.0</v>
      </c>
      <c r="BG43" s="93">
        <v>235.0</v>
      </c>
      <c r="BH43" s="93">
        <v>407.09</v>
      </c>
      <c r="BI43" s="93">
        <v>642.09</v>
      </c>
      <c r="BJ43" s="94">
        <v>1583.0</v>
      </c>
      <c r="BK43" s="94">
        <v>0.64</v>
      </c>
      <c r="BL43" s="95">
        <v>0.64</v>
      </c>
      <c r="BM43" s="94">
        <v>11022.0</v>
      </c>
      <c r="BN43" s="94">
        <v>0.61</v>
      </c>
      <c r="BO43" s="95">
        <v>0.61</v>
      </c>
      <c r="BP43" s="94">
        <v>283.0</v>
      </c>
      <c r="BQ43" s="94">
        <v>642.0</v>
      </c>
      <c r="BS43" s="91" t="s">
        <v>301</v>
      </c>
      <c r="BT43" s="92">
        <v>8.0</v>
      </c>
      <c r="BU43" s="128">
        <v>294.0</v>
      </c>
      <c r="BV43" s="128">
        <v>448.95</v>
      </c>
      <c r="BW43" s="128">
        <v>742.95</v>
      </c>
      <c r="BX43" s="98"/>
      <c r="BY43" s="98"/>
      <c r="BZ43" s="99"/>
      <c r="CA43" s="98"/>
      <c r="CB43" s="98"/>
      <c r="CC43" s="99"/>
      <c r="CD43" s="101"/>
      <c r="CE43" s="128">
        <v>745.0</v>
      </c>
    </row>
    <row r="44">
      <c r="A44" s="103" t="s">
        <v>302</v>
      </c>
      <c r="B44" s="104">
        <v>8.0</v>
      </c>
      <c r="C44" s="105">
        <v>204.0</v>
      </c>
      <c r="D44" s="105">
        <v>484.65</v>
      </c>
      <c r="E44" s="105">
        <v>688.65</v>
      </c>
      <c r="F44" s="106"/>
      <c r="G44" s="106"/>
      <c r="H44" s="107"/>
      <c r="I44" s="106"/>
      <c r="J44" s="106"/>
      <c r="K44" s="107"/>
      <c r="L44" s="108"/>
      <c r="M44" s="109">
        <v>688.0</v>
      </c>
      <c r="O44" s="91" t="s">
        <v>302</v>
      </c>
      <c r="P44" s="92">
        <v>8.0</v>
      </c>
      <c r="Q44" s="93">
        <v>170.0</v>
      </c>
      <c r="R44" s="93">
        <v>441.22</v>
      </c>
      <c r="S44" s="93">
        <v>611.22</v>
      </c>
      <c r="T44" s="98"/>
      <c r="U44" s="98"/>
      <c r="V44" s="99"/>
      <c r="W44" s="98"/>
      <c r="X44" s="98"/>
      <c r="Y44" s="99"/>
      <c r="Z44" s="101"/>
      <c r="AA44" s="94">
        <v>620.0</v>
      </c>
      <c r="AC44" s="103" t="s">
        <v>302</v>
      </c>
      <c r="AD44" s="104">
        <v>8.0</v>
      </c>
      <c r="AE44" s="105">
        <v>220.0</v>
      </c>
      <c r="AF44" s="105">
        <v>506.24</v>
      </c>
      <c r="AG44" s="105">
        <v>581.67</v>
      </c>
      <c r="AH44" s="106"/>
      <c r="AI44" s="106"/>
      <c r="AJ44" s="107"/>
      <c r="AK44" s="106"/>
      <c r="AL44" s="106"/>
      <c r="AM44" s="107"/>
      <c r="AN44" s="108"/>
      <c r="AO44" s="109">
        <v>581.0</v>
      </c>
      <c r="AQ44" s="91" t="s">
        <v>302</v>
      </c>
      <c r="AR44" s="92">
        <v>8.0</v>
      </c>
      <c r="AS44" s="93">
        <v>220.0</v>
      </c>
      <c r="AT44" s="93">
        <v>543.94</v>
      </c>
      <c r="AU44" s="93">
        <v>763.94</v>
      </c>
      <c r="AV44" s="98"/>
      <c r="AW44" s="98"/>
      <c r="AX44" s="99"/>
      <c r="AY44" s="98"/>
      <c r="AZ44" s="98"/>
      <c r="BA44" s="99"/>
      <c r="BB44" s="101"/>
      <c r="BC44" s="94">
        <v>773.0</v>
      </c>
      <c r="BD44" s="138"/>
      <c r="BE44" s="91" t="s">
        <v>302</v>
      </c>
      <c r="BF44" s="92">
        <v>8.0</v>
      </c>
      <c r="BG44" s="93">
        <v>279.0</v>
      </c>
      <c r="BH44" s="93">
        <v>363.0</v>
      </c>
      <c r="BI44" s="93">
        <v>642.0</v>
      </c>
      <c r="BJ44" s="98"/>
      <c r="BK44" s="98"/>
      <c r="BL44" s="99"/>
      <c r="BM44" s="98"/>
      <c r="BN44" s="98"/>
      <c r="BO44" s="99"/>
      <c r="BP44" s="101"/>
      <c r="BQ44" s="94">
        <v>642.0</v>
      </c>
      <c r="BS44" s="91" t="s">
        <v>302</v>
      </c>
      <c r="BT44" s="92">
        <v>8.0</v>
      </c>
      <c r="BU44" s="128">
        <v>292.0</v>
      </c>
      <c r="BV44" s="128">
        <v>450.7</v>
      </c>
      <c r="BW44" s="128">
        <v>742.7</v>
      </c>
      <c r="BX44" s="98"/>
      <c r="BY44" s="98"/>
      <c r="BZ44" s="99"/>
      <c r="CA44" s="98"/>
      <c r="CB44" s="98"/>
      <c r="CC44" s="99"/>
      <c r="CD44" s="101"/>
      <c r="CE44" s="128">
        <v>745.0</v>
      </c>
    </row>
    <row r="45">
      <c r="A45" s="116" t="s">
        <v>298</v>
      </c>
      <c r="B45" s="117">
        <v>9.0</v>
      </c>
      <c r="C45" s="118">
        <v>180.0</v>
      </c>
      <c r="D45" s="118">
        <v>412.24</v>
      </c>
      <c r="E45" s="118">
        <v>539.74</v>
      </c>
      <c r="F45" s="98"/>
      <c r="G45" s="98"/>
      <c r="H45" s="99"/>
      <c r="I45" s="98"/>
      <c r="J45" s="98"/>
      <c r="K45" s="99"/>
      <c r="L45" s="98"/>
      <c r="M45" s="94">
        <v>539.0</v>
      </c>
      <c r="O45" s="91" t="s">
        <v>298</v>
      </c>
      <c r="P45" s="117">
        <v>9.0</v>
      </c>
      <c r="Q45" s="118">
        <v>192.0</v>
      </c>
      <c r="R45" s="118">
        <v>419.58</v>
      </c>
      <c r="S45" s="118">
        <v>611.58</v>
      </c>
      <c r="T45" s="98"/>
      <c r="U45" s="98"/>
      <c r="V45" s="99"/>
      <c r="W45" s="98"/>
      <c r="X45" s="98"/>
      <c r="Y45" s="99"/>
      <c r="Z45" s="98"/>
      <c r="AA45" s="94">
        <v>621.0</v>
      </c>
      <c r="AC45" s="116" t="s">
        <v>298</v>
      </c>
      <c r="AD45" s="117">
        <v>9.0</v>
      </c>
      <c r="AE45" s="118">
        <v>228.0</v>
      </c>
      <c r="AF45" s="118">
        <v>412.24</v>
      </c>
      <c r="AG45" s="118">
        <v>617.08</v>
      </c>
      <c r="AH45" s="98"/>
      <c r="AI45" s="98"/>
      <c r="AJ45" s="99"/>
      <c r="AK45" s="98"/>
      <c r="AL45" s="98"/>
      <c r="AM45" s="99"/>
      <c r="AN45" s="98"/>
      <c r="AO45" s="94">
        <v>617.0</v>
      </c>
      <c r="AQ45" s="91" t="s">
        <v>298</v>
      </c>
      <c r="AR45" s="117">
        <v>9.0</v>
      </c>
      <c r="AS45" s="118">
        <v>236.0</v>
      </c>
      <c r="AT45" s="118">
        <v>438.55</v>
      </c>
      <c r="AU45" s="118">
        <v>674.55</v>
      </c>
      <c r="AV45" s="98"/>
      <c r="AW45" s="98"/>
      <c r="AX45" s="99"/>
      <c r="AY45" s="98"/>
      <c r="AZ45" s="98"/>
      <c r="BA45" s="99"/>
      <c r="BB45" s="98"/>
      <c r="BC45" s="94">
        <v>683.0</v>
      </c>
      <c r="BD45" s="99"/>
      <c r="BE45" s="91" t="s">
        <v>298</v>
      </c>
      <c r="BF45" s="117">
        <v>9.0</v>
      </c>
      <c r="BG45" s="118">
        <v>288.0</v>
      </c>
      <c r="BH45" s="118">
        <v>352.36</v>
      </c>
      <c r="BI45" s="118">
        <v>640.36</v>
      </c>
      <c r="BJ45" s="98"/>
      <c r="BK45" s="98"/>
      <c r="BL45" s="99"/>
      <c r="BM45" s="98"/>
      <c r="BN45" s="98"/>
      <c r="BO45" s="99"/>
      <c r="BP45" s="98"/>
      <c r="BQ45" s="94">
        <v>650.0</v>
      </c>
      <c r="BS45" s="91" t="s">
        <v>298</v>
      </c>
      <c r="BT45" s="117">
        <v>9.0</v>
      </c>
      <c r="BU45" s="128">
        <v>243.0</v>
      </c>
      <c r="BV45" s="128">
        <v>515.32</v>
      </c>
      <c r="BW45" s="128">
        <v>858.45</v>
      </c>
      <c r="BX45" s="94">
        <v>1485.0</v>
      </c>
      <c r="BY45" s="94">
        <v>0.67</v>
      </c>
      <c r="BZ45" s="95">
        <v>0.66</v>
      </c>
      <c r="CA45" s="94">
        <v>10399.0</v>
      </c>
      <c r="CB45" s="94">
        <v>0.64</v>
      </c>
      <c r="CC45" s="95">
        <v>0.63</v>
      </c>
      <c r="CD45" s="94">
        <v>290.0</v>
      </c>
      <c r="CE45" s="128">
        <v>867.0</v>
      </c>
    </row>
    <row r="46">
      <c r="A46" s="91" t="s">
        <v>299</v>
      </c>
      <c r="B46" s="92">
        <v>9.0</v>
      </c>
      <c r="C46" s="93">
        <v>170.0</v>
      </c>
      <c r="D46" s="93">
        <v>446.63</v>
      </c>
      <c r="E46" s="93">
        <v>539.32</v>
      </c>
      <c r="F46" s="94">
        <v>2210.0</v>
      </c>
      <c r="G46" s="94">
        <v>0.49</v>
      </c>
      <c r="H46" s="95">
        <v>0.48</v>
      </c>
      <c r="I46" s="94">
        <v>14288.0</v>
      </c>
      <c r="J46" s="94">
        <v>0.48</v>
      </c>
      <c r="K46" s="95">
        <v>0.47</v>
      </c>
      <c r="L46" s="94">
        <v>195.0</v>
      </c>
      <c r="M46" s="94">
        <v>539.0</v>
      </c>
      <c r="O46" s="91" t="s">
        <v>299</v>
      </c>
      <c r="P46" s="92">
        <v>9.0</v>
      </c>
      <c r="Q46" s="93">
        <v>199.0</v>
      </c>
      <c r="R46" s="93">
        <v>413.18</v>
      </c>
      <c r="S46" s="93">
        <v>612.18</v>
      </c>
      <c r="T46" s="94"/>
      <c r="U46" s="94"/>
      <c r="V46" s="95"/>
      <c r="W46" s="94"/>
      <c r="X46" s="94"/>
      <c r="Y46" s="95"/>
      <c r="Z46" s="94"/>
      <c r="AA46" s="94">
        <v>621.0</v>
      </c>
      <c r="AC46" s="91" t="s">
        <v>299</v>
      </c>
      <c r="AD46" s="92">
        <v>9.0</v>
      </c>
      <c r="AE46" s="93">
        <v>194.0</v>
      </c>
      <c r="AF46" s="93">
        <v>446.63</v>
      </c>
      <c r="AG46" s="93">
        <v>617.47</v>
      </c>
      <c r="AH46" s="94"/>
      <c r="AI46" s="94"/>
      <c r="AJ46" s="95"/>
      <c r="AK46" s="94"/>
      <c r="AL46" s="94"/>
      <c r="AM46" s="95"/>
      <c r="AN46" s="94"/>
      <c r="AO46" s="94">
        <v>617.0</v>
      </c>
      <c r="AQ46" s="91" t="s">
        <v>299</v>
      </c>
      <c r="AR46" s="92">
        <v>9.0</v>
      </c>
      <c r="AS46" s="93">
        <v>192.0</v>
      </c>
      <c r="AT46" s="93">
        <v>482.48</v>
      </c>
      <c r="AU46" s="93">
        <v>674.48</v>
      </c>
      <c r="AV46" s="94"/>
      <c r="AW46" s="94"/>
      <c r="AX46" s="95"/>
      <c r="AY46" s="94"/>
      <c r="AZ46" s="94"/>
      <c r="BA46" s="95"/>
      <c r="BB46" s="94"/>
      <c r="BC46" s="94">
        <v>683.0</v>
      </c>
      <c r="BD46" s="95"/>
      <c r="BE46" s="91" t="s">
        <v>299</v>
      </c>
      <c r="BF46" s="92">
        <v>9.0</v>
      </c>
      <c r="BG46" s="93">
        <v>279.0</v>
      </c>
      <c r="BH46" s="93">
        <v>362.01</v>
      </c>
      <c r="BI46" s="93">
        <v>641.01</v>
      </c>
      <c r="BJ46" s="94"/>
      <c r="BK46" s="94"/>
      <c r="BL46" s="95"/>
      <c r="BM46" s="94"/>
      <c r="BN46" s="94"/>
      <c r="BO46" s="95"/>
      <c r="BP46" s="94"/>
      <c r="BQ46" s="94">
        <v>650.0</v>
      </c>
      <c r="BS46" s="91" t="s">
        <v>299</v>
      </c>
      <c r="BT46" s="92">
        <v>9.0</v>
      </c>
      <c r="BU46" s="128">
        <v>289.0</v>
      </c>
      <c r="BV46" s="128">
        <v>468.67</v>
      </c>
      <c r="BW46" s="128">
        <v>857.8</v>
      </c>
      <c r="BX46" s="94"/>
      <c r="BY46" s="94"/>
      <c r="BZ46" s="95"/>
      <c r="CA46" s="94"/>
      <c r="CB46" s="94"/>
      <c r="CC46" s="95"/>
      <c r="CD46" s="94"/>
      <c r="CE46" s="128">
        <v>867.0</v>
      </c>
    </row>
    <row r="47">
      <c r="A47" s="91" t="s">
        <v>300</v>
      </c>
      <c r="B47" s="92">
        <v>9.0</v>
      </c>
      <c r="C47" s="93">
        <v>195.0</v>
      </c>
      <c r="D47" s="93">
        <v>419.69</v>
      </c>
      <c r="E47" s="93">
        <v>539.76</v>
      </c>
      <c r="F47" s="98"/>
      <c r="G47" s="98"/>
      <c r="H47" s="99"/>
      <c r="I47" s="98"/>
      <c r="J47" s="98"/>
      <c r="K47" s="99"/>
      <c r="L47" s="101"/>
      <c r="M47" s="94">
        <v>539.0</v>
      </c>
      <c r="O47" s="91" t="s">
        <v>300</v>
      </c>
      <c r="P47" s="92">
        <v>9.0</v>
      </c>
      <c r="Q47" s="93">
        <v>174.0</v>
      </c>
      <c r="R47" s="93">
        <v>438.23</v>
      </c>
      <c r="S47" s="93">
        <v>612.23</v>
      </c>
      <c r="T47" s="94">
        <v>2129.0</v>
      </c>
      <c r="U47" s="94">
        <v>0.51</v>
      </c>
      <c r="V47" s="95">
        <v>0.5</v>
      </c>
      <c r="W47" s="94">
        <v>13919.0</v>
      </c>
      <c r="X47" s="94">
        <v>0.5</v>
      </c>
      <c r="Y47" s="95">
        <v>0.49</v>
      </c>
      <c r="Z47" s="94">
        <v>199.0</v>
      </c>
      <c r="AA47" s="94">
        <v>621.0</v>
      </c>
      <c r="AC47" s="91" t="s">
        <v>300</v>
      </c>
      <c r="AD47" s="92">
        <v>9.0</v>
      </c>
      <c r="AE47" s="93">
        <v>221.0</v>
      </c>
      <c r="AF47" s="93">
        <v>419.69</v>
      </c>
      <c r="AG47" s="93">
        <v>617.53</v>
      </c>
      <c r="AH47" s="98"/>
      <c r="AI47" s="98"/>
      <c r="AJ47" s="99"/>
      <c r="AK47" s="98"/>
      <c r="AL47" s="98"/>
      <c r="AM47" s="99"/>
      <c r="AN47" s="101"/>
      <c r="AO47" s="94">
        <v>617.0</v>
      </c>
      <c r="AQ47" s="91" t="s">
        <v>300</v>
      </c>
      <c r="AR47" s="92">
        <v>9.0</v>
      </c>
      <c r="AS47" s="93">
        <v>189.0</v>
      </c>
      <c r="AT47" s="93">
        <v>485.71</v>
      </c>
      <c r="AU47" s="93">
        <v>674.71</v>
      </c>
      <c r="AV47" s="98"/>
      <c r="AW47" s="98"/>
      <c r="AX47" s="99"/>
      <c r="AY47" s="98"/>
      <c r="AZ47" s="98"/>
      <c r="BA47" s="99"/>
      <c r="BB47" s="101"/>
      <c r="BC47" s="94">
        <v>683.0</v>
      </c>
      <c r="BD47" s="138"/>
      <c r="BE47" s="91" t="s">
        <v>300</v>
      </c>
      <c r="BF47" s="92">
        <v>9.0</v>
      </c>
      <c r="BG47" s="93">
        <v>290.0</v>
      </c>
      <c r="BH47" s="93">
        <v>350.6</v>
      </c>
      <c r="BI47" s="93">
        <v>640.6</v>
      </c>
      <c r="BJ47" s="98"/>
      <c r="BK47" s="98"/>
      <c r="BL47" s="99"/>
      <c r="BM47" s="98"/>
      <c r="BN47" s="98"/>
      <c r="BO47" s="99"/>
      <c r="BP47" s="101"/>
      <c r="BQ47" s="94">
        <v>650.0</v>
      </c>
      <c r="BS47" s="91" t="s">
        <v>300</v>
      </c>
      <c r="BT47" s="92">
        <v>9.0</v>
      </c>
      <c r="BU47" s="128">
        <v>283.0</v>
      </c>
      <c r="BV47" s="128">
        <v>475.08</v>
      </c>
      <c r="BW47" s="128">
        <v>858.21</v>
      </c>
      <c r="BX47" s="98"/>
      <c r="BY47" s="98"/>
      <c r="BZ47" s="99"/>
      <c r="CA47" s="98"/>
      <c r="CB47" s="98"/>
      <c r="CC47" s="99"/>
      <c r="CD47" s="101"/>
      <c r="CE47" s="128">
        <v>867.0</v>
      </c>
    </row>
    <row r="48">
      <c r="A48" s="91" t="s">
        <v>301</v>
      </c>
      <c r="B48" s="92">
        <v>9.0</v>
      </c>
      <c r="C48" s="93">
        <v>169.0</v>
      </c>
      <c r="D48" s="93">
        <v>404.84</v>
      </c>
      <c r="E48" s="93">
        <v>539.2</v>
      </c>
      <c r="F48" s="98"/>
      <c r="G48" s="98"/>
      <c r="H48" s="99"/>
      <c r="I48" s="98"/>
      <c r="J48" s="98"/>
      <c r="K48" s="99"/>
      <c r="L48" s="101"/>
      <c r="M48" s="94">
        <v>539.0</v>
      </c>
      <c r="O48" s="91" t="s">
        <v>301</v>
      </c>
      <c r="P48" s="92">
        <v>9.0</v>
      </c>
      <c r="Q48" s="93">
        <v>174.0</v>
      </c>
      <c r="R48" s="93">
        <v>437.81</v>
      </c>
      <c r="S48" s="93">
        <v>611.81</v>
      </c>
      <c r="T48" s="98"/>
      <c r="U48" s="98"/>
      <c r="V48" s="99"/>
      <c r="W48" s="98"/>
      <c r="X48" s="98"/>
      <c r="Y48" s="99"/>
      <c r="Z48" s="101"/>
      <c r="AA48" s="94">
        <v>621.0</v>
      </c>
      <c r="AC48" s="91" t="s">
        <v>301</v>
      </c>
      <c r="AD48" s="92">
        <v>9.0</v>
      </c>
      <c r="AE48" s="93">
        <v>235.0</v>
      </c>
      <c r="AF48" s="93">
        <v>404.84</v>
      </c>
      <c r="AG48" s="93">
        <v>616.68</v>
      </c>
      <c r="AH48" s="98"/>
      <c r="AI48" s="98"/>
      <c r="AJ48" s="99"/>
      <c r="AK48" s="98"/>
      <c r="AL48" s="98"/>
      <c r="AM48" s="99"/>
      <c r="AN48" s="101"/>
      <c r="AO48" s="94">
        <v>617.0</v>
      </c>
      <c r="AQ48" s="91" t="s">
        <v>301</v>
      </c>
      <c r="AR48" s="92">
        <v>9.0</v>
      </c>
      <c r="AS48" s="93">
        <v>187.0</v>
      </c>
      <c r="AT48" s="93">
        <v>487.19</v>
      </c>
      <c r="AU48" s="93">
        <v>674.19</v>
      </c>
      <c r="AV48" s="94">
        <v>1740.0</v>
      </c>
      <c r="AW48" s="94">
        <v>0.6</v>
      </c>
      <c r="AX48" s="95">
        <v>0.6</v>
      </c>
      <c r="AY48" s="94">
        <v>11878.0</v>
      </c>
      <c r="AZ48" s="94">
        <v>0.58</v>
      </c>
      <c r="BA48" s="95">
        <v>0.57</v>
      </c>
      <c r="BB48" s="94">
        <v>236.0</v>
      </c>
      <c r="BC48" s="94">
        <v>683.0</v>
      </c>
      <c r="BD48" s="138"/>
      <c r="BE48" s="91" t="s">
        <v>301</v>
      </c>
      <c r="BF48" s="92">
        <v>9.0</v>
      </c>
      <c r="BG48" s="93">
        <v>282.0</v>
      </c>
      <c r="BH48" s="93">
        <v>358.47</v>
      </c>
      <c r="BI48" s="93">
        <v>640.47</v>
      </c>
      <c r="BJ48" s="94">
        <v>1444.0</v>
      </c>
      <c r="BK48" s="94">
        <v>0.68</v>
      </c>
      <c r="BL48" s="95">
        <v>0.68</v>
      </c>
      <c r="BM48" s="94">
        <v>10298.0</v>
      </c>
      <c r="BN48" s="94">
        <v>0.64</v>
      </c>
      <c r="BO48" s="95">
        <v>0.63</v>
      </c>
      <c r="BP48" s="94">
        <v>269.0</v>
      </c>
      <c r="BQ48" s="94">
        <v>650.0</v>
      </c>
      <c r="BS48" s="91" t="s">
        <v>301</v>
      </c>
      <c r="BT48" s="92">
        <v>9.0</v>
      </c>
      <c r="BU48" s="128">
        <v>249.0</v>
      </c>
      <c r="BV48" s="128">
        <v>509.5</v>
      </c>
      <c r="BW48" s="128">
        <v>858.63</v>
      </c>
      <c r="BX48" s="98"/>
      <c r="BY48" s="98"/>
      <c r="BZ48" s="99"/>
      <c r="CA48" s="98"/>
      <c r="CB48" s="98"/>
      <c r="CC48" s="99"/>
      <c r="CD48" s="101"/>
      <c r="CE48" s="128">
        <v>867.0</v>
      </c>
    </row>
    <row r="49">
      <c r="A49" s="103" t="s">
        <v>302</v>
      </c>
      <c r="B49" s="104">
        <v>9.0</v>
      </c>
      <c r="C49" s="105">
        <v>185.0</v>
      </c>
      <c r="D49" s="105">
        <v>414.58</v>
      </c>
      <c r="E49" s="105">
        <v>539.05</v>
      </c>
      <c r="F49" s="106"/>
      <c r="G49" s="106"/>
      <c r="H49" s="107"/>
      <c r="I49" s="106"/>
      <c r="J49" s="106"/>
      <c r="K49" s="107"/>
      <c r="L49" s="108"/>
      <c r="M49" s="109">
        <v>539.0</v>
      </c>
      <c r="O49" s="91" t="s">
        <v>302</v>
      </c>
      <c r="P49" s="92">
        <v>9.0</v>
      </c>
      <c r="Q49" s="93">
        <v>174.0</v>
      </c>
      <c r="R49" s="93">
        <v>437.52</v>
      </c>
      <c r="S49" s="93">
        <v>611.52</v>
      </c>
      <c r="T49" s="98"/>
      <c r="U49" s="98"/>
      <c r="V49" s="99"/>
      <c r="W49" s="98"/>
      <c r="X49" s="98"/>
      <c r="Y49" s="99"/>
      <c r="Z49" s="101"/>
      <c r="AA49" s="94">
        <v>621.0</v>
      </c>
      <c r="AC49" s="103" t="s">
        <v>302</v>
      </c>
      <c r="AD49" s="104">
        <v>9.0</v>
      </c>
      <c r="AE49" s="105">
        <v>226.0</v>
      </c>
      <c r="AF49" s="105">
        <v>414.58</v>
      </c>
      <c r="AG49" s="105">
        <v>617.42</v>
      </c>
      <c r="AH49" s="109">
        <v>1744.0</v>
      </c>
      <c r="AI49" s="109">
        <v>0.6</v>
      </c>
      <c r="AJ49" s="111">
        <v>0.6</v>
      </c>
      <c r="AK49" s="109">
        <v>11813.0</v>
      </c>
      <c r="AL49" s="109">
        <v>0.59</v>
      </c>
      <c r="AM49" s="111">
        <v>0.58</v>
      </c>
      <c r="AN49" s="109">
        <v>235.0</v>
      </c>
      <c r="AO49" s="109">
        <v>617.0</v>
      </c>
      <c r="AQ49" s="91" t="s">
        <v>302</v>
      </c>
      <c r="AR49" s="92">
        <v>9.0</v>
      </c>
      <c r="AS49" s="93">
        <v>226.0</v>
      </c>
      <c r="AT49" s="93">
        <v>447.95</v>
      </c>
      <c r="AU49" s="93">
        <v>673.95</v>
      </c>
      <c r="AV49" s="98"/>
      <c r="AW49" s="98"/>
      <c r="AX49" s="99"/>
      <c r="AY49" s="98"/>
      <c r="AZ49" s="98"/>
      <c r="BA49" s="99"/>
      <c r="BB49" s="101"/>
      <c r="BC49" s="94">
        <v>683.0</v>
      </c>
      <c r="BD49" s="138"/>
      <c r="BE49" s="91" t="s">
        <v>302</v>
      </c>
      <c r="BF49" s="92">
        <v>9.0</v>
      </c>
      <c r="BG49" s="93">
        <v>259.0</v>
      </c>
      <c r="BH49" s="93">
        <v>381.44</v>
      </c>
      <c r="BI49" s="93">
        <v>640.44</v>
      </c>
      <c r="BJ49" s="98"/>
      <c r="BK49" s="98"/>
      <c r="BL49" s="99"/>
      <c r="BM49" s="98"/>
      <c r="BN49" s="98"/>
      <c r="BO49" s="99"/>
      <c r="BP49" s="101"/>
      <c r="BQ49" s="94">
        <v>650.0</v>
      </c>
      <c r="BS49" s="91" t="s">
        <v>302</v>
      </c>
      <c r="BT49" s="92">
        <v>9.0</v>
      </c>
      <c r="BU49" s="128">
        <v>250.0</v>
      </c>
      <c r="BV49" s="128">
        <v>508.45</v>
      </c>
      <c r="BW49" s="128">
        <v>858.58</v>
      </c>
      <c r="BX49" s="98"/>
      <c r="BY49" s="98"/>
      <c r="BZ49" s="99"/>
      <c r="CA49" s="98"/>
      <c r="CB49" s="98"/>
      <c r="CC49" s="99"/>
      <c r="CD49" s="101"/>
      <c r="CE49" s="128">
        <v>867.0</v>
      </c>
    </row>
    <row r="50">
      <c r="A50" s="116" t="s">
        <v>298</v>
      </c>
      <c r="B50" s="117">
        <v>10.0</v>
      </c>
      <c r="C50" s="118">
        <v>189.0</v>
      </c>
      <c r="D50" s="118">
        <v>486.54</v>
      </c>
      <c r="E50" s="118">
        <v>675.54</v>
      </c>
      <c r="F50" s="94"/>
      <c r="G50" s="94"/>
      <c r="H50" s="95"/>
      <c r="I50" s="94"/>
      <c r="J50" s="94"/>
      <c r="K50" s="95"/>
      <c r="L50" s="94"/>
      <c r="M50" s="94">
        <v>676.0</v>
      </c>
      <c r="O50" s="91" t="s">
        <v>298</v>
      </c>
      <c r="P50" s="117">
        <v>10.0</v>
      </c>
      <c r="Q50" s="118">
        <v>204.0</v>
      </c>
      <c r="R50" s="118">
        <v>387.04</v>
      </c>
      <c r="S50" s="118">
        <v>591.04</v>
      </c>
      <c r="T50" s="94"/>
      <c r="U50" s="94"/>
      <c r="V50" s="95"/>
      <c r="W50" s="94"/>
      <c r="X50" s="94"/>
      <c r="Y50" s="95"/>
      <c r="Z50" s="94"/>
      <c r="AA50" s="94">
        <v>600.0</v>
      </c>
      <c r="AC50" s="116" t="s">
        <v>298</v>
      </c>
      <c r="AD50" s="117">
        <v>10.0</v>
      </c>
      <c r="AE50" s="118">
        <v>236.0</v>
      </c>
      <c r="AF50" s="118">
        <v>412.24</v>
      </c>
      <c r="AG50" s="118">
        <v>597.01</v>
      </c>
      <c r="AH50" s="94"/>
      <c r="AI50" s="94"/>
      <c r="AJ50" s="95"/>
      <c r="AK50" s="94"/>
      <c r="AL50" s="94"/>
      <c r="AM50" s="95"/>
      <c r="AN50" s="94"/>
      <c r="AO50" s="94">
        <v>597.0</v>
      </c>
      <c r="AQ50" s="91" t="s">
        <v>298</v>
      </c>
      <c r="AR50" s="117">
        <v>10.0</v>
      </c>
      <c r="AS50" s="118">
        <v>202.0</v>
      </c>
      <c r="AT50" s="118">
        <v>417.97</v>
      </c>
      <c r="AU50" s="118">
        <v>619.97</v>
      </c>
      <c r="AV50" s="94"/>
      <c r="AW50" s="94"/>
      <c r="AX50" s="95"/>
      <c r="AY50" s="94"/>
      <c r="AZ50" s="94"/>
      <c r="BA50" s="95"/>
      <c r="BB50" s="94"/>
      <c r="BC50" s="94">
        <v>629.0</v>
      </c>
      <c r="BD50" s="95"/>
      <c r="BE50" s="91" t="s">
        <v>298</v>
      </c>
      <c r="BF50" s="117">
        <v>10.0</v>
      </c>
      <c r="BG50" s="118">
        <v>276.0</v>
      </c>
      <c r="BH50" s="118">
        <v>383.07</v>
      </c>
      <c r="BI50" s="118">
        <v>659.07</v>
      </c>
      <c r="BJ50" s="94">
        <v>1372.0</v>
      </c>
      <c r="BK50" s="94">
        <v>0.69</v>
      </c>
      <c r="BL50" s="95">
        <v>0.69</v>
      </c>
      <c r="BM50" s="94">
        <v>10094.0</v>
      </c>
      <c r="BN50" s="94">
        <v>0.65</v>
      </c>
      <c r="BO50" s="95">
        <v>0.64</v>
      </c>
      <c r="BP50" s="94">
        <v>298.0</v>
      </c>
      <c r="BQ50" s="94">
        <v>668.0</v>
      </c>
      <c r="BS50" s="91" t="s">
        <v>298</v>
      </c>
      <c r="BT50" s="118">
        <v>10.0</v>
      </c>
      <c r="BU50" s="128">
        <v>255.0</v>
      </c>
      <c r="BV50" s="128">
        <v>539.93</v>
      </c>
      <c r="BW50" s="128">
        <v>794.93</v>
      </c>
      <c r="BX50" s="94">
        <v>1393.0</v>
      </c>
      <c r="BY50" s="94">
        <v>0.69</v>
      </c>
      <c r="BZ50" s="95">
        <v>0.69</v>
      </c>
      <c r="CA50" s="94">
        <v>10034.0</v>
      </c>
      <c r="CB50" s="94">
        <v>0.65</v>
      </c>
      <c r="CC50" s="95">
        <v>0.65</v>
      </c>
      <c r="CD50" s="94">
        <v>280.0</v>
      </c>
      <c r="CE50" s="128">
        <v>804.0</v>
      </c>
    </row>
    <row r="51">
      <c r="A51" s="91" t="s">
        <v>299</v>
      </c>
      <c r="B51" s="92">
        <v>10.0</v>
      </c>
      <c r="C51" s="93">
        <v>171.0</v>
      </c>
      <c r="D51" s="93">
        <v>504.81</v>
      </c>
      <c r="E51" s="93">
        <v>675.81</v>
      </c>
      <c r="F51" s="94"/>
      <c r="G51" s="94"/>
      <c r="H51" s="95"/>
      <c r="I51" s="94"/>
      <c r="J51" s="94"/>
      <c r="K51" s="95"/>
      <c r="L51" s="94"/>
      <c r="M51" s="94">
        <v>676.0</v>
      </c>
      <c r="O51" s="91" t="s">
        <v>299</v>
      </c>
      <c r="P51" s="92">
        <v>10.0</v>
      </c>
      <c r="Q51" s="93">
        <v>196.0</v>
      </c>
      <c r="R51" s="93">
        <v>395.34</v>
      </c>
      <c r="S51" s="93">
        <v>591.34</v>
      </c>
      <c r="T51" s="94"/>
      <c r="U51" s="94"/>
      <c r="V51" s="95"/>
      <c r="W51" s="94"/>
      <c r="X51" s="94"/>
      <c r="Y51" s="95"/>
      <c r="Z51" s="94"/>
      <c r="AA51" s="94">
        <v>600.0</v>
      </c>
      <c r="AC51" s="91" t="s">
        <v>299</v>
      </c>
      <c r="AD51" s="92">
        <v>10.0</v>
      </c>
      <c r="AE51" s="93">
        <v>192.0</v>
      </c>
      <c r="AF51" s="93">
        <v>446.63</v>
      </c>
      <c r="AG51" s="93">
        <v>597.0</v>
      </c>
      <c r="AH51" s="94"/>
      <c r="AI51" s="94"/>
      <c r="AJ51" s="95"/>
      <c r="AK51" s="94"/>
      <c r="AL51" s="94"/>
      <c r="AM51" s="95"/>
      <c r="AN51" s="94"/>
      <c r="AO51" s="94">
        <v>597.0</v>
      </c>
      <c r="AQ51" s="91" t="s">
        <v>299</v>
      </c>
      <c r="AR51" s="92">
        <v>10.0</v>
      </c>
      <c r="AS51" s="93">
        <v>195.0</v>
      </c>
      <c r="AT51" s="93">
        <v>424.2</v>
      </c>
      <c r="AU51" s="93">
        <v>619.2</v>
      </c>
      <c r="AV51" s="94"/>
      <c r="AW51" s="94"/>
      <c r="AX51" s="95"/>
      <c r="AY51" s="94"/>
      <c r="AZ51" s="94"/>
      <c r="BA51" s="95"/>
      <c r="BB51" s="94"/>
      <c r="BC51" s="94">
        <v>629.0</v>
      </c>
      <c r="BD51" s="95"/>
      <c r="BE51" s="91" t="s">
        <v>299</v>
      </c>
      <c r="BF51" s="92">
        <v>10.0</v>
      </c>
      <c r="BG51" s="93">
        <v>265.0</v>
      </c>
      <c r="BH51" s="93">
        <v>394.01</v>
      </c>
      <c r="BI51" s="93">
        <v>659.01</v>
      </c>
      <c r="BJ51" s="94"/>
      <c r="BK51" s="94"/>
      <c r="BL51" s="95"/>
      <c r="BM51" s="94"/>
      <c r="BN51" s="94"/>
      <c r="BO51" s="95"/>
      <c r="BP51" s="94"/>
      <c r="BQ51" s="94">
        <v>668.0</v>
      </c>
      <c r="BS51" s="91" t="s">
        <v>299</v>
      </c>
      <c r="BT51" s="118">
        <v>10.0</v>
      </c>
      <c r="BU51" s="128">
        <v>285.0</v>
      </c>
      <c r="BV51" s="128">
        <v>510.08</v>
      </c>
      <c r="BW51" s="128">
        <v>795.079999999999</v>
      </c>
      <c r="BX51" s="94"/>
      <c r="BY51" s="94"/>
      <c r="BZ51" s="95"/>
      <c r="CA51" s="94"/>
      <c r="CB51" s="94"/>
      <c r="CC51" s="95"/>
      <c r="CD51" s="94"/>
      <c r="CE51" s="128">
        <v>804.0</v>
      </c>
    </row>
    <row r="52">
      <c r="A52" s="91" t="s">
        <v>300</v>
      </c>
      <c r="B52" s="92">
        <v>10.0</v>
      </c>
      <c r="C52" s="93">
        <v>202.0</v>
      </c>
      <c r="D52" s="93">
        <v>473.66</v>
      </c>
      <c r="E52" s="93">
        <v>675.66</v>
      </c>
      <c r="F52" s="94"/>
      <c r="G52" s="94"/>
      <c r="H52" s="95"/>
      <c r="I52" s="94"/>
      <c r="J52" s="94"/>
      <c r="K52" s="95"/>
      <c r="L52" s="94"/>
      <c r="M52" s="94">
        <v>676.0</v>
      </c>
      <c r="O52" s="91" t="s">
        <v>300</v>
      </c>
      <c r="P52" s="92">
        <v>10.0</v>
      </c>
      <c r="Q52" s="93">
        <v>174.0</v>
      </c>
      <c r="R52" s="93">
        <v>417.89</v>
      </c>
      <c r="S52" s="93">
        <v>591.89</v>
      </c>
      <c r="T52" s="94"/>
      <c r="U52" s="94"/>
      <c r="V52" s="95"/>
      <c r="W52" s="94"/>
      <c r="X52" s="94"/>
      <c r="Y52" s="95"/>
      <c r="Z52" s="94"/>
      <c r="AA52" s="94">
        <v>600.0</v>
      </c>
      <c r="AC52" s="91" t="s">
        <v>300</v>
      </c>
      <c r="AD52" s="92">
        <v>10.0</v>
      </c>
      <c r="AE52" s="93">
        <v>225.0</v>
      </c>
      <c r="AF52" s="93">
        <v>419.69</v>
      </c>
      <c r="AG52" s="93">
        <v>596.86</v>
      </c>
      <c r="AH52" s="94"/>
      <c r="AI52" s="94"/>
      <c r="AJ52" s="95"/>
      <c r="AK52" s="94"/>
      <c r="AL52" s="94"/>
      <c r="AM52" s="95"/>
      <c r="AN52" s="94"/>
      <c r="AO52" s="94">
        <v>597.0</v>
      </c>
      <c r="AQ52" s="91" t="s">
        <v>300</v>
      </c>
      <c r="AR52" s="92">
        <v>10.0</v>
      </c>
      <c r="AS52" s="93">
        <v>185.0</v>
      </c>
      <c r="AT52" s="93">
        <v>434.53</v>
      </c>
      <c r="AU52" s="93">
        <v>619.53</v>
      </c>
      <c r="AV52" s="94"/>
      <c r="AW52" s="94"/>
      <c r="AX52" s="95"/>
      <c r="AY52" s="94"/>
      <c r="AZ52" s="94"/>
      <c r="BA52" s="95"/>
      <c r="BB52" s="94"/>
      <c r="BC52" s="94">
        <v>629.0</v>
      </c>
      <c r="BD52" s="95"/>
      <c r="BE52" s="91" t="s">
        <v>300</v>
      </c>
      <c r="BF52" s="92">
        <v>10.0</v>
      </c>
      <c r="BG52" s="93">
        <v>280.0</v>
      </c>
      <c r="BH52" s="93">
        <v>379.51</v>
      </c>
      <c r="BI52" s="93">
        <v>659.51</v>
      </c>
      <c r="BJ52" s="94"/>
      <c r="BK52" s="94"/>
      <c r="BL52" s="95"/>
      <c r="BM52" s="94"/>
      <c r="BN52" s="94"/>
      <c r="BO52" s="95"/>
      <c r="BP52" s="94"/>
      <c r="BQ52" s="94">
        <v>668.0</v>
      </c>
      <c r="BS52" s="91" t="s">
        <v>300</v>
      </c>
      <c r="BT52" s="118">
        <v>10.0</v>
      </c>
      <c r="BU52" s="128">
        <v>286.0</v>
      </c>
      <c r="BV52" s="128">
        <v>509.28</v>
      </c>
      <c r="BW52" s="128">
        <v>795.28</v>
      </c>
      <c r="BX52" s="94"/>
      <c r="BY52" s="94"/>
      <c r="BZ52" s="95"/>
      <c r="CA52" s="94"/>
      <c r="CB52" s="94"/>
      <c r="CC52" s="95"/>
      <c r="CD52" s="94"/>
      <c r="CE52" s="128">
        <v>804.0</v>
      </c>
    </row>
    <row r="53">
      <c r="A53" s="91" t="s">
        <v>301</v>
      </c>
      <c r="B53" s="92">
        <v>10.0</v>
      </c>
      <c r="C53" s="93">
        <v>172.0</v>
      </c>
      <c r="D53" s="93">
        <v>503.79</v>
      </c>
      <c r="E53" s="93">
        <v>675.79</v>
      </c>
      <c r="F53" s="94"/>
      <c r="G53" s="94"/>
      <c r="H53" s="95"/>
      <c r="I53" s="94"/>
      <c r="J53" s="94"/>
      <c r="K53" s="95"/>
      <c r="L53" s="94"/>
      <c r="M53" s="94">
        <v>676.0</v>
      </c>
      <c r="O53" s="91" t="s">
        <v>301</v>
      </c>
      <c r="P53" s="92">
        <v>10.0</v>
      </c>
      <c r="Q53" s="93">
        <v>165.0</v>
      </c>
      <c r="R53" s="93">
        <v>426.17</v>
      </c>
      <c r="S53" s="93">
        <v>591.17</v>
      </c>
      <c r="T53" s="94">
        <v>2105.0</v>
      </c>
      <c r="U53" s="94">
        <v>0.52</v>
      </c>
      <c r="V53" s="95">
        <v>0.51</v>
      </c>
      <c r="W53" s="94">
        <v>13797.0</v>
      </c>
      <c r="X53" s="94">
        <v>0.51</v>
      </c>
      <c r="Y53" s="95">
        <v>0.5</v>
      </c>
      <c r="Z53" s="94">
        <v>204.0</v>
      </c>
      <c r="AA53" s="94">
        <v>600.0</v>
      </c>
      <c r="AC53" s="91" t="s">
        <v>301</v>
      </c>
      <c r="AD53" s="92">
        <v>10.0</v>
      </c>
      <c r="AE53" s="93">
        <v>228.0</v>
      </c>
      <c r="AF53" s="93">
        <v>404.84</v>
      </c>
      <c r="AG53" s="93">
        <v>596.42</v>
      </c>
      <c r="AH53" s="94">
        <v>1675.0</v>
      </c>
      <c r="AI53" s="94">
        <v>0.62</v>
      </c>
      <c r="AJ53" s="95">
        <v>0.62</v>
      </c>
      <c r="AK53" s="94">
        <v>11512.0</v>
      </c>
      <c r="AL53" s="94">
        <v>0.6</v>
      </c>
      <c r="AM53" s="95">
        <v>0.59</v>
      </c>
      <c r="AN53" s="94">
        <v>236.0</v>
      </c>
      <c r="AO53" s="94">
        <v>597.0</v>
      </c>
      <c r="AQ53" s="91" t="s">
        <v>301</v>
      </c>
      <c r="AR53" s="92">
        <v>10.0</v>
      </c>
      <c r="AS53" s="93">
        <v>184.0</v>
      </c>
      <c r="AT53" s="93">
        <v>435.41</v>
      </c>
      <c r="AU53" s="93">
        <v>619.41</v>
      </c>
      <c r="AV53" s="94"/>
      <c r="AW53" s="94"/>
      <c r="AX53" s="95"/>
      <c r="AY53" s="94"/>
      <c r="AZ53" s="94"/>
      <c r="BA53" s="95"/>
      <c r="BB53" s="94"/>
      <c r="BC53" s="94">
        <v>629.0</v>
      </c>
      <c r="BD53" s="95"/>
      <c r="BE53" s="91" t="s">
        <v>301</v>
      </c>
      <c r="BF53" s="92">
        <v>10.0</v>
      </c>
      <c r="BG53" s="93">
        <v>264.0</v>
      </c>
      <c r="BH53" s="93">
        <v>394.57</v>
      </c>
      <c r="BI53" s="93">
        <v>658.57</v>
      </c>
      <c r="BJ53" s="94"/>
      <c r="BK53" s="94"/>
      <c r="BL53" s="95"/>
      <c r="BM53" s="94"/>
      <c r="BN53" s="94"/>
      <c r="BO53" s="95"/>
      <c r="BP53" s="94"/>
      <c r="BQ53" s="94">
        <v>668.0</v>
      </c>
      <c r="BS53" s="91" t="s">
        <v>301</v>
      </c>
      <c r="BT53" s="118">
        <v>10.0</v>
      </c>
      <c r="BU53" s="128">
        <v>246.0</v>
      </c>
      <c r="BV53" s="128">
        <v>549.11</v>
      </c>
      <c r="BW53" s="128">
        <v>795.11</v>
      </c>
      <c r="BX53" s="94"/>
      <c r="BY53" s="94"/>
      <c r="BZ53" s="95"/>
      <c r="CA53" s="94"/>
      <c r="CB53" s="94"/>
      <c r="CC53" s="95"/>
      <c r="CD53" s="94"/>
      <c r="CE53" s="128">
        <v>804.0</v>
      </c>
    </row>
    <row r="54">
      <c r="A54" s="103" t="s">
        <v>302</v>
      </c>
      <c r="B54" s="104">
        <v>10.0</v>
      </c>
      <c r="C54" s="105">
        <v>200.0</v>
      </c>
      <c r="D54" s="105">
        <v>475.85</v>
      </c>
      <c r="E54" s="105">
        <v>675.85</v>
      </c>
      <c r="F54" s="109">
        <v>2166.0</v>
      </c>
      <c r="G54" s="109">
        <v>0.5</v>
      </c>
      <c r="H54" s="111">
        <v>0.5</v>
      </c>
      <c r="I54" s="109">
        <v>14046.0</v>
      </c>
      <c r="J54" s="109">
        <v>0.49</v>
      </c>
      <c r="K54" s="111">
        <v>0.49</v>
      </c>
      <c r="L54" s="109">
        <v>202.0</v>
      </c>
      <c r="M54" s="109">
        <v>676.0</v>
      </c>
      <c r="O54" s="91" t="s">
        <v>302</v>
      </c>
      <c r="P54" s="92">
        <v>10.0</v>
      </c>
      <c r="Q54" s="93">
        <v>172.0</v>
      </c>
      <c r="R54" s="93">
        <v>419.48</v>
      </c>
      <c r="S54" s="93">
        <v>591.48</v>
      </c>
      <c r="T54" s="109"/>
      <c r="U54" s="109"/>
      <c r="V54" s="111"/>
      <c r="W54" s="109"/>
      <c r="X54" s="109"/>
      <c r="Y54" s="111"/>
      <c r="Z54" s="109"/>
      <c r="AA54" s="109">
        <v>600.0</v>
      </c>
      <c r="AC54" s="103" t="s">
        <v>302</v>
      </c>
      <c r="AD54" s="104">
        <v>10.0</v>
      </c>
      <c r="AE54" s="105">
        <v>226.0</v>
      </c>
      <c r="AF54" s="105">
        <v>414.58</v>
      </c>
      <c r="AG54" s="105">
        <v>596.55</v>
      </c>
      <c r="AH54" s="109"/>
      <c r="AI54" s="109"/>
      <c r="AJ54" s="111"/>
      <c r="AK54" s="109"/>
      <c r="AL54" s="109"/>
      <c r="AM54" s="111"/>
      <c r="AN54" s="109"/>
      <c r="AO54" s="109">
        <v>597.0</v>
      </c>
      <c r="AQ54" s="91" t="s">
        <v>302</v>
      </c>
      <c r="AR54" s="92">
        <v>10.0</v>
      </c>
      <c r="AS54" s="93">
        <v>212.0</v>
      </c>
      <c r="AT54" s="93">
        <v>407.17</v>
      </c>
      <c r="AU54" s="93">
        <v>619.17</v>
      </c>
      <c r="AV54" s="109">
        <v>1671.0</v>
      </c>
      <c r="AW54" s="109">
        <v>0.62</v>
      </c>
      <c r="AX54" s="111">
        <v>0.62</v>
      </c>
      <c r="AY54" s="109">
        <v>11548.0</v>
      </c>
      <c r="AZ54" s="109">
        <v>0.59</v>
      </c>
      <c r="BA54" s="111">
        <v>0.59</v>
      </c>
      <c r="BB54" s="109">
        <v>212.0</v>
      </c>
      <c r="BC54" s="109">
        <v>629.0</v>
      </c>
      <c r="BD54" s="95"/>
      <c r="BE54" s="91" t="s">
        <v>302</v>
      </c>
      <c r="BF54" s="92">
        <v>10.0</v>
      </c>
      <c r="BG54" s="93">
        <v>264.0</v>
      </c>
      <c r="BH54" s="93">
        <v>395.54</v>
      </c>
      <c r="BI54" s="93">
        <v>659.54</v>
      </c>
      <c r="BJ54" s="109"/>
      <c r="BK54" s="109"/>
      <c r="BL54" s="111"/>
      <c r="BM54" s="109"/>
      <c r="BN54" s="109"/>
      <c r="BO54" s="111"/>
      <c r="BP54" s="109"/>
      <c r="BQ54" s="109">
        <v>668.0</v>
      </c>
      <c r="BS54" s="91" t="s">
        <v>302</v>
      </c>
      <c r="BT54" s="118">
        <v>10.0</v>
      </c>
      <c r="BU54" s="128">
        <v>254.0</v>
      </c>
      <c r="BV54" s="128">
        <v>541.36</v>
      </c>
      <c r="BW54" s="128">
        <v>795.36</v>
      </c>
      <c r="BX54" s="109"/>
      <c r="BY54" s="109"/>
      <c r="BZ54" s="111"/>
      <c r="CA54" s="109"/>
      <c r="CB54" s="109"/>
      <c r="CC54" s="111"/>
      <c r="CD54" s="109"/>
      <c r="CE54" s="128">
        <v>804.0</v>
      </c>
    </row>
  </sheetData>
  <mergeCells count="18">
    <mergeCell ref="B2:M3"/>
    <mergeCell ref="O2:O4"/>
    <mergeCell ref="P2:AA3"/>
    <mergeCell ref="AC2:AC4"/>
    <mergeCell ref="AD2:AO3"/>
    <mergeCell ref="AQ2:AQ4"/>
    <mergeCell ref="AR2:BC3"/>
    <mergeCell ref="BE2:BE4"/>
    <mergeCell ref="BF2:BQ3"/>
    <mergeCell ref="BS2:BS4"/>
    <mergeCell ref="A1:M1"/>
    <mergeCell ref="O1:AA1"/>
    <mergeCell ref="AC1:AO1"/>
    <mergeCell ref="AQ1:BC1"/>
    <mergeCell ref="BE1:BQ1"/>
    <mergeCell ref="BS1:CE1"/>
    <mergeCell ref="A2:A4"/>
    <mergeCell ref="BT2:CE3"/>
  </mergeCells>
  <hyperlinks>
    <hyperlink r:id="rId1" ref="A1"/>
    <hyperlink r:id="rId2" ref="O1"/>
    <hyperlink r:id="rId3" ref="AC1"/>
    <hyperlink r:id="rId4" ref="AQ1"/>
    <hyperlink r:id="rId5" ref="BE1"/>
    <hyperlink r:id="rId6" ref="BS1"/>
  </hyperlinks>
  <drawing r:id="rId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0.5"/>
    <col customWidth="1" min="2" max="2" width="3.63"/>
    <col customWidth="1" min="3" max="3" width="5.5"/>
    <col customWidth="1" min="4" max="4" width="5.75"/>
    <col customWidth="1" min="5" max="5" width="6.13"/>
    <col customWidth="1" min="6" max="6" width="4.0"/>
    <col customWidth="1" min="7" max="7" width="6.13"/>
    <col customWidth="1" min="8" max="8" width="4.75"/>
    <col customWidth="1" min="9" max="9" width="6.75"/>
    <col customWidth="1" min="10" max="11" width="5.63"/>
    <col customWidth="1" min="12" max="12" width="2.5"/>
    <col customWidth="1" min="14" max="14" width="3.75"/>
    <col customWidth="1" min="15" max="15" width="5.5"/>
    <col customWidth="1" min="16" max="16" width="5.75"/>
    <col customWidth="1" min="17" max="17" width="6.13"/>
    <col customWidth="1" min="18" max="18" width="4.0"/>
    <col customWidth="1" min="19" max="19" width="6.13"/>
    <col customWidth="1" min="20" max="20" width="4.75"/>
    <col customWidth="1" min="21" max="21" width="6.75"/>
    <col customWidth="1" min="22" max="23" width="5.63"/>
    <col customWidth="1" min="24" max="24" width="3.0"/>
    <col customWidth="1" min="26" max="26" width="4.13"/>
    <col customWidth="1" min="27" max="27" width="5.5"/>
    <col customWidth="1" min="28" max="28" width="5.75"/>
    <col customWidth="1" min="29" max="29" width="6.13"/>
    <col customWidth="1" min="30" max="30" width="4.0"/>
    <col customWidth="1" min="31" max="31" width="6.13"/>
    <col customWidth="1" min="32" max="32" width="4.75"/>
    <col customWidth="1" min="33" max="33" width="6.75"/>
    <col customWidth="1" min="34" max="35" width="5.63"/>
    <col customWidth="1" min="36" max="36" width="3.0"/>
    <col customWidth="1" min="38" max="38" width="3.88"/>
    <col customWidth="1" min="39" max="39" width="5.5"/>
    <col customWidth="1" min="40" max="40" width="5.75"/>
    <col customWidth="1" min="41" max="41" width="6.13"/>
    <col customWidth="1" min="42" max="42" width="4.0"/>
    <col customWidth="1" min="43" max="43" width="6.13"/>
    <col customWidth="1" min="44" max="44" width="4.75"/>
    <col customWidth="1" min="45" max="45" width="6.75"/>
    <col customWidth="1" min="46" max="47" width="5.63"/>
    <col customWidth="1" min="48" max="48" width="4.13"/>
    <col customWidth="1" min="49" max="49" width="9.0"/>
    <col customWidth="1" min="50" max="50" width="4.5"/>
    <col customWidth="1" min="51" max="51" width="5.5"/>
    <col customWidth="1" min="52" max="52" width="5.75"/>
    <col customWidth="1" min="53" max="53" width="6.13"/>
    <col customWidth="1" min="54" max="54" width="4.0"/>
    <col customWidth="1" min="55" max="55" width="6.13"/>
    <col customWidth="1" min="56" max="56" width="4.75"/>
    <col customWidth="1" min="57" max="57" width="6.75"/>
    <col customWidth="1" min="58" max="58" width="5.63"/>
    <col customWidth="1" min="59" max="59" width="6.75"/>
  </cols>
  <sheetData>
    <row r="1">
      <c r="A1" s="196" t="s">
        <v>303</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8"/>
    </row>
    <row r="2">
      <c r="A2" s="199" t="s">
        <v>160</v>
      </c>
      <c r="M2" s="199" t="s">
        <v>160</v>
      </c>
      <c r="Y2" s="199" t="s">
        <v>160</v>
      </c>
      <c r="AK2" s="199" t="s">
        <v>160</v>
      </c>
      <c r="AW2" s="199" t="s">
        <v>160</v>
      </c>
    </row>
    <row r="3">
      <c r="A3" s="122" t="s">
        <v>275</v>
      </c>
      <c r="B3" s="200" t="s">
        <v>304</v>
      </c>
      <c r="C3" s="85"/>
      <c r="D3" s="85"/>
      <c r="E3" s="85"/>
      <c r="F3" s="85"/>
      <c r="G3" s="85"/>
      <c r="H3" s="85"/>
      <c r="I3" s="85"/>
      <c r="J3" s="85"/>
      <c r="K3" s="86"/>
      <c r="M3" s="122" t="s">
        <v>278</v>
      </c>
      <c r="N3" s="200" t="s">
        <v>305</v>
      </c>
      <c r="O3" s="85"/>
      <c r="P3" s="85"/>
      <c r="Q3" s="85"/>
      <c r="R3" s="85"/>
      <c r="S3" s="85"/>
      <c r="T3" s="85"/>
      <c r="U3" s="85"/>
      <c r="V3" s="85"/>
      <c r="W3" s="86"/>
      <c r="Y3" s="122" t="s">
        <v>286</v>
      </c>
      <c r="Z3" s="201" t="s">
        <v>306</v>
      </c>
      <c r="AA3" s="85"/>
      <c r="AB3" s="85"/>
      <c r="AC3" s="85"/>
      <c r="AD3" s="85"/>
      <c r="AE3" s="85"/>
      <c r="AF3" s="85"/>
      <c r="AG3" s="85"/>
      <c r="AH3" s="85"/>
      <c r="AI3" s="86"/>
      <c r="AJ3" s="202"/>
      <c r="AK3" s="122" t="s">
        <v>282</v>
      </c>
      <c r="AL3" s="200" t="s">
        <v>307</v>
      </c>
      <c r="AM3" s="85"/>
      <c r="AN3" s="85"/>
      <c r="AO3" s="85"/>
      <c r="AP3" s="85"/>
      <c r="AQ3" s="85"/>
      <c r="AR3" s="85"/>
      <c r="AS3" s="85"/>
      <c r="AT3" s="85"/>
      <c r="AU3" s="86"/>
      <c r="AV3" s="202"/>
      <c r="AW3" s="122" t="s">
        <v>284</v>
      </c>
      <c r="AX3" s="200" t="s">
        <v>199</v>
      </c>
      <c r="AY3" s="85"/>
      <c r="AZ3" s="85"/>
      <c r="BA3" s="85"/>
      <c r="BB3" s="85"/>
      <c r="BC3" s="85"/>
      <c r="BD3" s="85"/>
      <c r="BE3" s="85"/>
      <c r="BF3" s="85"/>
      <c r="BG3" s="86"/>
    </row>
    <row r="4">
      <c r="A4" s="89"/>
      <c r="B4" s="81"/>
      <c r="C4" s="81"/>
      <c r="D4" s="81"/>
      <c r="E4" s="81"/>
      <c r="F4" s="81"/>
      <c r="G4" s="81"/>
      <c r="H4" s="81"/>
      <c r="I4" s="81"/>
      <c r="J4" s="81"/>
      <c r="K4" s="82"/>
      <c r="M4" s="89"/>
      <c r="N4" s="81"/>
      <c r="O4" s="81"/>
      <c r="P4" s="81"/>
      <c r="Q4" s="81"/>
      <c r="R4" s="81"/>
      <c r="S4" s="81"/>
      <c r="T4" s="81"/>
      <c r="U4" s="81"/>
      <c r="V4" s="81"/>
      <c r="W4" s="82"/>
      <c r="Y4" s="89"/>
      <c r="Z4" s="81"/>
      <c r="AA4" s="81"/>
      <c r="AB4" s="81"/>
      <c r="AC4" s="81"/>
      <c r="AD4" s="81"/>
      <c r="AE4" s="81"/>
      <c r="AF4" s="81"/>
      <c r="AG4" s="81"/>
      <c r="AH4" s="81"/>
      <c r="AI4" s="82"/>
      <c r="AJ4" s="202"/>
      <c r="AK4" s="89"/>
      <c r="AL4" s="81"/>
      <c r="AM4" s="81"/>
      <c r="AN4" s="81"/>
      <c r="AO4" s="81"/>
      <c r="AP4" s="81"/>
      <c r="AQ4" s="81"/>
      <c r="AR4" s="81"/>
      <c r="AS4" s="81"/>
      <c r="AT4" s="81"/>
      <c r="AU4" s="82"/>
      <c r="AV4" s="202"/>
      <c r="AW4" s="89"/>
      <c r="AX4" s="81"/>
      <c r="AY4" s="81"/>
      <c r="AZ4" s="81"/>
      <c r="BA4" s="81"/>
      <c r="BB4" s="81"/>
      <c r="BC4" s="81"/>
      <c r="BD4" s="81"/>
      <c r="BE4" s="81"/>
      <c r="BF4" s="81"/>
      <c r="BG4" s="82"/>
    </row>
    <row r="5">
      <c r="A5" s="90"/>
      <c r="B5" s="7" t="s">
        <v>16</v>
      </c>
      <c r="C5" s="7" t="s">
        <v>151</v>
      </c>
      <c r="D5" s="7" t="s">
        <v>152</v>
      </c>
      <c r="E5" s="7" t="s">
        <v>153</v>
      </c>
      <c r="F5" s="7" t="s">
        <v>22</v>
      </c>
      <c r="G5" s="7" t="s">
        <v>227</v>
      </c>
      <c r="H5" s="7" t="s">
        <v>28</v>
      </c>
      <c r="I5" s="29" t="s">
        <v>228</v>
      </c>
      <c r="J5" s="29" t="s">
        <v>33</v>
      </c>
      <c r="K5" s="29" t="s">
        <v>48</v>
      </c>
      <c r="M5" s="90"/>
      <c r="N5" s="7" t="s">
        <v>16</v>
      </c>
      <c r="O5" s="7" t="s">
        <v>151</v>
      </c>
      <c r="P5" s="7" t="s">
        <v>152</v>
      </c>
      <c r="Q5" s="7" t="s">
        <v>153</v>
      </c>
      <c r="R5" s="7" t="s">
        <v>22</v>
      </c>
      <c r="S5" s="7" t="s">
        <v>227</v>
      </c>
      <c r="T5" s="7" t="s">
        <v>28</v>
      </c>
      <c r="U5" s="29" t="s">
        <v>228</v>
      </c>
      <c r="V5" s="29" t="s">
        <v>33</v>
      </c>
      <c r="W5" s="29" t="s">
        <v>48</v>
      </c>
      <c r="Y5" s="90"/>
      <c r="Z5" s="7" t="s">
        <v>16</v>
      </c>
      <c r="AA5" s="7" t="s">
        <v>151</v>
      </c>
      <c r="AB5" s="7" t="s">
        <v>152</v>
      </c>
      <c r="AC5" s="7" t="s">
        <v>153</v>
      </c>
      <c r="AD5" s="7" t="s">
        <v>22</v>
      </c>
      <c r="AE5" s="7" t="s">
        <v>227</v>
      </c>
      <c r="AF5" s="7" t="s">
        <v>28</v>
      </c>
      <c r="AG5" s="29" t="s">
        <v>228</v>
      </c>
      <c r="AH5" s="29" t="s">
        <v>33</v>
      </c>
      <c r="AI5" s="29" t="s">
        <v>48</v>
      </c>
      <c r="AJ5" s="125"/>
      <c r="AK5" s="90"/>
      <c r="AL5" s="7" t="s">
        <v>16</v>
      </c>
      <c r="AM5" s="7" t="s">
        <v>151</v>
      </c>
      <c r="AN5" s="7" t="s">
        <v>152</v>
      </c>
      <c r="AO5" s="7" t="s">
        <v>153</v>
      </c>
      <c r="AP5" s="7" t="s">
        <v>22</v>
      </c>
      <c r="AQ5" s="7" t="s">
        <v>227</v>
      </c>
      <c r="AR5" s="7" t="s">
        <v>28</v>
      </c>
      <c r="AS5" s="29" t="s">
        <v>228</v>
      </c>
      <c r="AT5" s="29" t="s">
        <v>33</v>
      </c>
      <c r="AU5" s="29" t="s">
        <v>48</v>
      </c>
      <c r="AV5" s="125"/>
      <c r="AW5" s="90"/>
      <c r="AX5" s="7" t="s">
        <v>16</v>
      </c>
      <c r="AY5" s="7" t="s">
        <v>151</v>
      </c>
      <c r="AZ5" s="7" t="s">
        <v>152</v>
      </c>
      <c r="BA5" s="7" t="s">
        <v>153</v>
      </c>
      <c r="BB5" s="7" t="s">
        <v>22</v>
      </c>
      <c r="BC5" s="7" t="s">
        <v>227</v>
      </c>
      <c r="BD5" s="7" t="s">
        <v>28</v>
      </c>
      <c r="BE5" s="29" t="s">
        <v>228</v>
      </c>
      <c r="BF5" s="29" t="s">
        <v>33</v>
      </c>
      <c r="BG5" s="29" t="s">
        <v>48</v>
      </c>
    </row>
    <row r="6">
      <c r="A6" s="97" t="s">
        <v>174</v>
      </c>
      <c r="B6" s="93">
        <v>1.0</v>
      </c>
      <c r="C6" s="93">
        <v>1204.0</v>
      </c>
      <c r="D6" s="93">
        <v>310.21</v>
      </c>
      <c r="E6" s="93">
        <f t="shared" ref="E6:E65" si="1">SUM(C6:D6)</f>
        <v>1514.21</v>
      </c>
      <c r="F6" s="94">
        <v>2081.0</v>
      </c>
      <c r="G6" s="94">
        <v>0.52</v>
      </c>
      <c r="H6" s="94">
        <v>13505.0</v>
      </c>
      <c r="I6" s="94">
        <v>0.51</v>
      </c>
      <c r="J6" s="96">
        <v>1375.0</v>
      </c>
      <c r="K6" s="96">
        <v>1514.0</v>
      </c>
      <c r="M6" s="91" t="s">
        <v>170</v>
      </c>
      <c r="N6" s="93">
        <v>1.0</v>
      </c>
      <c r="O6" s="93">
        <v>87.0</v>
      </c>
      <c r="P6" s="93">
        <v>1441.42</v>
      </c>
      <c r="Q6" s="93">
        <f t="shared" ref="Q6:Q65" si="2">SUM(O6:P6)</f>
        <v>1528.42</v>
      </c>
      <c r="R6" s="94">
        <v>3132.0</v>
      </c>
      <c r="S6" s="94">
        <v>0.26</v>
      </c>
      <c r="T6" s="94">
        <v>19956.0</v>
      </c>
      <c r="U6" s="94">
        <v>0.27</v>
      </c>
      <c r="V6" s="96">
        <v>1371.0</v>
      </c>
      <c r="W6" s="96">
        <v>1528.0</v>
      </c>
      <c r="Y6" s="91" t="s">
        <v>170</v>
      </c>
      <c r="Z6" s="93">
        <v>1.0</v>
      </c>
      <c r="AA6" s="93">
        <v>96.0</v>
      </c>
      <c r="AB6" s="93">
        <v>855.24</v>
      </c>
      <c r="AC6" s="93">
        <f t="shared" ref="AC6:AC65" si="3">SUM(AA6:AB6)</f>
        <v>951.24</v>
      </c>
      <c r="AD6" s="94">
        <v>3171.0</v>
      </c>
      <c r="AE6" s="94">
        <v>0.27</v>
      </c>
      <c r="AF6" s="94">
        <v>20230.0</v>
      </c>
      <c r="AG6" s="94">
        <v>0.27</v>
      </c>
      <c r="AH6" s="96">
        <v>650.0</v>
      </c>
      <c r="AI6" s="96">
        <v>951.0</v>
      </c>
      <c r="AK6" s="91" t="s">
        <v>170</v>
      </c>
      <c r="AL6" s="93">
        <v>1.0</v>
      </c>
      <c r="AM6" s="93">
        <v>160.0</v>
      </c>
      <c r="AN6" s="93">
        <v>598.56</v>
      </c>
      <c r="AO6" s="93">
        <f t="shared" ref="AO6:AO65" si="4">SUM(AM6:AN6)</f>
        <v>758.56</v>
      </c>
      <c r="AP6" s="94">
        <v>3181.0</v>
      </c>
      <c r="AQ6" s="94">
        <v>0.26</v>
      </c>
      <c r="AR6" s="94">
        <v>20266.0</v>
      </c>
      <c r="AS6" s="94">
        <v>0.26</v>
      </c>
      <c r="AT6" s="96">
        <v>568.0</v>
      </c>
      <c r="AU6" s="96">
        <v>759.0</v>
      </c>
      <c r="AW6" s="91" t="s">
        <v>170</v>
      </c>
      <c r="AX6" s="93">
        <v>1.0</v>
      </c>
      <c r="AY6" s="93">
        <v>479.0</v>
      </c>
      <c r="AZ6" s="93">
        <v>246.75</v>
      </c>
      <c r="BA6" s="93">
        <f t="shared" ref="BA6:BA65" si="5">SUM(AY6:AZ6)</f>
        <v>725.75</v>
      </c>
      <c r="BB6" s="94">
        <v>3401.0</v>
      </c>
      <c r="BC6" s="94">
        <v>0.19</v>
      </c>
      <c r="BD6" s="94">
        <v>21719.0</v>
      </c>
      <c r="BE6" s="94">
        <v>0.19</v>
      </c>
      <c r="BF6" s="96">
        <v>544.0</v>
      </c>
      <c r="BG6" s="96">
        <v>725.0</v>
      </c>
    </row>
    <row r="7">
      <c r="A7" s="97" t="s">
        <v>176</v>
      </c>
      <c r="B7" s="93">
        <v>1.0</v>
      </c>
      <c r="C7" s="93">
        <v>1029.0</v>
      </c>
      <c r="D7" s="93">
        <v>485.94</v>
      </c>
      <c r="E7" s="93">
        <f t="shared" si="1"/>
        <v>1514.94</v>
      </c>
      <c r="F7" s="94"/>
      <c r="G7" s="94"/>
      <c r="H7" s="94"/>
      <c r="I7" s="94"/>
      <c r="J7" s="101"/>
      <c r="K7" s="101"/>
      <c r="M7" s="91" t="s">
        <v>171</v>
      </c>
      <c r="N7" s="93">
        <v>1.0</v>
      </c>
      <c r="O7" s="93">
        <v>454.0</v>
      </c>
      <c r="P7" s="93">
        <v>1074.37</v>
      </c>
      <c r="Q7" s="93">
        <f t="shared" si="2"/>
        <v>1528.37</v>
      </c>
      <c r="R7" s="94"/>
      <c r="S7" s="94"/>
      <c r="T7" s="94"/>
      <c r="U7" s="94"/>
      <c r="V7" s="89"/>
      <c r="W7" s="89"/>
      <c r="Y7" s="91" t="s">
        <v>171</v>
      </c>
      <c r="Z7" s="93">
        <v>1.0</v>
      </c>
      <c r="AA7" s="93">
        <v>165.0</v>
      </c>
      <c r="AB7" s="93">
        <v>786.79</v>
      </c>
      <c r="AC7" s="93">
        <f t="shared" si="3"/>
        <v>951.79</v>
      </c>
      <c r="AD7" s="94"/>
      <c r="AE7" s="94"/>
      <c r="AF7" s="94"/>
      <c r="AG7" s="94"/>
      <c r="AH7" s="89"/>
      <c r="AI7" s="89"/>
      <c r="AK7" s="91" t="s">
        <v>171</v>
      </c>
      <c r="AL7" s="93">
        <v>1.0</v>
      </c>
      <c r="AM7" s="93">
        <v>111.0</v>
      </c>
      <c r="AN7" s="93">
        <v>647.92</v>
      </c>
      <c r="AO7" s="93">
        <f t="shared" si="4"/>
        <v>758.92</v>
      </c>
      <c r="AP7" s="94"/>
      <c r="AQ7" s="94"/>
      <c r="AR7" s="94"/>
      <c r="AS7" s="94"/>
      <c r="AT7" s="89"/>
      <c r="AU7" s="89"/>
      <c r="AW7" s="91" t="s">
        <v>171</v>
      </c>
      <c r="AX7" s="93">
        <v>1.0</v>
      </c>
      <c r="AY7" s="93">
        <v>273.0</v>
      </c>
      <c r="AZ7" s="93">
        <v>452.43</v>
      </c>
      <c r="BA7" s="93">
        <f t="shared" si="5"/>
        <v>725.43</v>
      </c>
      <c r="BB7" s="94"/>
      <c r="BC7" s="94"/>
      <c r="BD7" s="94"/>
      <c r="BE7" s="94"/>
      <c r="BF7" s="101"/>
      <c r="BG7" s="101"/>
    </row>
    <row r="8">
      <c r="A8" s="97" t="s">
        <v>178</v>
      </c>
      <c r="B8" s="93">
        <v>1.0</v>
      </c>
      <c r="C8" s="93">
        <v>1375.0</v>
      </c>
      <c r="D8" s="93">
        <v>139.81</v>
      </c>
      <c r="E8" s="93">
        <f t="shared" si="1"/>
        <v>1514.81</v>
      </c>
      <c r="F8" s="94"/>
      <c r="G8" s="94"/>
      <c r="H8" s="94"/>
      <c r="I8" s="94"/>
      <c r="J8" s="101"/>
      <c r="K8" s="101"/>
      <c r="M8" s="97" t="s">
        <v>174</v>
      </c>
      <c r="N8" s="93">
        <v>1.0</v>
      </c>
      <c r="O8" s="93">
        <v>1371.0</v>
      </c>
      <c r="P8" s="93">
        <v>156.47</v>
      </c>
      <c r="Q8" s="93">
        <f t="shared" si="2"/>
        <v>1527.47</v>
      </c>
      <c r="R8" s="94">
        <v>2130.0</v>
      </c>
      <c r="S8" s="94">
        <v>0.51</v>
      </c>
      <c r="T8" s="94">
        <v>13804.0</v>
      </c>
      <c r="U8" s="94">
        <v>0.5</v>
      </c>
      <c r="V8" s="89"/>
      <c r="W8" s="89"/>
      <c r="Y8" s="91" t="s">
        <v>172</v>
      </c>
      <c r="Z8" s="93">
        <v>1.0</v>
      </c>
      <c r="AA8" s="93">
        <v>170.0</v>
      </c>
      <c r="AB8" s="93">
        <v>781.68</v>
      </c>
      <c r="AC8" s="93">
        <f t="shared" si="3"/>
        <v>951.68</v>
      </c>
      <c r="AD8" s="94"/>
      <c r="AE8" s="94"/>
      <c r="AF8" s="94"/>
      <c r="AG8" s="94"/>
      <c r="AH8" s="89"/>
      <c r="AI8" s="89"/>
      <c r="AK8" s="91" t="s">
        <v>172</v>
      </c>
      <c r="AL8" s="93">
        <v>1.0</v>
      </c>
      <c r="AM8" s="93">
        <v>136.0</v>
      </c>
      <c r="AN8" s="93">
        <v>623.1</v>
      </c>
      <c r="AO8" s="93">
        <f t="shared" si="4"/>
        <v>759.1</v>
      </c>
      <c r="AP8" s="94"/>
      <c r="AQ8" s="94"/>
      <c r="AR8" s="94"/>
      <c r="AS8" s="94"/>
      <c r="AT8" s="89"/>
      <c r="AU8" s="89"/>
      <c r="AW8" s="91" t="s">
        <v>172</v>
      </c>
      <c r="AX8" s="93">
        <v>1.0</v>
      </c>
      <c r="AY8" s="93">
        <v>537.0</v>
      </c>
      <c r="AZ8" s="93">
        <v>188.26</v>
      </c>
      <c r="BA8" s="93">
        <f t="shared" si="5"/>
        <v>725.26</v>
      </c>
      <c r="BB8" s="94"/>
      <c r="BC8" s="94"/>
      <c r="BD8" s="94"/>
      <c r="BE8" s="94"/>
      <c r="BF8" s="101"/>
      <c r="BG8" s="101"/>
    </row>
    <row r="9">
      <c r="A9" s="97" t="s">
        <v>179</v>
      </c>
      <c r="B9" s="93">
        <v>1.0</v>
      </c>
      <c r="C9" s="93">
        <v>1226.0</v>
      </c>
      <c r="D9" s="93">
        <v>288.28</v>
      </c>
      <c r="E9" s="93">
        <f t="shared" si="1"/>
        <v>1514.28</v>
      </c>
      <c r="F9" s="94"/>
      <c r="G9" s="94"/>
      <c r="H9" s="94"/>
      <c r="I9" s="94"/>
      <c r="J9" s="101"/>
      <c r="K9" s="101"/>
      <c r="M9" s="97" t="s">
        <v>176</v>
      </c>
      <c r="N9" s="93">
        <v>1.0</v>
      </c>
      <c r="O9" s="93">
        <v>802.0</v>
      </c>
      <c r="P9" s="93">
        <v>726.12</v>
      </c>
      <c r="Q9" s="93">
        <f t="shared" si="2"/>
        <v>1528.12</v>
      </c>
      <c r="R9" s="94"/>
      <c r="S9" s="94"/>
      <c r="T9" s="94"/>
      <c r="U9" s="94"/>
      <c r="V9" s="89"/>
      <c r="W9" s="89"/>
      <c r="Y9" s="97" t="s">
        <v>174</v>
      </c>
      <c r="Z9" s="93">
        <v>1.0</v>
      </c>
      <c r="AA9" s="93">
        <v>493.0</v>
      </c>
      <c r="AB9" s="93">
        <v>458.02</v>
      </c>
      <c r="AC9" s="93">
        <f t="shared" si="3"/>
        <v>951.02</v>
      </c>
      <c r="AD9" s="94">
        <v>2072.0</v>
      </c>
      <c r="AE9" s="94">
        <v>0.52</v>
      </c>
      <c r="AF9" s="94">
        <v>13496.0</v>
      </c>
      <c r="AG9" s="94">
        <v>0.51</v>
      </c>
      <c r="AH9" s="89"/>
      <c r="AI9" s="89"/>
      <c r="AK9" s="91" t="s">
        <v>173</v>
      </c>
      <c r="AL9" s="93">
        <v>1.0</v>
      </c>
      <c r="AM9" s="93">
        <v>165.0</v>
      </c>
      <c r="AN9" s="93">
        <v>594.4</v>
      </c>
      <c r="AO9" s="93">
        <f t="shared" si="4"/>
        <v>759.4</v>
      </c>
      <c r="AP9" s="94"/>
      <c r="AQ9" s="94"/>
      <c r="AR9" s="94"/>
      <c r="AS9" s="94"/>
      <c r="AT9" s="89"/>
      <c r="AU9" s="89"/>
      <c r="AW9" s="91" t="s">
        <v>173</v>
      </c>
      <c r="AX9" s="93">
        <v>1.0</v>
      </c>
      <c r="AY9" s="93">
        <v>436.0</v>
      </c>
      <c r="AZ9" s="93">
        <v>289.65</v>
      </c>
      <c r="BA9" s="93">
        <f t="shared" si="5"/>
        <v>725.65</v>
      </c>
      <c r="BB9" s="94"/>
      <c r="BC9" s="94"/>
      <c r="BD9" s="94"/>
      <c r="BE9" s="94"/>
      <c r="BF9" s="101"/>
      <c r="BG9" s="101"/>
    </row>
    <row r="10">
      <c r="A10" s="97" t="s">
        <v>200</v>
      </c>
      <c r="B10" s="93">
        <v>1.0</v>
      </c>
      <c r="C10" s="93">
        <v>1279.0</v>
      </c>
      <c r="D10" s="93">
        <v>235.89</v>
      </c>
      <c r="E10" s="93">
        <f t="shared" si="1"/>
        <v>1514.89</v>
      </c>
      <c r="F10" s="94"/>
      <c r="G10" s="94"/>
      <c r="H10" s="94"/>
      <c r="I10" s="94"/>
      <c r="J10" s="101"/>
      <c r="K10" s="101"/>
      <c r="M10" s="97" t="s">
        <v>178</v>
      </c>
      <c r="N10" s="93">
        <v>1.0</v>
      </c>
      <c r="O10" s="93">
        <v>1363.0</v>
      </c>
      <c r="P10" s="93">
        <v>165.06</v>
      </c>
      <c r="Q10" s="93">
        <f t="shared" si="2"/>
        <v>1528.06</v>
      </c>
      <c r="R10" s="94"/>
      <c r="S10" s="94"/>
      <c r="T10" s="94"/>
      <c r="U10" s="94"/>
      <c r="V10" s="89"/>
      <c r="W10" s="89"/>
      <c r="Y10" s="97" t="s">
        <v>176</v>
      </c>
      <c r="Z10" s="93">
        <v>1.0</v>
      </c>
      <c r="AA10" s="93">
        <v>650.0</v>
      </c>
      <c r="AB10" s="93">
        <v>301.76</v>
      </c>
      <c r="AC10" s="93">
        <f t="shared" si="3"/>
        <v>951.76</v>
      </c>
      <c r="AD10" s="94"/>
      <c r="AE10" s="94"/>
      <c r="AF10" s="94"/>
      <c r="AG10" s="94"/>
      <c r="AH10" s="89"/>
      <c r="AI10" s="89"/>
      <c r="AK10" s="97" t="s">
        <v>174</v>
      </c>
      <c r="AL10" s="93">
        <v>1.0</v>
      </c>
      <c r="AM10" s="93">
        <v>568.0</v>
      </c>
      <c r="AN10" s="93">
        <v>190.96</v>
      </c>
      <c r="AO10" s="93">
        <f t="shared" si="4"/>
        <v>758.96</v>
      </c>
      <c r="AP10" s="94">
        <v>2091.0</v>
      </c>
      <c r="AQ10" s="94">
        <v>0.52</v>
      </c>
      <c r="AR10" s="94">
        <v>13510.0</v>
      </c>
      <c r="AS10" s="94">
        <v>0.52</v>
      </c>
      <c r="AT10" s="89"/>
      <c r="AU10" s="89"/>
      <c r="AW10" s="91" t="s">
        <v>175</v>
      </c>
      <c r="AX10" s="93">
        <v>1.0</v>
      </c>
      <c r="AY10" s="93">
        <v>544.0</v>
      </c>
      <c r="AZ10" s="93">
        <v>181.36</v>
      </c>
      <c r="BA10" s="93">
        <f t="shared" si="5"/>
        <v>725.36</v>
      </c>
      <c r="BB10" s="94"/>
      <c r="BC10" s="94"/>
      <c r="BD10" s="94"/>
      <c r="BE10" s="94"/>
      <c r="BF10" s="101"/>
      <c r="BG10" s="101"/>
    </row>
    <row r="11">
      <c r="A11" s="142" t="s">
        <v>201</v>
      </c>
      <c r="B11" s="105">
        <v>1.0</v>
      </c>
      <c r="C11" s="105">
        <v>1375.0</v>
      </c>
      <c r="D11" s="105">
        <v>139.73</v>
      </c>
      <c r="E11" s="105">
        <f t="shared" si="1"/>
        <v>1514.73</v>
      </c>
      <c r="F11" s="109"/>
      <c r="G11" s="109"/>
      <c r="H11" s="109"/>
      <c r="I11" s="109"/>
      <c r="J11" s="108"/>
      <c r="K11" s="108"/>
      <c r="M11" s="142" t="s">
        <v>179</v>
      </c>
      <c r="N11" s="105">
        <v>1.0</v>
      </c>
      <c r="O11" s="105">
        <v>1174.0</v>
      </c>
      <c r="P11" s="105">
        <v>353.89</v>
      </c>
      <c r="Q11" s="105">
        <f t="shared" si="2"/>
        <v>1527.89</v>
      </c>
      <c r="R11" s="109"/>
      <c r="S11" s="109"/>
      <c r="T11" s="109"/>
      <c r="U11" s="109"/>
      <c r="V11" s="209"/>
      <c r="W11" s="209"/>
      <c r="Y11" s="142" t="s">
        <v>178</v>
      </c>
      <c r="Z11" s="105">
        <v>1.0</v>
      </c>
      <c r="AA11" s="105">
        <v>636.0</v>
      </c>
      <c r="AB11" s="105">
        <v>315.26</v>
      </c>
      <c r="AC11" s="105">
        <f t="shared" si="3"/>
        <v>951.26</v>
      </c>
      <c r="AD11" s="109"/>
      <c r="AE11" s="109"/>
      <c r="AF11" s="109"/>
      <c r="AG11" s="109"/>
      <c r="AH11" s="209"/>
      <c r="AI11" s="209"/>
      <c r="AK11" s="142" t="s">
        <v>176</v>
      </c>
      <c r="AL11" s="105">
        <v>1.0</v>
      </c>
      <c r="AM11" s="105">
        <v>493.0</v>
      </c>
      <c r="AN11" s="105">
        <v>265.72</v>
      </c>
      <c r="AO11" s="105">
        <f t="shared" si="4"/>
        <v>758.72</v>
      </c>
      <c r="AP11" s="109"/>
      <c r="AQ11" s="109"/>
      <c r="AR11" s="109"/>
      <c r="AS11" s="109"/>
      <c r="AT11" s="209"/>
      <c r="AU11" s="209"/>
      <c r="AW11" s="103" t="s">
        <v>177</v>
      </c>
      <c r="AX11" s="105">
        <v>1.0</v>
      </c>
      <c r="AY11" s="105">
        <v>206.0</v>
      </c>
      <c r="AZ11" s="105">
        <v>519.82</v>
      </c>
      <c r="BA11" s="105">
        <f t="shared" si="5"/>
        <v>725.82</v>
      </c>
      <c r="BB11" s="109"/>
      <c r="BC11" s="109"/>
      <c r="BD11" s="109"/>
      <c r="BE11" s="109"/>
      <c r="BF11" s="108"/>
      <c r="BG11" s="108"/>
    </row>
    <row r="12">
      <c r="A12" s="140" t="s">
        <v>174</v>
      </c>
      <c r="B12" s="118">
        <v>2.0</v>
      </c>
      <c r="C12" s="118">
        <v>873.0</v>
      </c>
      <c r="D12" s="118">
        <v>415.05</v>
      </c>
      <c r="E12" s="118">
        <f t="shared" si="1"/>
        <v>1288.05</v>
      </c>
      <c r="F12" s="94">
        <v>1903.0</v>
      </c>
      <c r="G12" s="94">
        <v>0.57</v>
      </c>
      <c r="H12" s="94">
        <v>12508.0</v>
      </c>
      <c r="I12" s="94">
        <v>0.55</v>
      </c>
      <c r="J12" s="94">
        <v>1144.0</v>
      </c>
      <c r="K12" s="94">
        <v>1288.0</v>
      </c>
      <c r="M12" s="116" t="s">
        <v>170</v>
      </c>
      <c r="N12" s="118">
        <v>2.0</v>
      </c>
      <c r="O12" s="118">
        <v>407.0</v>
      </c>
      <c r="P12" s="118">
        <v>1039.73</v>
      </c>
      <c r="Q12" s="118">
        <f t="shared" si="2"/>
        <v>1446.73</v>
      </c>
      <c r="R12" s="94">
        <v>2540.0</v>
      </c>
      <c r="S12" s="94">
        <v>0.4</v>
      </c>
      <c r="T12" s="94">
        <v>16218.0</v>
      </c>
      <c r="U12" s="94">
        <v>0.4</v>
      </c>
      <c r="V12" s="94">
        <v>1291.0</v>
      </c>
      <c r="W12" s="94">
        <v>1447.0</v>
      </c>
      <c r="Y12" s="116" t="s">
        <v>170</v>
      </c>
      <c r="Z12" s="118">
        <v>2.0</v>
      </c>
      <c r="AA12" s="118">
        <v>179.0</v>
      </c>
      <c r="AB12" s="118">
        <v>549.57</v>
      </c>
      <c r="AC12" s="118">
        <f t="shared" si="3"/>
        <v>728.57</v>
      </c>
      <c r="AD12" s="94">
        <v>2584.0</v>
      </c>
      <c r="AE12" s="94">
        <v>0.4</v>
      </c>
      <c r="AF12" s="94">
        <v>16579.0</v>
      </c>
      <c r="AG12" s="94">
        <v>0.4</v>
      </c>
      <c r="AH12" s="94">
        <v>582.0</v>
      </c>
      <c r="AI12" s="94">
        <v>728.0</v>
      </c>
      <c r="AK12" s="91" t="s">
        <v>170</v>
      </c>
      <c r="AL12" s="118">
        <v>2.0</v>
      </c>
      <c r="AM12" s="118">
        <v>110.0</v>
      </c>
      <c r="AN12" s="118">
        <v>650.3</v>
      </c>
      <c r="AO12" s="118">
        <f t="shared" si="4"/>
        <v>760.3</v>
      </c>
      <c r="AP12" s="94">
        <v>2549.0</v>
      </c>
      <c r="AQ12" s="94">
        <v>0.4</v>
      </c>
      <c r="AR12" s="94">
        <v>16260.0</v>
      </c>
      <c r="AS12" s="94">
        <v>0.41</v>
      </c>
      <c r="AT12" s="94">
        <v>566.0</v>
      </c>
      <c r="AU12" s="94">
        <v>760.0</v>
      </c>
      <c r="AW12" s="116" t="s">
        <v>170</v>
      </c>
      <c r="AX12" s="118">
        <v>2.0</v>
      </c>
      <c r="AY12" s="118">
        <v>379.0</v>
      </c>
      <c r="AZ12" s="118">
        <v>218.18</v>
      </c>
      <c r="BA12" s="118">
        <f t="shared" si="5"/>
        <v>597.18</v>
      </c>
      <c r="BB12" s="94">
        <v>3220.0</v>
      </c>
      <c r="BC12" s="94">
        <v>0.25</v>
      </c>
      <c r="BD12" s="94">
        <v>20522.0</v>
      </c>
      <c r="BE12" s="94">
        <v>0.26</v>
      </c>
      <c r="BF12" s="94">
        <v>405.0</v>
      </c>
      <c r="BG12" s="94">
        <v>597.0</v>
      </c>
    </row>
    <row r="13">
      <c r="A13" s="97" t="s">
        <v>176</v>
      </c>
      <c r="B13" s="93">
        <v>2.0</v>
      </c>
      <c r="C13" s="93">
        <v>797.0</v>
      </c>
      <c r="D13" s="93">
        <v>490.47</v>
      </c>
      <c r="E13" s="93">
        <f t="shared" si="1"/>
        <v>1287.47</v>
      </c>
      <c r="F13" s="94"/>
      <c r="G13" s="94"/>
      <c r="H13" s="94"/>
      <c r="I13" s="94"/>
      <c r="J13" s="101"/>
      <c r="K13" s="101"/>
      <c r="M13" s="91" t="s">
        <v>171</v>
      </c>
      <c r="N13" s="93">
        <v>2.0</v>
      </c>
      <c r="O13" s="93">
        <v>80.0</v>
      </c>
      <c r="P13" s="93">
        <v>1367.26</v>
      </c>
      <c r="Q13" s="93">
        <f t="shared" si="2"/>
        <v>1447.26</v>
      </c>
      <c r="R13" s="94"/>
      <c r="S13" s="94"/>
      <c r="T13" s="94"/>
      <c r="U13" s="94"/>
      <c r="V13" s="89"/>
      <c r="W13" s="89"/>
      <c r="Y13" s="91" t="s">
        <v>171</v>
      </c>
      <c r="Z13" s="93">
        <v>2.0</v>
      </c>
      <c r="AA13" s="93">
        <v>168.0</v>
      </c>
      <c r="AB13" s="93">
        <v>560.12</v>
      </c>
      <c r="AC13" s="93">
        <f t="shared" si="3"/>
        <v>728.12</v>
      </c>
      <c r="AD13" s="94"/>
      <c r="AE13" s="94"/>
      <c r="AF13" s="94"/>
      <c r="AG13" s="94"/>
      <c r="AH13" s="89"/>
      <c r="AI13" s="89"/>
      <c r="AK13" s="91" t="s">
        <v>171</v>
      </c>
      <c r="AL13" s="93">
        <v>2.0</v>
      </c>
      <c r="AM13" s="93">
        <v>135.0</v>
      </c>
      <c r="AN13" s="93">
        <v>624.87</v>
      </c>
      <c r="AO13" s="93">
        <f t="shared" si="4"/>
        <v>759.87</v>
      </c>
      <c r="AP13" s="94"/>
      <c r="AQ13" s="94"/>
      <c r="AR13" s="94"/>
      <c r="AS13" s="94"/>
      <c r="AT13" s="89"/>
      <c r="AU13" s="89"/>
      <c r="AW13" s="91" t="s">
        <v>171</v>
      </c>
      <c r="AX13" s="93">
        <v>2.0</v>
      </c>
      <c r="AY13" s="93">
        <v>226.0</v>
      </c>
      <c r="AZ13" s="93">
        <v>371.17</v>
      </c>
      <c r="BA13" s="93">
        <f t="shared" si="5"/>
        <v>597.17</v>
      </c>
      <c r="BB13" s="94"/>
      <c r="BC13" s="94"/>
      <c r="BD13" s="94"/>
      <c r="BE13" s="94"/>
      <c r="BF13" s="101"/>
      <c r="BG13" s="101"/>
    </row>
    <row r="14">
      <c r="A14" s="97" t="s">
        <v>178</v>
      </c>
      <c r="B14" s="93">
        <v>2.0</v>
      </c>
      <c r="C14" s="93">
        <v>1144.0</v>
      </c>
      <c r="D14" s="93">
        <v>143.32</v>
      </c>
      <c r="E14" s="93">
        <f t="shared" si="1"/>
        <v>1287.32</v>
      </c>
      <c r="F14" s="94"/>
      <c r="G14" s="94"/>
      <c r="H14" s="94"/>
      <c r="I14" s="94"/>
      <c r="J14" s="101"/>
      <c r="K14" s="101"/>
      <c r="M14" s="97" t="s">
        <v>174</v>
      </c>
      <c r="N14" s="93">
        <v>2.0</v>
      </c>
      <c r="O14" s="93">
        <v>768.0</v>
      </c>
      <c r="P14" s="93">
        <v>678.66</v>
      </c>
      <c r="Q14" s="93">
        <f t="shared" si="2"/>
        <v>1446.66</v>
      </c>
      <c r="R14" s="94">
        <v>1831.0</v>
      </c>
      <c r="S14" s="94">
        <v>0.58</v>
      </c>
      <c r="T14" s="94">
        <v>12279.0</v>
      </c>
      <c r="U14" s="94">
        <v>0.56</v>
      </c>
      <c r="V14" s="89"/>
      <c r="W14" s="89"/>
      <c r="Y14" s="91" t="s">
        <v>172</v>
      </c>
      <c r="Z14" s="93">
        <v>2.0</v>
      </c>
      <c r="AA14" s="93">
        <v>95.0</v>
      </c>
      <c r="AB14" s="93">
        <v>633.05</v>
      </c>
      <c r="AC14" s="93">
        <f t="shared" si="3"/>
        <v>728.05</v>
      </c>
      <c r="AD14" s="94"/>
      <c r="AE14" s="94"/>
      <c r="AF14" s="94"/>
      <c r="AG14" s="94"/>
      <c r="AH14" s="89"/>
      <c r="AI14" s="89"/>
      <c r="AK14" s="91" t="s">
        <v>172</v>
      </c>
      <c r="AL14" s="93">
        <v>2.0</v>
      </c>
      <c r="AM14" s="93">
        <v>163.0</v>
      </c>
      <c r="AN14" s="93">
        <v>596.82</v>
      </c>
      <c r="AO14" s="93">
        <f t="shared" si="4"/>
        <v>759.82</v>
      </c>
      <c r="AP14" s="94"/>
      <c r="AQ14" s="94"/>
      <c r="AR14" s="94"/>
      <c r="AS14" s="94"/>
      <c r="AT14" s="89"/>
      <c r="AU14" s="89"/>
      <c r="AW14" s="91" t="s">
        <v>172</v>
      </c>
      <c r="AX14" s="93">
        <v>2.0</v>
      </c>
      <c r="AY14" s="93">
        <v>394.0</v>
      </c>
      <c r="AZ14" s="93">
        <v>203.01</v>
      </c>
      <c r="BA14" s="93">
        <f t="shared" si="5"/>
        <v>597.01</v>
      </c>
      <c r="BB14" s="94"/>
      <c r="BC14" s="94"/>
      <c r="BD14" s="94"/>
      <c r="BE14" s="94"/>
      <c r="BF14" s="101"/>
      <c r="BG14" s="101"/>
    </row>
    <row r="15">
      <c r="A15" s="97" t="s">
        <v>179</v>
      </c>
      <c r="B15" s="93">
        <v>2.0</v>
      </c>
      <c r="C15" s="93">
        <v>1088.0</v>
      </c>
      <c r="D15" s="93">
        <v>199.21</v>
      </c>
      <c r="E15" s="93">
        <f t="shared" si="1"/>
        <v>1287.21</v>
      </c>
      <c r="F15" s="94"/>
      <c r="G15" s="94"/>
      <c r="H15" s="94"/>
      <c r="I15" s="94"/>
      <c r="J15" s="101"/>
      <c r="K15" s="101"/>
      <c r="M15" s="97" t="s">
        <v>176</v>
      </c>
      <c r="N15" s="93">
        <v>2.0</v>
      </c>
      <c r="O15" s="93">
        <v>1291.0</v>
      </c>
      <c r="P15" s="93">
        <v>155.7</v>
      </c>
      <c r="Q15" s="93">
        <f t="shared" si="2"/>
        <v>1446.7</v>
      </c>
      <c r="R15" s="94"/>
      <c r="S15" s="94"/>
      <c r="T15" s="94"/>
      <c r="U15" s="94"/>
      <c r="V15" s="89"/>
      <c r="W15" s="89"/>
      <c r="Y15" s="97" t="s">
        <v>174</v>
      </c>
      <c r="Z15" s="93">
        <v>2.0</v>
      </c>
      <c r="AA15" s="93">
        <v>495.0</v>
      </c>
      <c r="AB15" s="93">
        <v>233.89</v>
      </c>
      <c r="AC15" s="93">
        <f t="shared" si="3"/>
        <v>728.89</v>
      </c>
      <c r="AD15" s="94">
        <v>1867.0</v>
      </c>
      <c r="AE15" s="94">
        <v>0.57</v>
      </c>
      <c r="AF15" s="94">
        <v>12487.0</v>
      </c>
      <c r="AG15" s="94">
        <v>0.55</v>
      </c>
      <c r="AH15" s="89"/>
      <c r="AI15" s="89"/>
      <c r="AK15" s="91" t="s">
        <v>173</v>
      </c>
      <c r="AL15" s="93">
        <v>2.0</v>
      </c>
      <c r="AM15" s="93">
        <v>166.0</v>
      </c>
      <c r="AN15" s="93">
        <v>594.16</v>
      </c>
      <c r="AO15" s="93">
        <f t="shared" si="4"/>
        <v>760.16</v>
      </c>
      <c r="AP15" s="94"/>
      <c r="AQ15" s="94"/>
      <c r="AR15" s="94"/>
      <c r="AS15" s="94"/>
      <c r="AT15" s="89"/>
      <c r="AU15" s="89"/>
      <c r="AW15" s="91" t="s">
        <v>173</v>
      </c>
      <c r="AX15" s="93">
        <v>2.0</v>
      </c>
      <c r="AY15" s="93">
        <v>313.0</v>
      </c>
      <c r="AZ15" s="93">
        <v>283.64</v>
      </c>
      <c r="BA15" s="93">
        <f t="shared" si="5"/>
        <v>596.64</v>
      </c>
      <c r="BB15" s="94"/>
      <c r="BC15" s="94"/>
      <c r="BD15" s="94"/>
      <c r="BE15" s="94"/>
      <c r="BF15" s="101"/>
      <c r="BG15" s="101"/>
    </row>
    <row r="16">
      <c r="A16" s="97" t="s">
        <v>200</v>
      </c>
      <c r="B16" s="93">
        <v>2.0</v>
      </c>
      <c r="C16" s="93">
        <v>1115.0</v>
      </c>
      <c r="D16" s="93">
        <v>172.21</v>
      </c>
      <c r="E16" s="93">
        <f t="shared" si="1"/>
        <v>1287.21</v>
      </c>
      <c r="F16" s="94"/>
      <c r="G16" s="94"/>
      <c r="H16" s="94"/>
      <c r="I16" s="94"/>
      <c r="J16" s="101"/>
      <c r="K16" s="101"/>
      <c r="M16" s="97" t="s">
        <v>178</v>
      </c>
      <c r="N16" s="93">
        <v>2.0</v>
      </c>
      <c r="O16" s="93">
        <v>1117.0</v>
      </c>
      <c r="P16" s="93">
        <v>329.41</v>
      </c>
      <c r="Q16" s="93">
        <f t="shared" si="2"/>
        <v>1446.41</v>
      </c>
      <c r="R16" s="94"/>
      <c r="S16" s="94"/>
      <c r="T16" s="94"/>
      <c r="U16" s="94"/>
      <c r="V16" s="89"/>
      <c r="W16" s="89"/>
      <c r="Y16" s="97" t="s">
        <v>176</v>
      </c>
      <c r="Z16" s="93">
        <v>2.0</v>
      </c>
      <c r="AA16" s="93">
        <v>582.0</v>
      </c>
      <c r="AB16" s="93">
        <v>146.07</v>
      </c>
      <c r="AC16" s="93">
        <f t="shared" si="3"/>
        <v>728.07</v>
      </c>
      <c r="AD16" s="94"/>
      <c r="AE16" s="94"/>
      <c r="AF16" s="94"/>
      <c r="AG16" s="94"/>
      <c r="AH16" s="89"/>
      <c r="AI16" s="89"/>
      <c r="AK16" s="97" t="s">
        <v>174</v>
      </c>
      <c r="AL16" s="93">
        <v>2.0</v>
      </c>
      <c r="AM16" s="93">
        <v>566.0</v>
      </c>
      <c r="AN16" s="93">
        <v>193.71</v>
      </c>
      <c r="AO16" s="93">
        <f t="shared" si="4"/>
        <v>759.71</v>
      </c>
      <c r="AP16" s="94">
        <v>1945.0</v>
      </c>
      <c r="AQ16" s="94">
        <v>0.55</v>
      </c>
      <c r="AR16" s="94">
        <v>12712.0</v>
      </c>
      <c r="AS16" s="94">
        <v>0.55</v>
      </c>
      <c r="AT16" s="89"/>
      <c r="AU16" s="89"/>
      <c r="AW16" s="91" t="s">
        <v>175</v>
      </c>
      <c r="AX16" s="93">
        <v>2.0</v>
      </c>
      <c r="AY16" s="93">
        <v>405.0</v>
      </c>
      <c r="AZ16" s="93">
        <v>192.09</v>
      </c>
      <c r="BA16" s="93">
        <f t="shared" si="5"/>
        <v>597.09</v>
      </c>
      <c r="BB16" s="94"/>
      <c r="BC16" s="94"/>
      <c r="BD16" s="94"/>
      <c r="BE16" s="94"/>
      <c r="BF16" s="101"/>
      <c r="BG16" s="101"/>
    </row>
    <row r="17">
      <c r="A17" s="142" t="s">
        <v>201</v>
      </c>
      <c r="B17" s="105">
        <v>2.0</v>
      </c>
      <c r="C17" s="105">
        <v>1056.0</v>
      </c>
      <c r="D17" s="105">
        <v>231.62</v>
      </c>
      <c r="E17" s="105">
        <f t="shared" si="1"/>
        <v>1287.62</v>
      </c>
      <c r="F17" s="109"/>
      <c r="G17" s="109"/>
      <c r="H17" s="109"/>
      <c r="I17" s="109"/>
      <c r="J17" s="108"/>
      <c r="K17" s="108"/>
      <c r="M17" s="142" t="s">
        <v>179</v>
      </c>
      <c r="N17" s="105">
        <v>2.0</v>
      </c>
      <c r="O17" s="105">
        <v>1270.0</v>
      </c>
      <c r="P17" s="105">
        <v>176.73</v>
      </c>
      <c r="Q17" s="105">
        <f t="shared" si="2"/>
        <v>1446.73</v>
      </c>
      <c r="R17" s="109"/>
      <c r="S17" s="109"/>
      <c r="T17" s="109"/>
      <c r="U17" s="109"/>
      <c r="V17" s="209"/>
      <c r="W17" s="209"/>
      <c r="Y17" s="142" t="s">
        <v>178</v>
      </c>
      <c r="Z17" s="105">
        <v>2.0</v>
      </c>
      <c r="AA17" s="105">
        <v>577.0</v>
      </c>
      <c r="AB17" s="105">
        <v>150.93</v>
      </c>
      <c r="AC17" s="105">
        <f t="shared" si="3"/>
        <v>727.93</v>
      </c>
      <c r="AD17" s="109"/>
      <c r="AE17" s="109"/>
      <c r="AF17" s="109"/>
      <c r="AG17" s="109"/>
      <c r="AH17" s="209"/>
      <c r="AI17" s="209"/>
      <c r="AK17" s="142" t="s">
        <v>176</v>
      </c>
      <c r="AL17" s="105">
        <v>2.0</v>
      </c>
      <c r="AM17" s="105">
        <v>484.0</v>
      </c>
      <c r="AN17" s="105">
        <v>275.9</v>
      </c>
      <c r="AO17" s="105">
        <f t="shared" si="4"/>
        <v>759.9</v>
      </c>
      <c r="AP17" s="109"/>
      <c r="AQ17" s="109"/>
      <c r="AR17" s="109"/>
      <c r="AS17" s="109"/>
      <c r="AT17" s="209"/>
      <c r="AU17" s="209"/>
      <c r="AW17" s="103" t="s">
        <v>177</v>
      </c>
      <c r="AX17" s="105">
        <v>2.0</v>
      </c>
      <c r="AY17" s="105">
        <v>193.0</v>
      </c>
      <c r="AZ17" s="105">
        <v>403.4</v>
      </c>
      <c r="BA17" s="105">
        <f t="shared" si="5"/>
        <v>596.4</v>
      </c>
      <c r="BB17" s="109"/>
      <c r="BC17" s="109"/>
      <c r="BD17" s="109"/>
      <c r="BE17" s="109"/>
      <c r="BF17" s="108"/>
      <c r="BG17" s="108"/>
    </row>
    <row r="18">
      <c r="A18" s="140" t="s">
        <v>174</v>
      </c>
      <c r="B18" s="118">
        <v>3.0</v>
      </c>
      <c r="C18" s="118">
        <v>1175.0</v>
      </c>
      <c r="D18" s="118">
        <v>282.72</v>
      </c>
      <c r="E18" s="118">
        <f t="shared" si="1"/>
        <v>1457.72</v>
      </c>
      <c r="F18" s="94">
        <v>1816.0</v>
      </c>
      <c r="G18" s="94">
        <v>0.59</v>
      </c>
      <c r="H18" s="94">
        <v>12161.0</v>
      </c>
      <c r="I18" s="94">
        <v>0.57</v>
      </c>
      <c r="J18" s="94">
        <v>1327.0</v>
      </c>
      <c r="K18" s="94">
        <v>1457.0</v>
      </c>
      <c r="M18" s="116" t="s">
        <v>170</v>
      </c>
      <c r="N18" s="118">
        <v>3.0</v>
      </c>
      <c r="O18" s="118">
        <v>84.0</v>
      </c>
      <c r="P18" s="118">
        <v>1461.67</v>
      </c>
      <c r="Q18" s="118">
        <f t="shared" si="2"/>
        <v>1545.67</v>
      </c>
      <c r="R18" s="94">
        <v>2066.0</v>
      </c>
      <c r="S18" s="94">
        <v>0.52</v>
      </c>
      <c r="T18" s="94">
        <v>13519.0</v>
      </c>
      <c r="U18" s="94">
        <v>0.51</v>
      </c>
      <c r="V18" s="94">
        <v>1395.0</v>
      </c>
      <c r="W18" s="94">
        <v>1546.0</v>
      </c>
      <c r="Y18" s="116" t="s">
        <v>170</v>
      </c>
      <c r="Z18" s="118">
        <v>3.0</v>
      </c>
      <c r="AA18" s="118">
        <v>174.0</v>
      </c>
      <c r="AB18" s="118">
        <v>583.14</v>
      </c>
      <c r="AC18" s="118">
        <f t="shared" si="3"/>
        <v>757.14</v>
      </c>
      <c r="AD18" s="94">
        <v>2221.0</v>
      </c>
      <c r="AE18" s="94">
        <v>0.49</v>
      </c>
      <c r="AF18" s="94">
        <v>14419.0</v>
      </c>
      <c r="AG18" s="94">
        <v>0.48</v>
      </c>
      <c r="AH18" s="94">
        <v>600.0</v>
      </c>
      <c r="AI18" s="94">
        <v>758.0</v>
      </c>
      <c r="AK18" s="116" t="s">
        <v>170</v>
      </c>
      <c r="AL18" s="118">
        <v>3.0</v>
      </c>
      <c r="AM18" s="118">
        <v>159.0</v>
      </c>
      <c r="AN18" s="118">
        <v>561.68</v>
      </c>
      <c r="AO18" s="118">
        <f t="shared" si="4"/>
        <v>720.68</v>
      </c>
      <c r="AP18" s="94">
        <v>2081.0</v>
      </c>
      <c r="AQ18" s="94">
        <v>0.52</v>
      </c>
      <c r="AR18" s="94">
        <v>13451.0</v>
      </c>
      <c r="AS18" s="94">
        <v>0.51</v>
      </c>
      <c r="AT18" s="94">
        <v>556.0</v>
      </c>
      <c r="AU18" s="94">
        <v>721.0</v>
      </c>
      <c r="AW18" s="116" t="s">
        <v>170</v>
      </c>
      <c r="AX18" s="118">
        <v>3.0</v>
      </c>
      <c r="AY18" s="118">
        <v>285.0</v>
      </c>
      <c r="AZ18" s="118">
        <v>190.73</v>
      </c>
      <c r="BA18" s="118">
        <f t="shared" si="5"/>
        <v>475.73</v>
      </c>
      <c r="BB18" s="94">
        <v>2986.0</v>
      </c>
      <c r="BC18" s="94">
        <v>0.3</v>
      </c>
      <c r="BD18" s="94">
        <v>19037.0</v>
      </c>
      <c r="BE18" s="94">
        <v>0.3</v>
      </c>
      <c r="BF18" s="94">
        <v>290.0</v>
      </c>
      <c r="BG18" s="94">
        <v>475.0</v>
      </c>
    </row>
    <row r="19">
      <c r="A19" s="97" t="s">
        <v>176</v>
      </c>
      <c r="B19" s="93">
        <v>3.0</v>
      </c>
      <c r="C19" s="93">
        <v>965.0</v>
      </c>
      <c r="D19" s="93">
        <v>492.83</v>
      </c>
      <c r="E19" s="93">
        <f t="shared" si="1"/>
        <v>1457.83</v>
      </c>
      <c r="F19" s="94"/>
      <c r="G19" s="94"/>
      <c r="H19" s="94"/>
      <c r="I19" s="94"/>
      <c r="J19" s="101"/>
      <c r="K19" s="101"/>
      <c r="M19" s="91" t="s">
        <v>171</v>
      </c>
      <c r="N19" s="93">
        <v>3.0</v>
      </c>
      <c r="O19" s="93">
        <v>464.0</v>
      </c>
      <c r="P19" s="93">
        <v>1082.15</v>
      </c>
      <c r="Q19" s="93">
        <f t="shared" si="2"/>
        <v>1546.15</v>
      </c>
      <c r="R19" s="94"/>
      <c r="S19" s="94"/>
      <c r="T19" s="94"/>
      <c r="U19" s="94"/>
      <c r="V19" s="89"/>
      <c r="W19" s="89"/>
      <c r="Y19" s="91" t="s">
        <v>171</v>
      </c>
      <c r="Z19" s="93">
        <v>3.0</v>
      </c>
      <c r="AA19" s="93">
        <v>157.0</v>
      </c>
      <c r="AB19" s="93">
        <v>601.04</v>
      </c>
      <c r="AC19" s="93">
        <f t="shared" si="3"/>
        <v>758.04</v>
      </c>
      <c r="AD19" s="94"/>
      <c r="AE19" s="94"/>
      <c r="AF19" s="94"/>
      <c r="AG19" s="94"/>
      <c r="AH19" s="89"/>
      <c r="AI19" s="89"/>
      <c r="AK19" s="91" t="s">
        <v>171</v>
      </c>
      <c r="AL19" s="93">
        <v>3.0</v>
      </c>
      <c r="AM19" s="93">
        <v>111.0</v>
      </c>
      <c r="AN19" s="93">
        <v>610.17</v>
      </c>
      <c r="AO19" s="93">
        <f t="shared" si="4"/>
        <v>721.17</v>
      </c>
      <c r="AP19" s="94"/>
      <c r="AQ19" s="94"/>
      <c r="AR19" s="94"/>
      <c r="AS19" s="94"/>
      <c r="AT19" s="89"/>
      <c r="AU19" s="89"/>
      <c r="AW19" s="91" t="s">
        <v>171</v>
      </c>
      <c r="AX19" s="93">
        <v>3.0</v>
      </c>
      <c r="AY19" s="93">
        <v>181.0</v>
      </c>
      <c r="AZ19" s="93">
        <v>294.47</v>
      </c>
      <c r="BA19" s="93">
        <f t="shared" si="5"/>
        <v>475.47</v>
      </c>
      <c r="BB19" s="94"/>
      <c r="BC19" s="94"/>
      <c r="BD19" s="94"/>
      <c r="BE19" s="94"/>
      <c r="BF19" s="101"/>
      <c r="BG19" s="101"/>
    </row>
    <row r="20">
      <c r="A20" s="97" t="s">
        <v>178</v>
      </c>
      <c r="B20" s="93">
        <v>3.0</v>
      </c>
      <c r="C20" s="93">
        <v>1324.0</v>
      </c>
      <c r="D20" s="93">
        <v>133.1</v>
      </c>
      <c r="E20" s="93">
        <f t="shared" si="1"/>
        <v>1457.1</v>
      </c>
      <c r="F20" s="94"/>
      <c r="G20" s="94"/>
      <c r="H20" s="94"/>
      <c r="I20" s="94"/>
      <c r="J20" s="101"/>
      <c r="K20" s="101"/>
      <c r="M20" s="97" t="s">
        <v>174</v>
      </c>
      <c r="N20" s="93">
        <v>3.0</v>
      </c>
      <c r="O20" s="93">
        <v>811.0</v>
      </c>
      <c r="P20" s="93">
        <v>734.39</v>
      </c>
      <c r="Q20" s="93">
        <f t="shared" si="2"/>
        <v>1545.39</v>
      </c>
      <c r="R20" s="94">
        <v>1741.0</v>
      </c>
      <c r="S20" s="94">
        <v>0.6</v>
      </c>
      <c r="T20" s="94">
        <v>11898.0</v>
      </c>
      <c r="U20" s="94">
        <v>0.57</v>
      </c>
      <c r="V20" s="89"/>
      <c r="W20" s="89"/>
      <c r="Y20" s="91" t="s">
        <v>172</v>
      </c>
      <c r="Z20" s="93">
        <v>3.0</v>
      </c>
      <c r="AA20" s="93">
        <v>91.0</v>
      </c>
      <c r="AB20" s="93">
        <v>666.61</v>
      </c>
      <c r="AC20" s="93">
        <f t="shared" si="3"/>
        <v>757.61</v>
      </c>
      <c r="AD20" s="94"/>
      <c r="AE20" s="94"/>
      <c r="AF20" s="94"/>
      <c r="AG20" s="94"/>
      <c r="AH20" s="89"/>
      <c r="AI20" s="89"/>
      <c r="AK20" s="91" t="s">
        <v>172</v>
      </c>
      <c r="AL20" s="93">
        <v>3.0</v>
      </c>
      <c r="AM20" s="93">
        <v>164.0</v>
      </c>
      <c r="AN20" s="93">
        <v>557.33</v>
      </c>
      <c r="AO20" s="93">
        <f t="shared" si="4"/>
        <v>721.33</v>
      </c>
      <c r="AP20" s="94"/>
      <c r="AQ20" s="94"/>
      <c r="AR20" s="94"/>
      <c r="AS20" s="94"/>
      <c r="AT20" s="89"/>
      <c r="AU20" s="89"/>
      <c r="AW20" s="91" t="s">
        <v>172</v>
      </c>
      <c r="AX20" s="93">
        <v>3.0</v>
      </c>
      <c r="AY20" s="93">
        <v>290.0</v>
      </c>
      <c r="AZ20" s="93">
        <v>185.68</v>
      </c>
      <c r="BA20" s="93">
        <f t="shared" si="5"/>
        <v>475.68</v>
      </c>
      <c r="BB20" s="94"/>
      <c r="BC20" s="94"/>
      <c r="BD20" s="94"/>
      <c r="BE20" s="94"/>
      <c r="BF20" s="101"/>
      <c r="BG20" s="101"/>
    </row>
    <row r="21">
      <c r="A21" s="97" t="s">
        <v>179</v>
      </c>
      <c r="B21" s="93">
        <v>3.0</v>
      </c>
      <c r="C21" s="93">
        <v>1199.0</v>
      </c>
      <c r="D21" s="93">
        <v>258.47</v>
      </c>
      <c r="E21" s="93">
        <f t="shared" si="1"/>
        <v>1457.47</v>
      </c>
      <c r="F21" s="94"/>
      <c r="G21" s="94"/>
      <c r="H21" s="94"/>
      <c r="I21" s="94"/>
      <c r="J21" s="101"/>
      <c r="K21" s="101"/>
      <c r="M21" s="97" t="s">
        <v>176</v>
      </c>
      <c r="N21" s="93">
        <v>3.0</v>
      </c>
      <c r="O21" s="93">
        <v>1188.0</v>
      </c>
      <c r="P21" s="93">
        <v>357.93</v>
      </c>
      <c r="Q21" s="93">
        <f t="shared" si="2"/>
        <v>1545.93</v>
      </c>
      <c r="R21" s="94"/>
      <c r="S21" s="94"/>
      <c r="T21" s="94"/>
      <c r="U21" s="94"/>
      <c r="V21" s="89"/>
      <c r="W21" s="89"/>
      <c r="Y21" s="97" t="s">
        <v>174</v>
      </c>
      <c r="Z21" s="93">
        <v>3.0</v>
      </c>
      <c r="AA21" s="93">
        <v>600.0</v>
      </c>
      <c r="AB21" s="93">
        <v>158.03</v>
      </c>
      <c r="AC21" s="93">
        <f t="shared" si="3"/>
        <v>758.03</v>
      </c>
      <c r="AD21" s="94">
        <v>1657.0</v>
      </c>
      <c r="AE21" s="94">
        <v>0.62</v>
      </c>
      <c r="AF21" s="94">
        <v>11575.0</v>
      </c>
      <c r="AG21" s="94">
        <v>0.59</v>
      </c>
      <c r="AH21" s="89"/>
      <c r="AI21" s="89"/>
      <c r="AK21" s="91" t="s">
        <v>173</v>
      </c>
      <c r="AL21" s="93">
        <v>3.0</v>
      </c>
      <c r="AM21" s="93">
        <v>138.0</v>
      </c>
      <c r="AN21" s="93">
        <v>582.44</v>
      </c>
      <c r="AO21" s="93">
        <f t="shared" si="4"/>
        <v>720.44</v>
      </c>
      <c r="AP21" s="94"/>
      <c r="AQ21" s="94"/>
      <c r="AR21" s="94"/>
      <c r="AS21" s="94"/>
      <c r="AT21" s="89"/>
      <c r="AU21" s="89"/>
      <c r="AW21" s="91" t="s">
        <v>173</v>
      </c>
      <c r="AX21" s="93">
        <v>3.0</v>
      </c>
      <c r="AY21" s="93">
        <v>239.0</v>
      </c>
      <c r="AZ21" s="93">
        <v>236.84</v>
      </c>
      <c r="BA21" s="93">
        <f t="shared" si="5"/>
        <v>475.84</v>
      </c>
      <c r="BB21" s="94"/>
      <c r="BC21" s="94"/>
      <c r="BD21" s="94"/>
      <c r="BE21" s="94"/>
      <c r="BF21" s="101"/>
      <c r="BG21" s="101"/>
    </row>
    <row r="22">
      <c r="A22" s="97" t="s">
        <v>200</v>
      </c>
      <c r="B22" s="93">
        <v>3.0</v>
      </c>
      <c r="C22" s="93">
        <v>1233.0</v>
      </c>
      <c r="D22" s="93">
        <v>224.89</v>
      </c>
      <c r="E22" s="93">
        <f t="shared" si="1"/>
        <v>1457.89</v>
      </c>
      <c r="F22" s="94"/>
      <c r="G22" s="94"/>
      <c r="H22" s="94"/>
      <c r="I22" s="94"/>
      <c r="J22" s="101"/>
      <c r="K22" s="101"/>
      <c r="M22" s="97" t="s">
        <v>178</v>
      </c>
      <c r="N22" s="93">
        <v>3.0</v>
      </c>
      <c r="O22" s="93">
        <v>1384.0</v>
      </c>
      <c r="P22" s="93">
        <v>161.72</v>
      </c>
      <c r="Q22" s="93">
        <f t="shared" si="2"/>
        <v>1545.72</v>
      </c>
      <c r="R22" s="94"/>
      <c r="S22" s="94"/>
      <c r="T22" s="94"/>
      <c r="U22" s="94"/>
      <c r="V22" s="89"/>
      <c r="W22" s="89"/>
      <c r="Y22" s="97" t="s">
        <v>176</v>
      </c>
      <c r="Z22" s="93">
        <v>3.0</v>
      </c>
      <c r="AA22" s="93">
        <v>592.0</v>
      </c>
      <c r="AB22" s="93">
        <v>165.42</v>
      </c>
      <c r="AC22" s="93">
        <f t="shared" si="3"/>
        <v>757.42</v>
      </c>
      <c r="AD22" s="94"/>
      <c r="AE22" s="94"/>
      <c r="AF22" s="94"/>
      <c r="AG22" s="94"/>
      <c r="AH22" s="89"/>
      <c r="AI22" s="89"/>
      <c r="AK22" s="97" t="s">
        <v>174</v>
      </c>
      <c r="AL22" s="93">
        <v>3.0</v>
      </c>
      <c r="AM22" s="93">
        <v>556.0</v>
      </c>
      <c r="AN22" s="93">
        <v>164.49</v>
      </c>
      <c r="AO22" s="93">
        <f t="shared" si="4"/>
        <v>720.49</v>
      </c>
      <c r="AP22" s="94">
        <v>1673.0</v>
      </c>
      <c r="AQ22" s="94">
        <v>0.62</v>
      </c>
      <c r="AR22" s="94">
        <v>11346.0</v>
      </c>
      <c r="AS22" s="94">
        <v>0.6</v>
      </c>
      <c r="AT22" s="89"/>
      <c r="AU22" s="89"/>
      <c r="AW22" s="91" t="s">
        <v>175</v>
      </c>
      <c r="AX22" s="93">
        <v>3.0</v>
      </c>
      <c r="AY22" s="93">
        <v>290.0</v>
      </c>
      <c r="AZ22" s="93">
        <v>185.56</v>
      </c>
      <c r="BA22" s="93">
        <f t="shared" si="5"/>
        <v>475.56</v>
      </c>
      <c r="BB22" s="94"/>
      <c r="BC22" s="94"/>
      <c r="BD22" s="94"/>
      <c r="BE22" s="94"/>
      <c r="BF22" s="101"/>
      <c r="BG22" s="101"/>
    </row>
    <row r="23">
      <c r="A23" s="142" t="s">
        <v>201</v>
      </c>
      <c r="B23" s="105">
        <v>3.0</v>
      </c>
      <c r="C23" s="105">
        <v>1327.0</v>
      </c>
      <c r="D23" s="105">
        <v>130.52</v>
      </c>
      <c r="E23" s="105">
        <f t="shared" si="1"/>
        <v>1457.52</v>
      </c>
      <c r="F23" s="109"/>
      <c r="G23" s="109"/>
      <c r="H23" s="109"/>
      <c r="I23" s="109"/>
      <c r="J23" s="108"/>
      <c r="K23" s="108"/>
      <c r="M23" s="142" t="s">
        <v>179</v>
      </c>
      <c r="N23" s="105">
        <v>3.0</v>
      </c>
      <c r="O23" s="105">
        <v>1395.0</v>
      </c>
      <c r="P23" s="105">
        <v>150.82</v>
      </c>
      <c r="Q23" s="105">
        <f t="shared" si="2"/>
        <v>1545.82</v>
      </c>
      <c r="R23" s="109"/>
      <c r="S23" s="109"/>
      <c r="T23" s="109"/>
      <c r="U23" s="109"/>
      <c r="V23" s="209"/>
      <c r="W23" s="209"/>
      <c r="Y23" s="142" t="s">
        <v>178</v>
      </c>
      <c r="Z23" s="105">
        <v>3.0</v>
      </c>
      <c r="AA23" s="105">
        <v>495.0</v>
      </c>
      <c r="AB23" s="105">
        <v>262.48</v>
      </c>
      <c r="AC23" s="105">
        <f t="shared" si="3"/>
        <v>757.48</v>
      </c>
      <c r="AD23" s="109"/>
      <c r="AE23" s="109"/>
      <c r="AF23" s="109"/>
      <c r="AG23" s="109"/>
      <c r="AH23" s="209"/>
      <c r="AI23" s="209"/>
      <c r="AK23" s="142" t="s">
        <v>176</v>
      </c>
      <c r="AL23" s="105">
        <v>3.0</v>
      </c>
      <c r="AM23" s="105">
        <v>503.0</v>
      </c>
      <c r="AN23" s="105">
        <v>217.77</v>
      </c>
      <c r="AO23" s="105">
        <f t="shared" si="4"/>
        <v>720.77</v>
      </c>
      <c r="AP23" s="109"/>
      <c r="AQ23" s="109"/>
      <c r="AR23" s="109"/>
      <c r="AS23" s="109"/>
      <c r="AT23" s="209"/>
      <c r="AU23" s="209"/>
      <c r="AW23" s="103" t="s">
        <v>177</v>
      </c>
      <c r="AX23" s="105">
        <v>3.0</v>
      </c>
      <c r="AY23" s="105">
        <v>160.0</v>
      </c>
      <c r="AZ23" s="105">
        <v>314.97</v>
      </c>
      <c r="BA23" s="105">
        <f t="shared" si="5"/>
        <v>474.97</v>
      </c>
      <c r="BB23" s="109"/>
      <c r="BC23" s="109"/>
      <c r="BD23" s="109"/>
      <c r="BE23" s="109"/>
      <c r="BF23" s="108"/>
      <c r="BG23" s="108"/>
    </row>
    <row r="24">
      <c r="A24" s="140" t="s">
        <v>174</v>
      </c>
      <c r="B24" s="118">
        <v>4.0</v>
      </c>
      <c r="C24" s="118">
        <v>972.0</v>
      </c>
      <c r="D24" s="118">
        <v>344.76</v>
      </c>
      <c r="E24" s="118">
        <f t="shared" si="1"/>
        <v>1316.76</v>
      </c>
      <c r="F24" s="94">
        <v>1739.0</v>
      </c>
      <c r="G24" s="94">
        <v>0.6</v>
      </c>
      <c r="H24" s="94">
        <v>11895.0</v>
      </c>
      <c r="I24" s="94">
        <v>0.58</v>
      </c>
      <c r="J24" s="94">
        <v>1167.0</v>
      </c>
      <c r="K24" s="94">
        <v>1317.0</v>
      </c>
      <c r="M24" s="116" t="s">
        <v>170</v>
      </c>
      <c r="N24" s="118">
        <v>4.0</v>
      </c>
      <c r="O24" s="118">
        <v>84.0</v>
      </c>
      <c r="P24" s="118">
        <v>1389.56</v>
      </c>
      <c r="Q24" s="118">
        <f t="shared" si="2"/>
        <v>1473.56</v>
      </c>
      <c r="R24" s="94">
        <v>2033.0</v>
      </c>
      <c r="S24" s="94">
        <v>0.53</v>
      </c>
      <c r="T24" s="94">
        <v>13206.0</v>
      </c>
      <c r="U24" s="94">
        <v>0.52</v>
      </c>
      <c r="V24" s="94">
        <v>1328.0</v>
      </c>
      <c r="W24" s="94">
        <v>1473.0</v>
      </c>
      <c r="Y24" s="116" t="s">
        <v>170</v>
      </c>
      <c r="Z24" s="118">
        <v>4.0</v>
      </c>
      <c r="AA24" s="118">
        <v>172.0</v>
      </c>
      <c r="AB24" s="118">
        <v>552.95</v>
      </c>
      <c r="AC24" s="118">
        <f t="shared" si="3"/>
        <v>724.95</v>
      </c>
      <c r="AD24" s="94">
        <v>1908.0</v>
      </c>
      <c r="AE24" s="94">
        <v>0.56</v>
      </c>
      <c r="AF24" s="94">
        <v>12720.0</v>
      </c>
      <c r="AG24" s="94">
        <v>0.55</v>
      </c>
      <c r="AH24" s="94">
        <v>578.0</v>
      </c>
      <c r="AI24" s="94">
        <v>725.0</v>
      </c>
      <c r="AK24" s="116" t="s">
        <v>170</v>
      </c>
      <c r="AL24" s="118">
        <v>4.0</v>
      </c>
      <c r="AM24" s="118">
        <v>155.0</v>
      </c>
      <c r="AN24" s="118">
        <v>566.91</v>
      </c>
      <c r="AO24" s="118">
        <f t="shared" si="4"/>
        <v>721.91</v>
      </c>
      <c r="AP24" s="94">
        <v>1741.0</v>
      </c>
      <c r="AQ24" s="94">
        <v>0.6</v>
      </c>
      <c r="AR24" s="94">
        <v>11653.0</v>
      </c>
      <c r="AS24" s="94">
        <v>0.59</v>
      </c>
      <c r="AT24" s="94">
        <v>559.0</v>
      </c>
      <c r="AU24" s="94">
        <v>721.0</v>
      </c>
      <c r="AW24" s="116" t="s">
        <v>170</v>
      </c>
      <c r="AX24" s="118">
        <v>4.0</v>
      </c>
      <c r="AY24" s="118">
        <v>517.0</v>
      </c>
      <c r="AZ24" s="118">
        <v>177.31</v>
      </c>
      <c r="BA24" s="118">
        <f t="shared" si="5"/>
        <v>694.31</v>
      </c>
      <c r="BB24" s="94">
        <v>2883.0</v>
      </c>
      <c r="BC24" s="94">
        <v>0.33</v>
      </c>
      <c r="BD24" s="94">
        <v>18412.0</v>
      </c>
      <c r="BE24" s="94">
        <v>0.33</v>
      </c>
      <c r="BF24" s="94">
        <v>517.0</v>
      </c>
      <c r="BG24" s="94">
        <v>694.0</v>
      </c>
    </row>
    <row r="25">
      <c r="A25" s="97" t="s">
        <v>176</v>
      </c>
      <c r="B25" s="93">
        <v>4.0</v>
      </c>
      <c r="C25" s="93">
        <v>805.0</v>
      </c>
      <c r="D25" s="93">
        <v>511.95</v>
      </c>
      <c r="E25" s="93">
        <f t="shared" si="1"/>
        <v>1316.95</v>
      </c>
      <c r="F25" s="94"/>
      <c r="G25" s="94"/>
      <c r="H25" s="94"/>
      <c r="I25" s="94"/>
      <c r="J25" s="101"/>
      <c r="K25" s="101"/>
      <c r="M25" s="91" t="s">
        <v>171</v>
      </c>
      <c r="N25" s="93">
        <v>4.0</v>
      </c>
      <c r="O25" s="93">
        <v>410.0</v>
      </c>
      <c r="P25" s="93">
        <v>1063.42</v>
      </c>
      <c r="Q25" s="93">
        <f t="shared" si="2"/>
        <v>1473.42</v>
      </c>
      <c r="R25" s="94"/>
      <c r="S25" s="94"/>
      <c r="T25" s="94"/>
      <c r="U25" s="94"/>
      <c r="V25" s="89"/>
      <c r="W25" s="89"/>
      <c r="Y25" s="91" t="s">
        <v>171</v>
      </c>
      <c r="Z25" s="93">
        <v>4.0</v>
      </c>
      <c r="AA25" s="93">
        <v>175.0</v>
      </c>
      <c r="AB25" s="93">
        <v>550.08</v>
      </c>
      <c r="AC25" s="93">
        <f t="shared" si="3"/>
        <v>725.08</v>
      </c>
      <c r="AD25" s="94"/>
      <c r="AE25" s="94"/>
      <c r="AF25" s="94"/>
      <c r="AG25" s="94"/>
      <c r="AH25" s="89"/>
      <c r="AI25" s="89"/>
      <c r="AK25" s="91" t="s">
        <v>171</v>
      </c>
      <c r="AL25" s="93">
        <v>4.0</v>
      </c>
      <c r="AM25" s="93">
        <v>138.0</v>
      </c>
      <c r="AN25" s="93">
        <v>583.14</v>
      </c>
      <c r="AO25" s="93">
        <f t="shared" si="4"/>
        <v>721.14</v>
      </c>
      <c r="AP25" s="94"/>
      <c r="AQ25" s="94"/>
      <c r="AR25" s="94"/>
      <c r="AS25" s="94"/>
      <c r="AT25" s="89"/>
      <c r="AU25" s="89"/>
      <c r="AW25" s="91" t="s">
        <v>171</v>
      </c>
      <c r="AX25" s="93">
        <v>4.0</v>
      </c>
      <c r="AY25" s="93">
        <v>252.0</v>
      </c>
      <c r="AZ25" s="93">
        <v>442.06</v>
      </c>
      <c r="BA25" s="93">
        <f t="shared" si="5"/>
        <v>694.06</v>
      </c>
      <c r="BB25" s="94"/>
      <c r="BC25" s="94"/>
      <c r="BD25" s="94"/>
      <c r="BE25" s="94"/>
      <c r="BF25" s="101"/>
      <c r="BG25" s="101"/>
    </row>
    <row r="26">
      <c r="A26" s="97" t="s">
        <v>178</v>
      </c>
      <c r="B26" s="93">
        <v>4.0</v>
      </c>
      <c r="C26" s="93">
        <v>1167.0</v>
      </c>
      <c r="D26" s="93">
        <v>150.53</v>
      </c>
      <c r="E26" s="93">
        <f t="shared" si="1"/>
        <v>1317.53</v>
      </c>
      <c r="F26" s="94"/>
      <c r="G26" s="94"/>
      <c r="H26" s="94"/>
      <c r="I26" s="94"/>
      <c r="J26" s="101"/>
      <c r="K26" s="101"/>
      <c r="M26" s="97" t="s">
        <v>174</v>
      </c>
      <c r="N26" s="93">
        <v>4.0</v>
      </c>
      <c r="O26" s="93">
        <v>1136.0</v>
      </c>
      <c r="P26" s="93">
        <v>337.13</v>
      </c>
      <c r="Q26" s="93">
        <f t="shared" si="2"/>
        <v>1473.13</v>
      </c>
      <c r="R26" s="94">
        <v>1741.0</v>
      </c>
      <c r="S26" s="94">
        <v>0.6</v>
      </c>
      <c r="T26" s="94">
        <v>11751.0</v>
      </c>
      <c r="U26" s="94">
        <v>0.58</v>
      </c>
      <c r="V26" s="89"/>
      <c r="W26" s="89"/>
      <c r="Y26" s="91" t="s">
        <v>172</v>
      </c>
      <c r="Z26" s="93">
        <v>4.0</v>
      </c>
      <c r="AA26" s="93">
        <v>89.0</v>
      </c>
      <c r="AB26" s="93">
        <v>636.34</v>
      </c>
      <c r="AC26" s="93">
        <f t="shared" si="3"/>
        <v>725.34</v>
      </c>
      <c r="AD26" s="94"/>
      <c r="AE26" s="94"/>
      <c r="AF26" s="94"/>
      <c r="AG26" s="94"/>
      <c r="AH26" s="89"/>
      <c r="AI26" s="89"/>
      <c r="AK26" s="91" t="s">
        <v>172</v>
      </c>
      <c r="AL26" s="93">
        <v>4.0</v>
      </c>
      <c r="AM26" s="93">
        <v>162.0</v>
      </c>
      <c r="AN26" s="93">
        <v>559.06</v>
      </c>
      <c r="AO26" s="93">
        <f t="shared" si="4"/>
        <v>721.06</v>
      </c>
      <c r="AP26" s="94"/>
      <c r="AQ26" s="94"/>
      <c r="AR26" s="94"/>
      <c r="AS26" s="94"/>
      <c r="AT26" s="89"/>
      <c r="AU26" s="89"/>
      <c r="AW26" s="91" t="s">
        <v>172</v>
      </c>
      <c r="AX26" s="93">
        <v>4.0</v>
      </c>
      <c r="AY26" s="93">
        <v>510.0</v>
      </c>
      <c r="AZ26" s="93">
        <v>184.27</v>
      </c>
      <c r="BA26" s="93">
        <f t="shared" si="5"/>
        <v>694.27</v>
      </c>
      <c r="BB26" s="94"/>
      <c r="BC26" s="94"/>
      <c r="BD26" s="94"/>
      <c r="BE26" s="94"/>
      <c r="BF26" s="101"/>
      <c r="BG26" s="101"/>
    </row>
    <row r="27">
      <c r="A27" s="97" t="s">
        <v>179</v>
      </c>
      <c r="B27" s="93">
        <v>4.0</v>
      </c>
      <c r="C27" s="93">
        <v>1091.0</v>
      </c>
      <c r="D27" s="93">
        <v>226.41</v>
      </c>
      <c r="E27" s="93">
        <f t="shared" si="1"/>
        <v>1317.41</v>
      </c>
      <c r="F27" s="94"/>
      <c r="G27" s="94"/>
      <c r="H27" s="94"/>
      <c r="I27" s="94"/>
      <c r="J27" s="101"/>
      <c r="K27" s="101"/>
      <c r="M27" s="97" t="s">
        <v>176</v>
      </c>
      <c r="N27" s="93">
        <v>4.0</v>
      </c>
      <c r="O27" s="93">
        <v>1328.0</v>
      </c>
      <c r="P27" s="93">
        <v>145.72</v>
      </c>
      <c r="Q27" s="93">
        <f t="shared" si="2"/>
        <v>1473.72</v>
      </c>
      <c r="R27" s="94"/>
      <c r="S27" s="94"/>
      <c r="T27" s="94"/>
      <c r="U27" s="94"/>
      <c r="V27" s="89"/>
      <c r="W27" s="89"/>
      <c r="Y27" s="97" t="s">
        <v>174</v>
      </c>
      <c r="Z27" s="93">
        <v>4.0</v>
      </c>
      <c r="AA27" s="93">
        <v>567.0</v>
      </c>
      <c r="AB27" s="93">
        <v>158.32</v>
      </c>
      <c r="AC27" s="93">
        <f t="shared" si="3"/>
        <v>725.32</v>
      </c>
      <c r="AD27" s="94">
        <v>1466.0</v>
      </c>
      <c r="AE27" s="94">
        <v>0.67</v>
      </c>
      <c r="AF27" s="94">
        <v>10843.0</v>
      </c>
      <c r="AG27" s="94">
        <v>0.62</v>
      </c>
      <c r="AH27" s="89"/>
      <c r="AI27" s="89"/>
      <c r="AK27" s="91" t="s">
        <v>173</v>
      </c>
      <c r="AL27" s="93">
        <v>4.0</v>
      </c>
      <c r="AM27" s="93">
        <v>119.0</v>
      </c>
      <c r="AN27" s="93">
        <v>601.99</v>
      </c>
      <c r="AO27" s="93">
        <f t="shared" si="4"/>
        <v>720.99</v>
      </c>
      <c r="AP27" s="94"/>
      <c r="AQ27" s="94"/>
      <c r="AR27" s="94"/>
      <c r="AS27" s="94"/>
      <c r="AT27" s="89"/>
      <c r="AU27" s="89"/>
      <c r="AW27" s="91" t="s">
        <v>173</v>
      </c>
      <c r="AX27" s="93">
        <v>4.0</v>
      </c>
      <c r="AY27" s="93">
        <v>377.0</v>
      </c>
      <c r="AZ27" s="93">
        <v>316.72</v>
      </c>
      <c r="BA27" s="93">
        <f t="shared" si="5"/>
        <v>693.72</v>
      </c>
      <c r="BB27" s="94"/>
      <c r="BC27" s="94"/>
      <c r="BD27" s="94"/>
      <c r="BE27" s="94"/>
      <c r="BF27" s="101"/>
      <c r="BG27" s="101"/>
    </row>
    <row r="28">
      <c r="A28" s="97" t="s">
        <v>200</v>
      </c>
      <c r="B28" s="93">
        <v>4.0</v>
      </c>
      <c r="C28" s="93">
        <v>1116.0</v>
      </c>
      <c r="D28" s="93">
        <v>201.51</v>
      </c>
      <c r="E28" s="93">
        <f t="shared" si="1"/>
        <v>1317.51</v>
      </c>
      <c r="F28" s="94"/>
      <c r="G28" s="94"/>
      <c r="H28" s="94"/>
      <c r="I28" s="94"/>
      <c r="J28" s="101"/>
      <c r="K28" s="101"/>
      <c r="M28" s="97" t="s">
        <v>178</v>
      </c>
      <c r="N28" s="93">
        <v>4.0</v>
      </c>
      <c r="O28" s="93">
        <v>1324.0</v>
      </c>
      <c r="P28" s="93">
        <v>149.19</v>
      </c>
      <c r="Q28" s="93">
        <f t="shared" si="2"/>
        <v>1473.19</v>
      </c>
      <c r="R28" s="94"/>
      <c r="S28" s="94"/>
      <c r="T28" s="94"/>
      <c r="U28" s="94"/>
      <c r="V28" s="89"/>
      <c r="W28" s="89"/>
      <c r="Y28" s="97" t="s">
        <v>176</v>
      </c>
      <c r="Z28" s="93">
        <v>4.0</v>
      </c>
      <c r="AA28" s="93">
        <v>578.0</v>
      </c>
      <c r="AB28" s="93">
        <v>147.2</v>
      </c>
      <c r="AC28" s="93">
        <f t="shared" si="3"/>
        <v>725.2</v>
      </c>
      <c r="AD28" s="94"/>
      <c r="AE28" s="94"/>
      <c r="AF28" s="94"/>
      <c r="AG28" s="94"/>
      <c r="AH28" s="89"/>
      <c r="AI28" s="89"/>
      <c r="AK28" s="97" t="s">
        <v>174</v>
      </c>
      <c r="AL28" s="93">
        <v>4.0</v>
      </c>
      <c r="AM28" s="93">
        <v>559.0</v>
      </c>
      <c r="AN28" s="93">
        <v>162.74</v>
      </c>
      <c r="AO28" s="93">
        <f t="shared" si="4"/>
        <v>721.74</v>
      </c>
      <c r="AP28" s="94">
        <v>1460.0</v>
      </c>
      <c r="AQ28" s="94">
        <v>0.67</v>
      </c>
      <c r="AR28" s="94">
        <v>10491.0</v>
      </c>
      <c r="AS28" s="94">
        <v>0.63</v>
      </c>
      <c r="AT28" s="89"/>
      <c r="AU28" s="89"/>
      <c r="AW28" s="91" t="s">
        <v>175</v>
      </c>
      <c r="AX28" s="93">
        <v>4.0</v>
      </c>
      <c r="AY28" s="93">
        <v>513.0</v>
      </c>
      <c r="AZ28" s="93">
        <v>181.42</v>
      </c>
      <c r="BA28" s="93">
        <f t="shared" si="5"/>
        <v>694.42</v>
      </c>
      <c r="BB28" s="94"/>
      <c r="BC28" s="94"/>
      <c r="BD28" s="94"/>
      <c r="BE28" s="94"/>
      <c r="BF28" s="101"/>
      <c r="BG28" s="101"/>
    </row>
    <row r="29">
      <c r="A29" s="142" t="s">
        <v>201</v>
      </c>
      <c r="B29" s="105">
        <v>4.0</v>
      </c>
      <c r="C29" s="105">
        <v>1088.0</v>
      </c>
      <c r="D29" s="105">
        <v>229.25</v>
      </c>
      <c r="E29" s="105">
        <f t="shared" si="1"/>
        <v>1317.25</v>
      </c>
      <c r="F29" s="109"/>
      <c r="G29" s="109"/>
      <c r="H29" s="109"/>
      <c r="I29" s="109"/>
      <c r="J29" s="108"/>
      <c r="K29" s="108"/>
      <c r="M29" s="142" t="s">
        <v>179</v>
      </c>
      <c r="N29" s="105">
        <v>4.0</v>
      </c>
      <c r="O29" s="105">
        <v>799.0</v>
      </c>
      <c r="P29" s="105">
        <v>674.68</v>
      </c>
      <c r="Q29" s="105">
        <f t="shared" si="2"/>
        <v>1473.68</v>
      </c>
      <c r="R29" s="109"/>
      <c r="S29" s="109"/>
      <c r="T29" s="109"/>
      <c r="U29" s="109"/>
      <c r="V29" s="209"/>
      <c r="W29" s="209"/>
      <c r="Y29" s="142" t="s">
        <v>178</v>
      </c>
      <c r="Z29" s="105">
        <v>4.0</v>
      </c>
      <c r="AA29" s="105">
        <v>493.0</v>
      </c>
      <c r="AB29" s="105">
        <v>231.97</v>
      </c>
      <c r="AC29" s="105">
        <f t="shared" si="3"/>
        <v>724.97</v>
      </c>
      <c r="AD29" s="109"/>
      <c r="AE29" s="109"/>
      <c r="AF29" s="109"/>
      <c r="AG29" s="109"/>
      <c r="AH29" s="209"/>
      <c r="AI29" s="209"/>
      <c r="AK29" s="142" t="s">
        <v>176</v>
      </c>
      <c r="AL29" s="105">
        <v>4.0</v>
      </c>
      <c r="AM29" s="105">
        <v>507.0</v>
      </c>
      <c r="AN29" s="105">
        <v>214.88</v>
      </c>
      <c r="AO29" s="105">
        <f t="shared" si="4"/>
        <v>721.88</v>
      </c>
      <c r="AP29" s="109"/>
      <c r="AQ29" s="109"/>
      <c r="AR29" s="109"/>
      <c r="AS29" s="109"/>
      <c r="AT29" s="209"/>
      <c r="AU29" s="209"/>
      <c r="AW29" s="103" t="s">
        <v>177</v>
      </c>
      <c r="AX29" s="105">
        <v>4.0</v>
      </c>
      <c r="AY29" s="105">
        <v>211.0</v>
      </c>
      <c r="AZ29" s="105">
        <v>483.25</v>
      </c>
      <c r="BA29" s="105">
        <f t="shared" si="5"/>
        <v>694.25</v>
      </c>
      <c r="BB29" s="109"/>
      <c r="BC29" s="109"/>
      <c r="BD29" s="109"/>
      <c r="BE29" s="109"/>
      <c r="BF29" s="108"/>
      <c r="BG29" s="108"/>
    </row>
    <row r="30">
      <c r="A30" s="140" t="s">
        <v>174</v>
      </c>
      <c r="B30" s="118">
        <v>5.0</v>
      </c>
      <c r="C30" s="118">
        <v>866.0</v>
      </c>
      <c r="D30" s="118">
        <v>421.55</v>
      </c>
      <c r="E30" s="118">
        <f t="shared" si="1"/>
        <v>1287.55</v>
      </c>
      <c r="F30" s="94">
        <v>1700.0</v>
      </c>
      <c r="G30" s="94">
        <v>0.61</v>
      </c>
      <c r="H30" s="94">
        <v>11833.0</v>
      </c>
      <c r="I30" s="94">
        <v>0.58</v>
      </c>
      <c r="J30" s="94">
        <v>1139.0</v>
      </c>
      <c r="K30" s="94">
        <v>1287.0</v>
      </c>
      <c r="M30" s="116" t="s">
        <v>170</v>
      </c>
      <c r="N30" s="118">
        <v>5.0</v>
      </c>
      <c r="O30" s="118">
        <v>80.0</v>
      </c>
      <c r="P30" s="118">
        <v>1313.56</v>
      </c>
      <c r="Q30" s="118">
        <f t="shared" si="2"/>
        <v>1393.56</v>
      </c>
      <c r="R30" s="94">
        <v>1826.0</v>
      </c>
      <c r="S30" s="94">
        <v>0.59</v>
      </c>
      <c r="T30" s="94">
        <v>12145.0</v>
      </c>
      <c r="U30" s="94">
        <v>0.57</v>
      </c>
      <c r="V30" s="94">
        <v>1258.0</v>
      </c>
      <c r="W30" s="94">
        <v>1394.0</v>
      </c>
      <c r="Y30" s="116" t="s">
        <v>170</v>
      </c>
      <c r="Z30" s="118">
        <v>5.0</v>
      </c>
      <c r="AA30" s="118">
        <v>94.0</v>
      </c>
      <c r="AB30" s="118">
        <v>652.99</v>
      </c>
      <c r="AC30" s="118">
        <f t="shared" si="3"/>
        <v>746.99</v>
      </c>
      <c r="AD30" s="94">
        <v>1518.0</v>
      </c>
      <c r="AE30" s="94">
        <v>0.66</v>
      </c>
      <c r="AF30" s="94">
        <v>11003.0</v>
      </c>
      <c r="AG30" s="94">
        <v>0.62</v>
      </c>
      <c r="AH30" s="94">
        <v>601.0</v>
      </c>
      <c r="AI30" s="94">
        <v>747.0</v>
      </c>
      <c r="AK30" s="116" t="s">
        <v>170</v>
      </c>
      <c r="AL30" s="118">
        <v>5.0</v>
      </c>
      <c r="AM30" s="118">
        <v>149.0</v>
      </c>
      <c r="AN30" s="118">
        <v>557.13</v>
      </c>
      <c r="AO30" s="118">
        <f t="shared" si="4"/>
        <v>706.13</v>
      </c>
      <c r="AP30" s="94">
        <v>1550.0</v>
      </c>
      <c r="AQ30" s="94">
        <v>0.65</v>
      </c>
      <c r="AR30" s="94">
        <v>10897.0</v>
      </c>
      <c r="AS30" s="94">
        <v>0.62</v>
      </c>
      <c r="AT30" s="94">
        <v>547.0</v>
      </c>
      <c r="AU30" s="94">
        <v>706.0</v>
      </c>
      <c r="AW30" s="116" t="s">
        <v>170</v>
      </c>
      <c r="AX30" s="118">
        <v>5.0</v>
      </c>
      <c r="AY30" s="118">
        <v>272.0</v>
      </c>
      <c r="AZ30" s="118">
        <v>204.51</v>
      </c>
      <c r="BA30" s="118">
        <f t="shared" si="5"/>
        <v>476.51</v>
      </c>
      <c r="BB30" s="94">
        <v>2833.0</v>
      </c>
      <c r="BC30" s="94">
        <v>0.34</v>
      </c>
      <c r="BD30" s="94">
        <v>18091.0</v>
      </c>
      <c r="BE30" s="94">
        <v>0.35</v>
      </c>
      <c r="BF30" s="94">
        <v>284.0</v>
      </c>
      <c r="BG30" s="94">
        <v>476.0</v>
      </c>
    </row>
    <row r="31">
      <c r="A31" s="97" t="s">
        <v>176</v>
      </c>
      <c r="B31" s="93">
        <v>5.0</v>
      </c>
      <c r="C31" s="93">
        <v>793.0</v>
      </c>
      <c r="D31" s="93">
        <v>494.66</v>
      </c>
      <c r="E31" s="93">
        <f t="shared" si="1"/>
        <v>1287.66</v>
      </c>
      <c r="F31" s="94"/>
      <c r="G31" s="94"/>
      <c r="H31" s="94"/>
      <c r="I31" s="94"/>
      <c r="J31" s="101"/>
      <c r="K31" s="101"/>
      <c r="M31" s="91" t="s">
        <v>171</v>
      </c>
      <c r="N31" s="93">
        <v>5.0</v>
      </c>
      <c r="O31" s="93">
        <v>448.0</v>
      </c>
      <c r="P31" s="93">
        <v>946.14</v>
      </c>
      <c r="Q31" s="93">
        <f t="shared" si="2"/>
        <v>1394.14</v>
      </c>
      <c r="R31" s="94"/>
      <c r="S31" s="94"/>
      <c r="T31" s="94"/>
      <c r="U31" s="94"/>
      <c r="V31" s="89"/>
      <c r="W31" s="89"/>
      <c r="Y31" s="91" t="s">
        <v>171</v>
      </c>
      <c r="Z31" s="93">
        <v>5.0</v>
      </c>
      <c r="AA31" s="93">
        <v>170.0</v>
      </c>
      <c r="AB31" s="93">
        <v>576.75</v>
      </c>
      <c r="AC31" s="93">
        <f t="shared" si="3"/>
        <v>746.75</v>
      </c>
      <c r="AD31" s="94"/>
      <c r="AE31" s="94"/>
      <c r="AF31" s="94"/>
      <c r="AG31" s="94"/>
      <c r="AH31" s="89"/>
      <c r="AI31" s="89"/>
      <c r="AK31" s="91" t="s">
        <v>171</v>
      </c>
      <c r="AL31" s="93">
        <v>5.0</v>
      </c>
      <c r="AM31" s="93">
        <v>153.0</v>
      </c>
      <c r="AN31" s="93">
        <v>553.12</v>
      </c>
      <c r="AO31" s="93">
        <f t="shared" si="4"/>
        <v>706.12</v>
      </c>
      <c r="AP31" s="94"/>
      <c r="AQ31" s="94"/>
      <c r="AR31" s="94"/>
      <c r="AS31" s="94"/>
      <c r="AT31" s="89"/>
      <c r="AU31" s="89"/>
      <c r="AW31" s="91" t="s">
        <v>171</v>
      </c>
      <c r="AX31" s="93">
        <v>5.0</v>
      </c>
      <c r="AY31" s="93">
        <v>176.0</v>
      </c>
      <c r="AZ31" s="93">
        <v>299.85</v>
      </c>
      <c r="BA31" s="93">
        <f t="shared" si="5"/>
        <v>475.85</v>
      </c>
      <c r="BB31" s="94"/>
      <c r="BC31" s="94"/>
      <c r="BD31" s="94"/>
      <c r="BE31" s="94"/>
      <c r="BF31" s="101"/>
      <c r="BG31" s="101"/>
    </row>
    <row r="32">
      <c r="A32" s="97" t="s">
        <v>178</v>
      </c>
      <c r="B32" s="93">
        <v>5.0</v>
      </c>
      <c r="C32" s="93">
        <v>1139.0</v>
      </c>
      <c r="D32" s="93">
        <v>148.62</v>
      </c>
      <c r="E32" s="93">
        <f t="shared" si="1"/>
        <v>1287.62</v>
      </c>
      <c r="F32" s="94"/>
      <c r="G32" s="94"/>
      <c r="H32" s="94"/>
      <c r="I32" s="94"/>
      <c r="J32" s="101"/>
      <c r="K32" s="101"/>
      <c r="M32" s="97" t="s">
        <v>174</v>
      </c>
      <c r="N32" s="93">
        <v>5.0</v>
      </c>
      <c r="O32" s="93">
        <v>1239.0</v>
      </c>
      <c r="P32" s="93">
        <v>154.54</v>
      </c>
      <c r="Q32" s="93">
        <f t="shared" si="2"/>
        <v>1393.54</v>
      </c>
      <c r="R32" s="94">
        <v>1525.0</v>
      </c>
      <c r="S32" s="94">
        <v>0.66</v>
      </c>
      <c r="T32" s="94">
        <v>10856.0</v>
      </c>
      <c r="U32" s="94">
        <v>0.62</v>
      </c>
      <c r="V32" s="89"/>
      <c r="W32" s="89"/>
      <c r="Y32" s="91" t="s">
        <v>172</v>
      </c>
      <c r="Z32" s="93">
        <v>5.0</v>
      </c>
      <c r="AA32" s="93">
        <v>158.0</v>
      </c>
      <c r="AB32" s="93">
        <v>588.35</v>
      </c>
      <c r="AC32" s="93">
        <f t="shared" si="3"/>
        <v>746.35</v>
      </c>
      <c r="AD32" s="94"/>
      <c r="AE32" s="94"/>
      <c r="AF32" s="94"/>
      <c r="AG32" s="94"/>
      <c r="AH32" s="89"/>
      <c r="AI32" s="89"/>
      <c r="AK32" s="91" t="s">
        <v>172</v>
      </c>
      <c r="AL32" s="93">
        <v>5.0</v>
      </c>
      <c r="AM32" s="93">
        <v>112.0</v>
      </c>
      <c r="AN32" s="93">
        <v>593.8</v>
      </c>
      <c r="AO32" s="93">
        <f t="shared" si="4"/>
        <v>705.8</v>
      </c>
      <c r="AP32" s="94"/>
      <c r="AQ32" s="94"/>
      <c r="AR32" s="94"/>
      <c r="AS32" s="94"/>
      <c r="AT32" s="89"/>
      <c r="AU32" s="89"/>
      <c r="AW32" s="91" t="s">
        <v>172</v>
      </c>
      <c r="AX32" s="93">
        <v>5.0</v>
      </c>
      <c r="AY32" s="93">
        <v>283.0</v>
      </c>
      <c r="AZ32" s="93">
        <v>192.79</v>
      </c>
      <c r="BA32" s="93">
        <f t="shared" si="5"/>
        <v>475.79</v>
      </c>
      <c r="BB32" s="94"/>
      <c r="BC32" s="94"/>
      <c r="BD32" s="94"/>
      <c r="BE32" s="94"/>
      <c r="BF32" s="101"/>
      <c r="BG32" s="101"/>
    </row>
    <row r="33">
      <c r="A33" s="97" t="s">
        <v>179</v>
      </c>
      <c r="B33" s="93">
        <v>5.0</v>
      </c>
      <c r="C33" s="93">
        <v>1073.0</v>
      </c>
      <c r="D33" s="93">
        <v>214.0</v>
      </c>
      <c r="E33" s="93">
        <f t="shared" si="1"/>
        <v>1287</v>
      </c>
      <c r="F33" s="94"/>
      <c r="G33" s="94"/>
      <c r="H33" s="94"/>
      <c r="I33" s="94"/>
      <c r="J33" s="101"/>
      <c r="K33" s="101"/>
      <c r="M33" s="97" t="s">
        <v>176</v>
      </c>
      <c r="N33" s="93">
        <v>5.0</v>
      </c>
      <c r="O33" s="93">
        <v>1258.0</v>
      </c>
      <c r="P33" s="93">
        <v>135.42</v>
      </c>
      <c r="Q33" s="93">
        <f t="shared" si="2"/>
        <v>1393.42</v>
      </c>
      <c r="R33" s="94"/>
      <c r="S33" s="94"/>
      <c r="T33" s="94"/>
      <c r="U33" s="94"/>
      <c r="V33" s="89"/>
      <c r="W33" s="89"/>
      <c r="Y33" s="97" t="s">
        <v>174</v>
      </c>
      <c r="Z33" s="93">
        <v>5.0</v>
      </c>
      <c r="AA33" s="93">
        <v>598.0</v>
      </c>
      <c r="AB33" s="93">
        <v>148.8</v>
      </c>
      <c r="AC33" s="93">
        <f t="shared" si="3"/>
        <v>746.8</v>
      </c>
      <c r="AD33" s="94">
        <v>1403.0</v>
      </c>
      <c r="AE33" s="94">
        <v>0.68</v>
      </c>
      <c r="AF33" s="94">
        <v>10746.0</v>
      </c>
      <c r="AG33" s="94">
        <v>0.63</v>
      </c>
      <c r="AH33" s="89"/>
      <c r="AI33" s="89"/>
      <c r="AK33" s="91" t="s">
        <v>173</v>
      </c>
      <c r="AL33" s="93">
        <v>5.0</v>
      </c>
      <c r="AM33" s="93">
        <v>130.0</v>
      </c>
      <c r="AN33" s="93">
        <v>576.45</v>
      </c>
      <c r="AO33" s="93">
        <f t="shared" si="4"/>
        <v>706.45</v>
      </c>
      <c r="AP33" s="94"/>
      <c r="AQ33" s="94"/>
      <c r="AR33" s="94"/>
      <c r="AS33" s="94"/>
      <c r="AT33" s="89"/>
      <c r="AU33" s="89"/>
      <c r="AW33" s="91" t="s">
        <v>173</v>
      </c>
      <c r="AX33" s="93">
        <v>5.0</v>
      </c>
      <c r="AY33" s="93">
        <v>252.0</v>
      </c>
      <c r="AZ33" s="93">
        <v>224.13</v>
      </c>
      <c r="BA33" s="93">
        <f t="shared" si="5"/>
        <v>476.13</v>
      </c>
      <c r="BB33" s="94"/>
      <c r="BC33" s="94"/>
      <c r="BD33" s="94"/>
      <c r="BE33" s="94"/>
      <c r="BF33" s="101"/>
      <c r="BG33" s="101"/>
    </row>
    <row r="34">
      <c r="A34" s="97" t="s">
        <v>200</v>
      </c>
      <c r="B34" s="93">
        <v>5.0</v>
      </c>
      <c r="C34" s="93">
        <v>1090.0</v>
      </c>
      <c r="D34" s="93">
        <v>197.59</v>
      </c>
      <c r="E34" s="93">
        <f t="shared" si="1"/>
        <v>1287.59</v>
      </c>
      <c r="F34" s="94"/>
      <c r="G34" s="94"/>
      <c r="H34" s="94"/>
      <c r="I34" s="94"/>
      <c r="J34" s="101"/>
      <c r="K34" s="101"/>
      <c r="M34" s="97" t="s">
        <v>178</v>
      </c>
      <c r="N34" s="93">
        <v>5.0</v>
      </c>
      <c r="O34" s="93">
        <v>802.0</v>
      </c>
      <c r="P34" s="93">
        <v>591.28</v>
      </c>
      <c r="Q34" s="93">
        <f t="shared" si="2"/>
        <v>1393.28</v>
      </c>
      <c r="R34" s="94"/>
      <c r="S34" s="94"/>
      <c r="T34" s="94"/>
      <c r="U34" s="94"/>
      <c r="V34" s="89"/>
      <c r="W34" s="89"/>
      <c r="Y34" s="97" t="s">
        <v>176</v>
      </c>
      <c r="Z34" s="93">
        <v>5.0</v>
      </c>
      <c r="AA34" s="93">
        <v>601.0</v>
      </c>
      <c r="AB34" s="93">
        <v>145.31</v>
      </c>
      <c r="AC34" s="93">
        <f t="shared" si="3"/>
        <v>746.31</v>
      </c>
      <c r="AD34" s="94"/>
      <c r="AE34" s="94"/>
      <c r="AF34" s="94"/>
      <c r="AG34" s="94"/>
      <c r="AH34" s="89"/>
      <c r="AI34" s="89"/>
      <c r="AK34" s="97" t="s">
        <v>174</v>
      </c>
      <c r="AL34" s="93">
        <v>5.0</v>
      </c>
      <c r="AM34" s="93">
        <v>547.0</v>
      </c>
      <c r="AN34" s="93">
        <v>158.92</v>
      </c>
      <c r="AO34" s="93">
        <f t="shared" si="4"/>
        <v>705.92</v>
      </c>
      <c r="AP34" s="94">
        <v>1335.0</v>
      </c>
      <c r="AQ34" s="94">
        <v>0.7</v>
      </c>
      <c r="AR34" s="94">
        <v>10362.0</v>
      </c>
      <c r="AS34" s="94">
        <v>0.64</v>
      </c>
      <c r="AT34" s="89"/>
      <c r="AU34" s="89"/>
      <c r="AW34" s="91" t="s">
        <v>175</v>
      </c>
      <c r="AX34" s="93">
        <v>5.0</v>
      </c>
      <c r="AY34" s="93">
        <v>284.0</v>
      </c>
      <c r="AZ34" s="93">
        <v>192.1</v>
      </c>
      <c r="BA34" s="93">
        <f t="shared" si="5"/>
        <v>476.1</v>
      </c>
      <c r="BB34" s="94"/>
      <c r="BC34" s="94"/>
      <c r="BD34" s="94"/>
      <c r="BE34" s="94"/>
      <c r="BF34" s="101"/>
      <c r="BG34" s="101"/>
    </row>
    <row r="35">
      <c r="A35" s="142" t="s">
        <v>201</v>
      </c>
      <c r="B35" s="105">
        <v>5.0</v>
      </c>
      <c r="C35" s="105">
        <v>1068.0</v>
      </c>
      <c r="D35" s="105">
        <v>219.35</v>
      </c>
      <c r="E35" s="105">
        <f t="shared" si="1"/>
        <v>1287.35</v>
      </c>
      <c r="F35" s="109"/>
      <c r="G35" s="109"/>
      <c r="H35" s="109"/>
      <c r="I35" s="109"/>
      <c r="J35" s="108"/>
      <c r="K35" s="108"/>
      <c r="M35" s="142" t="s">
        <v>179</v>
      </c>
      <c r="N35" s="105">
        <v>5.0</v>
      </c>
      <c r="O35" s="105">
        <v>1015.0</v>
      </c>
      <c r="P35" s="105">
        <v>378.37</v>
      </c>
      <c r="Q35" s="105">
        <f t="shared" si="2"/>
        <v>1393.37</v>
      </c>
      <c r="R35" s="109"/>
      <c r="S35" s="109"/>
      <c r="T35" s="109"/>
      <c r="U35" s="109"/>
      <c r="V35" s="209"/>
      <c r="W35" s="209"/>
      <c r="Y35" s="142" t="s">
        <v>178</v>
      </c>
      <c r="Z35" s="105">
        <v>5.0</v>
      </c>
      <c r="AA35" s="105">
        <v>506.0</v>
      </c>
      <c r="AB35" s="105">
        <v>241.17</v>
      </c>
      <c r="AC35" s="105">
        <f t="shared" si="3"/>
        <v>747.17</v>
      </c>
      <c r="AD35" s="109"/>
      <c r="AE35" s="109"/>
      <c r="AF35" s="109"/>
      <c r="AG35" s="109"/>
      <c r="AH35" s="209"/>
      <c r="AI35" s="209"/>
      <c r="AK35" s="142" t="s">
        <v>176</v>
      </c>
      <c r="AL35" s="105">
        <v>5.0</v>
      </c>
      <c r="AM35" s="105">
        <v>499.0</v>
      </c>
      <c r="AN35" s="105">
        <v>207.3</v>
      </c>
      <c r="AO35" s="105">
        <f t="shared" si="4"/>
        <v>706.3</v>
      </c>
      <c r="AP35" s="109"/>
      <c r="AQ35" s="109"/>
      <c r="AR35" s="109"/>
      <c r="AS35" s="109"/>
      <c r="AT35" s="209"/>
      <c r="AU35" s="209"/>
      <c r="AW35" s="103" t="s">
        <v>177</v>
      </c>
      <c r="AX35" s="105">
        <v>5.0</v>
      </c>
      <c r="AY35" s="105">
        <v>155.0</v>
      </c>
      <c r="AZ35" s="105">
        <v>321.16</v>
      </c>
      <c r="BA35" s="105">
        <f t="shared" si="5"/>
        <v>476.16</v>
      </c>
      <c r="BB35" s="109"/>
      <c r="BC35" s="109"/>
      <c r="BD35" s="109"/>
      <c r="BE35" s="109"/>
      <c r="BF35" s="108"/>
      <c r="BG35" s="108"/>
    </row>
    <row r="36">
      <c r="A36" s="140" t="s">
        <v>174</v>
      </c>
      <c r="B36" s="118">
        <v>6.0</v>
      </c>
      <c r="C36" s="118">
        <v>1156.0</v>
      </c>
      <c r="D36" s="118">
        <v>284.77</v>
      </c>
      <c r="E36" s="118">
        <f t="shared" si="1"/>
        <v>1440.77</v>
      </c>
      <c r="F36" s="94">
        <v>1676.0</v>
      </c>
      <c r="G36" s="94">
        <v>0.62</v>
      </c>
      <c r="H36" s="94">
        <v>11810.0</v>
      </c>
      <c r="I36" s="94">
        <v>0.58</v>
      </c>
      <c r="J36" s="94">
        <v>1283.0</v>
      </c>
      <c r="K36" s="94">
        <v>1441.0</v>
      </c>
      <c r="M36" s="116" t="s">
        <v>170</v>
      </c>
      <c r="N36" s="118">
        <v>6.0</v>
      </c>
      <c r="O36" s="118">
        <v>85.0</v>
      </c>
      <c r="P36" s="118">
        <v>1206.35</v>
      </c>
      <c r="Q36" s="118">
        <f t="shared" si="2"/>
        <v>1291.35</v>
      </c>
      <c r="R36" s="94">
        <v>1717.0</v>
      </c>
      <c r="S36" s="94">
        <v>0.61</v>
      </c>
      <c r="T36" s="94">
        <v>11581.0</v>
      </c>
      <c r="U36" s="94">
        <v>0.59</v>
      </c>
      <c r="V36" s="94">
        <v>1154.0</v>
      </c>
      <c r="W36" s="94">
        <v>1291.0</v>
      </c>
      <c r="Y36" s="116" t="s">
        <v>170</v>
      </c>
      <c r="Z36" s="118">
        <v>6.0</v>
      </c>
      <c r="AA36" s="118">
        <v>94.0</v>
      </c>
      <c r="AB36" s="118">
        <v>656.9</v>
      </c>
      <c r="AC36" s="118">
        <f t="shared" si="3"/>
        <v>750.9</v>
      </c>
      <c r="AD36" s="94">
        <v>1369.0</v>
      </c>
      <c r="AE36" s="94">
        <v>0.69</v>
      </c>
      <c r="AF36" s="94">
        <v>10483.0</v>
      </c>
      <c r="AG36" s="94">
        <v>0.64</v>
      </c>
      <c r="AH36" s="94">
        <v>601.0</v>
      </c>
      <c r="AI36" s="94">
        <v>751.0</v>
      </c>
      <c r="AK36" s="116" t="s">
        <v>170</v>
      </c>
      <c r="AL36" s="118">
        <v>6.0</v>
      </c>
      <c r="AM36" s="118">
        <v>137.0</v>
      </c>
      <c r="AN36" s="118">
        <v>573.35</v>
      </c>
      <c r="AO36" s="118">
        <f t="shared" si="4"/>
        <v>710.35</v>
      </c>
      <c r="AP36" s="94">
        <v>1416.0</v>
      </c>
      <c r="AQ36" s="94">
        <v>0.68</v>
      </c>
      <c r="AR36" s="94">
        <v>10486.0</v>
      </c>
      <c r="AS36" s="94">
        <v>0.64</v>
      </c>
      <c r="AT36" s="94">
        <v>541.0</v>
      </c>
      <c r="AU36" s="94">
        <v>710.0</v>
      </c>
      <c r="AW36" s="116" t="s">
        <v>170</v>
      </c>
      <c r="AX36" s="118">
        <v>6.0</v>
      </c>
      <c r="AY36" s="118">
        <v>431.0</v>
      </c>
      <c r="AZ36" s="118">
        <v>273.93</v>
      </c>
      <c r="BA36" s="118">
        <f t="shared" si="5"/>
        <v>704.93</v>
      </c>
      <c r="BB36" s="94">
        <v>2810.0</v>
      </c>
      <c r="BC36" s="94">
        <v>0.35</v>
      </c>
      <c r="BD36" s="94">
        <v>17959.0</v>
      </c>
      <c r="BE36" s="94">
        <v>0.35</v>
      </c>
      <c r="BF36" s="94">
        <v>535.0</v>
      </c>
      <c r="BG36" s="94">
        <v>705.0</v>
      </c>
    </row>
    <row r="37">
      <c r="A37" s="97" t="s">
        <v>176</v>
      </c>
      <c r="B37" s="93">
        <v>6.0</v>
      </c>
      <c r="C37" s="93">
        <v>930.0</v>
      </c>
      <c r="D37" s="93">
        <v>510.36</v>
      </c>
      <c r="E37" s="93">
        <f t="shared" si="1"/>
        <v>1440.36</v>
      </c>
      <c r="F37" s="94"/>
      <c r="G37" s="94"/>
      <c r="H37" s="94"/>
      <c r="I37" s="94"/>
      <c r="J37" s="101"/>
      <c r="K37" s="101"/>
      <c r="M37" s="91" t="s">
        <v>171</v>
      </c>
      <c r="N37" s="93">
        <v>6.0</v>
      </c>
      <c r="O37" s="93">
        <v>394.0</v>
      </c>
      <c r="P37" s="93">
        <v>897.02</v>
      </c>
      <c r="Q37" s="93">
        <f t="shared" si="2"/>
        <v>1291.02</v>
      </c>
      <c r="R37" s="94"/>
      <c r="S37" s="94"/>
      <c r="T37" s="94"/>
      <c r="U37" s="94"/>
      <c r="V37" s="89"/>
      <c r="W37" s="89"/>
      <c r="Y37" s="91" t="s">
        <v>171</v>
      </c>
      <c r="Z37" s="93">
        <v>6.0</v>
      </c>
      <c r="AA37" s="93">
        <v>176.0</v>
      </c>
      <c r="AB37" s="93">
        <v>575.06</v>
      </c>
      <c r="AC37" s="93">
        <f t="shared" si="3"/>
        <v>751.06</v>
      </c>
      <c r="AD37" s="94"/>
      <c r="AE37" s="94"/>
      <c r="AF37" s="94"/>
      <c r="AG37" s="94"/>
      <c r="AH37" s="89"/>
      <c r="AI37" s="89"/>
      <c r="AK37" s="91" t="s">
        <v>171</v>
      </c>
      <c r="AL37" s="93">
        <v>6.0</v>
      </c>
      <c r="AM37" s="93">
        <v>109.0</v>
      </c>
      <c r="AN37" s="93">
        <v>600.68</v>
      </c>
      <c r="AO37" s="93">
        <f t="shared" si="4"/>
        <v>709.68</v>
      </c>
      <c r="AP37" s="94"/>
      <c r="AQ37" s="94"/>
      <c r="AR37" s="94"/>
      <c r="AS37" s="94"/>
      <c r="AT37" s="89"/>
      <c r="AU37" s="89"/>
      <c r="AW37" s="91" t="s">
        <v>171</v>
      </c>
      <c r="AX37" s="93">
        <v>6.0</v>
      </c>
      <c r="AY37" s="93">
        <v>249.0</v>
      </c>
      <c r="AZ37" s="93">
        <v>455.38</v>
      </c>
      <c r="BA37" s="93">
        <f t="shared" si="5"/>
        <v>704.38</v>
      </c>
      <c r="BB37" s="94"/>
      <c r="BC37" s="94"/>
      <c r="BD37" s="94"/>
      <c r="BE37" s="94"/>
      <c r="BF37" s="101"/>
      <c r="BG37" s="101"/>
    </row>
    <row r="38">
      <c r="A38" s="97" t="s">
        <v>178</v>
      </c>
      <c r="B38" s="93">
        <v>6.0</v>
      </c>
      <c r="C38" s="93">
        <v>1283.0</v>
      </c>
      <c r="D38" s="93">
        <v>157.69</v>
      </c>
      <c r="E38" s="93">
        <f t="shared" si="1"/>
        <v>1440.69</v>
      </c>
      <c r="F38" s="94"/>
      <c r="G38" s="94"/>
      <c r="H38" s="94"/>
      <c r="I38" s="94"/>
      <c r="J38" s="101"/>
      <c r="K38" s="101"/>
      <c r="M38" s="97" t="s">
        <v>174</v>
      </c>
      <c r="N38" s="93">
        <v>6.0</v>
      </c>
      <c r="O38" s="93">
        <v>1138.0</v>
      </c>
      <c r="P38" s="93">
        <v>153.42</v>
      </c>
      <c r="Q38" s="93">
        <f t="shared" si="2"/>
        <v>1291.42</v>
      </c>
      <c r="R38" s="94">
        <v>1358.0</v>
      </c>
      <c r="S38" s="94">
        <v>0.7</v>
      </c>
      <c r="T38" s="94">
        <v>10470.0</v>
      </c>
      <c r="U38" s="94">
        <v>0.64</v>
      </c>
      <c r="V38" s="89"/>
      <c r="W38" s="89"/>
      <c r="Y38" s="91" t="s">
        <v>172</v>
      </c>
      <c r="Z38" s="93">
        <v>6.0</v>
      </c>
      <c r="AA38" s="93">
        <v>166.0</v>
      </c>
      <c r="AB38" s="93">
        <v>585.38</v>
      </c>
      <c r="AC38" s="93">
        <f t="shared" si="3"/>
        <v>751.38</v>
      </c>
      <c r="AD38" s="94"/>
      <c r="AE38" s="94"/>
      <c r="AF38" s="94"/>
      <c r="AG38" s="94"/>
      <c r="AH38" s="89"/>
      <c r="AI38" s="89"/>
      <c r="AK38" s="91" t="s">
        <v>172</v>
      </c>
      <c r="AL38" s="93">
        <v>6.0</v>
      </c>
      <c r="AM38" s="93">
        <v>156.0</v>
      </c>
      <c r="AN38" s="93">
        <v>554.03</v>
      </c>
      <c r="AO38" s="93">
        <f t="shared" si="4"/>
        <v>710.03</v>
      </c>
      <c r="AP38" s="94"/>
      <c r="AQ38" s="94"/>
      <c r="AR38" s="94"/>
      <c r="AS38" s="94"/>
      <c r="AT38" s="89"/>
      <c r="AU38" s="89"/>
      <c r="AW38" s="91" t="s">
        <v>172</v>
      </c>
      <c r="AX38" s="93">
        <v>6.0</v>
      </c>
      <c r="AY38" s="93">
        <v>535.0</v>
      </c>
      <c r="AZ38" s="93">
        <v>169.73</v>
      </c>
      <c r="BA38" s="93">
        <f t="shared" si="5"/>
        <v>704.73</v>
      </c>
      <c r="BB38" s="94"/>
      <c r="BC38" s="94"/>
      <c r="BD38" s="94"/>
      <c r="BE38" s="94"/>
      <c r="BF38" s="101"/>
      <c r="BG38" s="101"/>
    </row>
    <row r="39">
      <c r="A39" s="97" t="s">
        <v>179</v>
      </c>
      <c r="B39" s="93">
        <v>6.0</v>
      </c>
      <c r="C39" s="93">
        <v>1187.0</v>
      </c>
      <c r="D39" s="93">
        <v>253.2</v>
      </c>
      <c r="E39" s="93">
        <f t="shared" si="1"/>
        <v>1440.2</v>
      </c>
      <c r="F39" s="94"/>
      <c r="G39" s="94"/>
      <c r="H39" s="94"/>
      <c r="I39" s="94"/>
      <c r="J39" s="101"/>
      <c r="K39" s="101"/>
      <c r="M39" s="97" t="s">
        <v>176</v>
      </c>
      <c r="N39" s="93">
        <v>6.0</v>
      </c>
      <c r="O39" s="93">
        <v>1154.0</v>
      </c>
      <c r="P39" s="93">
        <v>137.72</v>
      </c>
      <c r="Q39" s="93">
        <f t="shared" si="2"/>
        <v>1291.72</v>
      </c>
      <c r="R39" s="94"/>
      <c r="S39" s="94"/>
      <c r="T39" s="94"/>
      <c r="U39" s="94"/>
      <c r="V39" s="89"/>
      <c r="W39" s="89"/>
      <c r="Y39" s="97" t="s">
        <v>174</v>
      </c>
      <c r="Z39" s="93">
        <v>6.0</v>
      </c>
      <c r="AA39" s="93">
        <v>495.0</v>
      </c>
      <c r="AB39" s="93">
        <v>255.87</v>
      </c>
      <c r="AC39" s="93">
        <f t="shared" si="3"/>
        <v>750.87</v>
      </c>
      <c r="AD39" s="94">
        <v>1242.0</v>
      </c>
      <c r="AE39" s="94">
        <v>0.72</v>
      </c>
      <c r="AF39" s="94">
        <v>10433.0</v>
      </c>
      <c r="AG39" s="94">
        <v>0.64</v>
      </c>
      <c r="AH39" s="89"/>
      <c r="AI39" s="89"/>
      <c r="AK39" s="91" t="s">
        <v>173</v>
      </c>
      <c r="AL39" s="93">
        <v>6.0</v>
      </c>
      <c r="AM39" s="93">
        <v>158.0</v>
      </c>
      <c r="AN39" s="93">
        <v>552.15</v>
      </c>
      <c r="AO39" s="93">
        <f t="shared" si="4"/>
        <v>710.15</v>
      </c>
      <c r="AP39" s="94"/>
      <c r="AQ39" s="94"/>
      <c r="AR39" s="94"/>
      <c r="AS39" s="94"/>
      <c r="AT39" s="89"/>
      <c r="AU39" s="89"/>
      <c r="AW39" s="91" t="s">
        <v>173</v>
      </c>
      <c r="AX39" s="93">
        <v>6.0</v>
      </c>
      <c r="AY39" s="93">
        <v>388.0</v>
      </c>
      <c r="AZ39" s="93">
        <v>316.8</v>
      </c>
      <c r="BA39" s="93">
        <f t="shared" si="5"/>
        <v>704.8</v>
      </c>
      <c r="BB39" s="94"/>
      <c r="BC39" s="94"/>
      <c r="BD39" s="94"/>
      <c r="BE39" s="94"/>
      <c r="BF39" s="101"/>
      <c r="BG39" s="101"/>
    </row>
    <row r="40">
      <c r="A40" s="97" t="s">
        <v>200</v>
      </c>
      <c r="B40" s="93">
        <v>6.0</v>
      </c>
      <c r="C40" s="93">
        <v>1206.0</v>
      </c>
      <c r="D40" s="93">
        <v>234.11</v>
      </c>
      <c r="E40" s="93">
        <f t="shared" si="1"/>
        <v>1440.11</v>
      </c>
      <c r="F40" s="94"/>
      <c r="G40" s="94"/>
      <c r="H40" s="94"/>
      <c r="I40" s="94"/>
      <c r="J40" s="101"/>
      <c r="K40" s="101"/>
      <c r="M40" s="97" t="s">
        <v>178</v>
      </c>
      <c r="N40" s="93">
        <v>6.0</v>
      </c>
      <c r="O40" s="93">
        <v>756.0</v>
      </c>
      <c r="P40" s="93">
        <v>535.68</v>
      </c>
      <c r="Q40" s="93">
        <f t="shared" si="2"/>
        <v>1291.68</v>
      </c>
      <c r="R40" s="94"/>
      <c r="S40" s="94"/>
      <c r="T40" s="94"/>
      <c r="U40" s="94"/>
      <c r="V40" s="89"/>
      <c r="W40" s="89"/>
      <c r="Y40" s="97" t="s">
        <v>176</v>
      </c>
      <c r="Z40" s="93">
        <v>6.0</v>
      </c>
      <c r="AA40" s="93">
        <v>601.0</v>
      </c>
      <c r="AB40" s="93">
        <v>150.3</v>
      </c>
      <c r="AC40" s="93">
        <f t="shared" si="3"/>
        <v>751.3</v>
      </c>
      <c r="AD40" s="94"/>
      <c r="AE40" s="94"/>
      <c r="AF40" s="94"/>
      <c r="AG40" s="94"/>
      <c r="AH40" s="89"/>
      <c r="AI40" s="89"/>
      <c r="AK40" s="97" t="s">
        <v>174</v>
      </c>
      <c r="AL40" s="93">
        <v>6.0</v>
      </c>
      <c r="AM40" s="93">
        <v>488.0</v>
      </c>
      <c r="AN40" s="93">
        <v>222.08</v>
      </c>
      <c r="AO40" s="93">
        <f t="shared" si="4"/>
        <v>710.08</v>
      </c>
      <c r="AP40" s="94">
        <v>1153.0</v>
      </c>
      <c r="AQ40" s="94">
        <v>0.74</v>
      </c>
      <c r="AR40" s="94">
        <v>10367.0</v>
      </c>
      <c r="AS40" s="94">
        <v>0.65</v>
      </c>
      <c r="AT40" s="89"/>
      <c r="AU40" s="89"/>
      <c r="AW40" s="91" t="s">
        <v>175</v>
      </c>
      <c r="AX40" s="93">
        <v>6.0</v>
      </c>
      <c r="AY40" s="93">
        <v>487.0</v>
      </c>
      <c r="AZ40" s="93">
        <v>217.33</v>
      </c>
      <c r="BA40" s="93">
        <f t="shared" si="5"/>
        <v>704.33</v>
      </c>
      <c r="BB40" s="94"/>
      <c r="BC40" s="94"/>
      <c r="BD40" s="94"/>
      <c r="BE40" s="94"/>
      <c r="BF40" s="101"/>
      <c r="BG40" s="101"/>
    </row>
    <row r="41">
      <c r="A41" s="142" t="s">
        <v>201</v>
      </c>
      <c r="B41" s="105">
        <v>6.0</v>
      </c>
      <c r="C41" s="105">
        <v>1236.0</v>
      </c>
      <c r="D41" s="105">
        <v>204.97</v>
      </c>
      <c r="E41" s="105">
        <f t="shared" si="1"/>
        <v>1440.97</v>
      </c>
      <c r="F41" s="109"/>
      <c r="G41" s="109"/>
      <c r="H41" s="109"/>
      <c r="I41" s="109"/>
      <c r="J41" s="108"/>
      <c r="K41" s="108"/>
      <c r="M41" s="142" t="s">
        <v>179</v>
      </c>
      <c r="N41" s="105">
        <v>6.0</v>
      </c>
      <c r="O41" s="105">
        <v>960.0</v>
      </c>
      <c r="P41" s="105">
        <v>331.42</v>
      </c>
      <c r="Q41" s="105">
        <f t="shared" si="2"/>
        <v>1291.42</v>
      </c>
      <c r="R41" s="109"/>
      <c r="S41" s="109"/>
      <c r="T41" s="109"/>
      <c r="U41" s="109"/>
      <c r="V41" s="209"/>
      <c r="W41" s="209"/>
      <c r="Y41" s="142" t="s">
        <v>178</v>
      </c>
      <c r="Z41" s="105">
        <v>6.0</v>
      </c>
      <c r="AA41" s="105">
        <v>596.0</v>
      </c>
      <c r="AB41" s="105">
        <v>154.71</v>
      </c>
      <c r="AC41" s="105">
        <f t="shared" si="3"/>
        <v>750.71</v>
      </c>
      <c r="AD41" s="109"/>
      <c r="AE41" s="109"/>
      <c r="AF41" s="109"/>
      <c r="AG41" s="109"/>
      <c r="AH41" s="209"/>
      <c r="AI41" s="209"/>
      <c r="AK41" s="142" t="s">
        <v>176</v>
      </c>
      <c r="AL41" s="105">
        <v>6.0</v>
      </c>
      <c r="AM41" s="105">
        <v>541.0</v>
      </c>
      <c r="AN41" s="105">
        <v>169.03</v>
      </c>
      <c r="AO41" s="105">
        <f t="shared" si="4"/>
        <v>710.03</v>
      </c>
      <c r="AP41" s="109"/>
      <c r="AQ41" s="109"/>
      <c r="AR41" s="109"/>
      <c r="AS41" s="109"/>
      <c r="AT41" s="209"/>
      <c r="AU41" s="209"/>
      <c r="AW41" s="103" t="s">
        <v>177</v>
      </c>
      <c r="AX41" s="105">
        <v>6.0</v>
      </c>
      <c r="AY41" s="105">
        <v>198.0</v>
      </c>
      <c r="AZ41" s="105">
        <v>506.88</v>
      </c>
      <c r="BA41" s="105">
        <f t="shared" si="5"/>
        <v>704.88</v>
      </c>
      <c r="BB41" s="109"/>
      <c r="BC41" s="109"/>
      <c r="BD41" s="109"/>
      <c r="BE41" s="109"/>
      <c r="BF41" s="108"/>
      <c r="BG41" s="108"/>
    </row>
    <row r="42">
      <c r="A42" s="140" t="s">
        <v>174</v>
      </c>
      <c r="B42" s="118">
        <v>7.0</v>
      </c>
      <c r="C42" s="118">
        <v>1016.0</v>
      </c>
      <c r="D42" s="118">
        <v>354.97</v>
      </c>
      <c r="E42" s="118">
        <f t="shared" si="1"/>
        <v>1370.97</v>
      </c>
      <c r="F42" s="94">
        <v>1659.0</v>
      </c>
      <c r="G42" s="94">
        <v>0.62</v>
      </c>
      <c r="H42" s="94">
        <v>11831.0</v>
      </c>
      <c r="I42" s="94">
        <v>0.58</v>
      </c>
      <c r="J42" s="94">
        <v>1216.0</v>
      </c>
      <c r="K42" s="94">
        <v>1371.0</v>
      </c>
      <c r="M42" s="91" t="s">
        <v>170</v>
      </c>
      <c r="N42" s="118">
        <v>7.0</v>
      </c>
      <c r="O42" s="118">
        <v>439.0</v>
      </c>
      <c r="P42" s="118">
        <v>975.35</v>
      </c>
      <c r="Q42" s="118">
        <f t="shared" si="2"/>
        <v>1414.35</v>
      </c>
      <c r="R42" s="94">
        <v>1476.0</v>
      </c>
      <c r="S42" s="94">
        <v>0.67</v>
      </c>
      <c r="T42" s="94">
        <v>10792.0</v>
      </c>
      <c r="U42" s="94">
        <v>0.62</v>
      </c>
      <c r="V42" s="94">
        <v>1275.0</v>
      </c>
      <c r="W42" s="94">
        <v>1414.0</v>
      </c>
      <c r="Y42" s="116" t="s">
        <v>170</v>
      </c>
      <c r="Z42" s="118">
        <v>7.0</v>
      </c>
      <c r="AA42" s="118">
        <v>140.0</v>
      </c>
      <c r="AB42" s="118">
        <v>610.76</v>
      </c>
      <c r="AC42" s="118">
        <f t="shared" si="3"/>
        <v>750.76</v>
      </c>
      <c r="AD42" s="94">
        <v>1261.0</v>
      </c>
      <c r="AE42" s="94">
        <v>0.72</v>
      </c>
      <c r="AF42" s="94">
        <v>10277.0</v>
      </c>
      <c r="AG42" s="94">
        <v>0.65</v>
      </c>
      <c r="AH42" s="94">
        <v>589.0</v>
      </c>
      <c r="AI42" s="94">
        <v>751.0</v>
      </c>
      <c r="AK42" s="116" t="s">
        <v>170</v>
      </c>
      <c r="AL42" s="118">
        <v>7.0</v>
      </c>
      <c r="AM42" s="118">
        <v>134.0</v>
      </c>
      <c r="AN42" s="118">
        <v>593.86</v>
      </c>
      <c r="AO42" s="118">
        <f t="shared" si="4"/>
        <v>727.86</v>
      </c>
      <c r="AP42" s="94">
        <v>1232.0</v>
      </c>
      <c r="AQ42" s="94">
        <v>0.72</v>
      </c>
      <c r="AR42" s="94">
        <v>10228.0</v>
      </c>
      <c r="AS42" s="94">
        <v>0.65</v>
      </c>
      <c r="AT42" s="94">
        <v>549.0</v>
      </c>
      <c r="AU42" s="94">
        <v>728.0</v>
      </c>
      <c r="AW42" s="116" t="s">
        <v>170</v>
      </c>
      <c r="AX42" s="118">
        <v>7.0</v>
      </c>
      <c r="AY42" s="118">
        <v>375.0</v>
      </c>
      <c r="AZ42" s="118">
        <v>320.56</v>
      </c>
      <c r="BA42" s="118">
        <f t="shared" si="5"/>
        <v>695.56</v>
      </c>
      <c r="BB42" s="94">
        <v>2785.0</v>
      </c>
      <c r="BC42" s="94">
        <v>0.36</v>
      </c>
      <c r="BD42" s="94">
        <v>17793.0</v>
      </c>
      <c r="BE42" s="94">
        <v>0.36</v>
      </c>
      <c r="BF42" s="94">
        <v>537.0</v>
      </c>
      <c r="BG42" s="94">
        <v>695.0</v>
      </c>
    </row>
    <row r="43">
      <c r="A43" s="97" t="s">
        <v>176</v>
      </c>
      <c r="B43" s="93">
        <v>7.0</v>
      </c>
      <c r="C43" s="93">
        <v>877.0</v>
      </c>
      <c r="D43" s="93">
        <v>493.94</v>
      </c>
      <c r="E43" s="93">
        <f t="shared" si="1"/>
        <v>1370.94</v>
      </c>
      <c r="F43" s="94"/>
      <c r="G43" s="94"/>
      <c r="H43" s="94"/>
      <c r="I43" s="94"/>
      <c r="J43" s="101"/>
      <c r="K43" s="101"/>
      <c r="M43" s="91" t="s">
        <v>171</v>
      </c>
      <c r="N43" s="93">
        <v>7.0</v>
      </c>
      <c r="O43" s="93">
        <v>84.0</v>
      </c>
      <c r="P43" s="93">
        <v>1329.76</v>
      </c>
      <c r="Q43" s="93">
        <f t="shared" si="2"/>
        <v>1413.76</v>
      </c>
      <c r="R43" s="94"/>
      <c r="S43" s="94"/>
      <c r="T43" s="94"/>
      <c r="U43" s="94"/>
      <c r="V43" s="89"/>
      <c r="W43" s="89"/>
      <c r="Y43" s="91" t="s">
        <v>171</v>
      </c>
      <c r="Z43" s="93">
        <v>7.0</v>
      </c>
      <c r="AA43" s="93">
        <v>164.0</v>
      </c>
      <c r="AB43" s="93">
        <v>586.45</v>
      </c>
      <c r="AC43" s="93">
        <f t="shared" si="3"/>
        <v>750.45</v>
      </c>
      <c r="AD43" s="94"/>
      <c r="AE43" s="94"/>
      <c r="AF43" s="94"/>
      <c r="AG43" s="94"/>
      <c r="AH43" s="89"/>
      <c r="AI43" s="89"/>
      <c r="AK43" s="91" t="s">
        <v>171</v>
      </c>
      <c r="AL43" s="93">
        <v>7.0</v>
      </c>
      <c r="AM43" s="93">
        <v>159.0</v>
      </c>
      <c r="AN43" s="93">
        <v>569.53</v>
      </c>
      <c r="AO43" s="93">
        <f t="shared" si="4"/>
        <v>728.53</v>
      </c>
      <c r="AP43" s="94"/>
      <c r="AQ43" s="94"/>
      <c r="AR43" s="94"/>
      <c r="AS43" s="94"/>
      <c r="AT43" s="89"/>
      <c r="AU43" s="89"/>
      <c r="AW43" s="91" t="s">
        <v>171</v>
      </c>
      <c r="AX43" s="93">
        <v>7.0</v>
      </c>
      <c r="AY43" s="93">
        <v>247.0</v>
      </c>
      <c r="AZ43" s="93">
        <v>447.98</v>
      </c>
      <c r="BA43" s="93">
        <f t="shared" si="5"/>
        <v>694.98</v>
      </c>
      <c r="BB43" s="94"/>
      <c r="BC43" s="94"/>
      <c r="BD43" s="94"/>
      <c r="BE43" s="94"/>
      <c r="BF43" s="101"/>
      <c r="BG43" s="101"/>
    </row>
    <row r="44">
      <c r="A44" s="97" t="s">
        <v>178</v>
      </c>
      <c r="B44" s="93">
        <v>7.0</v>
      </c>
      <c r="C44" s="93">
        <v>1216.0</v>
      </c>
      <c r="D44" s="93">
        <v>154.52</v>
      </c>
      <c r="E44" s="93">
        <f t="shared" si="1"/>
        <v>1370.52</v>
      </c>
      <c r="F44" s="94"/>
      <c r="G44" s="94"/>
      <c r="H44" s="94"/>
      <c r="I44" s="94"/>
      <c r="J44" s="101"/>
      <c r="K44" s="101"/>
      <c r="M44" s="97" t="s">
        <v>174</v>
      </c>
      <c r="N44" s="93">
        <v>7.0</v>
      </c>
      <c r="O44" s="93">
        <v>1275.0</v>
      </c>
      <c r="P44" s="93">
        <v>139.42</v>
      </c>
      <c r="Q44" s="93">
        <f t="shared" si="2"/>
        <v>1414.42</v>
      </c>
      <c r="R44" s="94">
        <v>1292.0</v>
      </c>
      <c r="S44" s="94">
        <v>0.71</v>
      </c>
      <c r="T44" s="94">
        <v>10421.0</v>
      </c>
      <c r="U44" s="94">
        <v>0.64</v>
      </c>
      <c r="V44" s="89"/>
      <c r="W44" s="89"/>
      <c r="Y44" s="91" t="s">
        <v>172</v>
      </c>
      <c r="Z44" s="93">
        <v>7.0</v>
      </c>
      <c r="AA44" s="93">
        <v>92.0</v>
      </c>
      <c r="AB44" s="93">
        <v>658.59</v>
      </c>
      <c r="AC44" s="93">
        <f t="shared" si="3"/>
        <v>750.59</v>
      </c>
      <c r="AD44" s="94"/>
      <c r="AE44" s="94"/>
      <c r="AF44" s="94"/>
      <c r="AG44" s="94"/>
      <c r="AH44" s="89"/>
      <c r="AI44" s="89"/>
      <c r="AK44" s="91" t="s">
        <v>172</v>
      </c>
      <c r="AL44" s="93">
        <v>7.0</v>
      </c>
      <c r="AM44" s="93">
        <v>106.0</v>
      </c>
      <c r="AN44" s="93">
        <v>621.68</v>
      </c>
      <c r="AO44" s="93">
        <f t="shared" si="4"/>
        <v>727.68</v>
      </c>
      <c r="AP44" s="94"/>
      <c r="AQ44" s="94"/>
      <c r="AR44" s="94"/>
      <c r="AS44" s="94"/>
      <c r="AT44" s="89"/>
      <c r="AU44" s="89"/>
      <c r="AW44" s="91" t="s">
        <v>172</v>
      </c>
      <c r="AX44" s="93">
        <v>7.0</v>
      </c>
      <c r="AY44" s="93">
        <v>537.0</v>
      </c>
      <c r="AZ44" s="93">
        <v>158.49</v>
      </c>
      <c r="BA44" s="93">
        <f t="shared" si="5"/>
        <v>695.49</v>
      </c>
      <c r="BB44" s="94"/>
      <c r="BC44" s="94"/>
      <c r="BD44" s="94"/>
      <c r="BE44" s="94"/>
      <c r="BF44" s="101"/>
      <c r="BG44" s="101"/>
    </row>
    <row r="45">
      <c r="A45" s="97" t="s">
        <v>179</v>
      </c>
      <c r="B45" s="93">
        <v>7.0</v>
      </c>
      <c r="C45" s="93">
        <v>1112.0</v>
      </c>
      <c r="D45" s="93">
        <v>258.99</v>
      </c>
      <c r="E45" s="93">
        <f t="shared" si="1"/>
        <v>1370.99</v>
      </c>
      <c r="F45" s="94"/>
      <c r="G45" s="94"/>
      <c r="H45" s="94"/>
      <c r="I45" s="94"/>
      <c r="J45" s="101"/>
      <c r="K45" s="101"/>
      <c r="M45" s="97" t="s">
        <v>176</v>
      </c>
      <c r="N45" s="93">
        <v>7.0</v>
      </c>
      <c r="O45" s="93">
        <v>1061.0</v>
      </c>
      <c r="P45" s="93">
        <v>353.16</v>
      </c>
      <c r="Q45" s="93">
        <f t="shared" si="2"/>
        <v>1414.16</v>
      </c>
      <c r="R45" s="94"/>
      <c r="S45" s="94"/>
      <c r="T45" s="94"/>
      <c r="U45" s="94"/>
      <c r="V45" s="89"/>
      <c r="W45" s="89"/>
      <c r="Y45" s="97" t="s">
        <v>174</v>
      </c>
      <c r="Z45" s="93">
        <v>7.0</v>
      </c>
      <c r="AA45" s="93">
        <v>589.0</v>
      </c>
      <c r="AB45" s="93">
        <v>161.63</v>
      </c>
      <c r="AC45" s="93">
        <f t="shared" si="3"/>
        <v>750.63</v>
      </c>
      <c r="AD45" s="94">
        <v>1086.0</v>
      </c>
      <c r="AE45" s="94">
        <v>0.76</v>
      </c>
      <c r="AF45" s="94">
        <v>10362.0</v>
      </c>
      <c r="AG45" s="94">
        <v>0.65</v>
      </c>
      <c r="AH45" s="89"/>
      <c r="AI45" s="89"/>
      <c r="AK45" s="91" t="s">
        <v>173</v>
      </c>
      <c r="AL45" s="93">
        <v>7.0</v>
      </c>
      <c r="AM45" s="93">
        <v>156.0</v>
      </c>
      <c r="AN45" s="93">
        <v>571.79</v>
      </c>
      <c r="AO45" s="93">
        <f t="shared" si="4"/>
        <v>727.79</v>
      </c>
      <c r="AP45" s="94"/>
      <c r="AQ45" s="94"/>
      <c r="AR45" s="94"/>
      <c r="AS45" s="94"/>
      <c r="AT45" s="89"/>
      <c r="AU45" s="89"/>
      <c r="AW45" s="91" t="s">
        <v>173</v>
      </c>
      <c r="AX45" s="93">
        <v>7.0</v>
      </c>
      <c r="AY45" s="93">
        <v>395.0</v>
      </c>
      <c r="AZ45" s="93">
        <v>300.12</v>
      </c>
      <c r="BA45" s="93">
        <f t="shared" si="5"/>
        <v>695.12</v>
      </c>
      <c r="BB45" s="94"/>
      <c r="BC45" s="94"/>
      <c r="BD45" s="94"/>
      <c r="BE45" s="94"/>
      <c r="BF45" s="101"/>
      <c r="BG45" s="101"/>
    </row>
    <row r="46">
      <c r="A46" s="97" t="s">
        <v>200</v>
      </c>
      <c r="B46" s="93">
        <v>7.0</v>
      </c>
      <c r="C46" s="93">
        <v>1145.0</v>
      </c>
      <c r="D46" s="93">
        <v>226.11</v>
      </c>
      <c r="E46" s="93">
        <f t="shared" si="1"/>
        <v>1371.11</v>
      </c>
      <c r="F46" s="94"/>
      <c r="G46" s="94"/>
      <c r="H46" s="94"/>
      <c r="I46" s="94"/>
      <c r="J46" s="101"/>
      <c r="K46" s="101"/>
      <c r="M46" s="97" t="s">
        <v>178</v>
      </c>
      <c r="N46" s="93">
        <v>7.0</v>
      </c>
      <c r="O46" s="93">
        <v>1262.0</v>
      </c>
      <c r="P46" s="93">
        <v>152.44</v>
      </c>
      <c r="Q46" s="93">
        <f t="shared" si="2"/>
        <v>1414.44</v>
      </c>
      <c r="R46" s="94"/>
      <c r="S46" s="94"/>
      <c r="T46" s="94"/>
      <c r="U46" s="94"/>
      <c r="V46" s="89"/>
      <c r="W46" s="89"/>
      <c r="Y46" s="97" t="s">
        <v>176</v>
      </c>
      <c r="Z46" s="93">
        <v>7.0</v>
      </c>
      <c r="AA46" s="93">
        <v>574.0</v>
      </c>
      <c r="AB46" s="93">
        <v>176.91</v>
      </c>
      <c r="AC46" s="93">
        <f t="shared" si="3"/>
        <v>750.91</v>
      </c>
      <c r="AD46" s="94"/>
      <c r="AE46" s="94"/>
      <c r="AF46" s="94"/>
      <c r="AG46" s="94"/>
      <c r="AH46" s="89"/>
      <c r="AI46" s="89"/>
      <c r="AK46" s="97" t="s">
        <v>174</v>
      </c>
      <c r="AL46" s="93">
        <v>7.0</v>
      </c>
      <c r="AM46" s="93">
        <v>549.0</v>
      </c>
      <c r="AN46" s="93">
        <v>179.13</v>
      </c>
      <c r="AO46" s="93">
        <f t="shared" si="4"/>
        <v>728.13</v>
      </c>
      <c r="AP46" s="94">
        <v>1131.0</v>
      </c>
      <c r="AQ46" s="94">
        <v>0.74</v>
      </c>
      <c r="AR46" s="94">
        <v>10583.0</v>
      </c>
      <c r="AS46" s="94">
        <v>0.64</v>
      </c>
      <c r="AT46" s="89"/>
      <c r="AU46" s="89"/>
      <c r="AW46" s="91" t="s">
        <v>175</v>
      </c>
      <c r="AX46" s="93">
        <v>7.0</v>
      </c>
      <c r="AY46" s="93">
        <v>492.0</v>
      </c>
      <c r="AZ46" s="93">
        <v>203.34</v>
      </c>
      <c r="BA46" s="93">
        <f t="shared" si="5"/>
        <v>695.34</v>
      </c>
      <c r="BB46" s="94"/>
      <c r="BC46" s="94"/>
      <c r="BD46" s="94"/>
      <c r="BE46" s="94"/>
      <c r="BF46" s="101"/>
      <c r="BG46" s="101"/>
    </row>
    <row r="47">
      <c r="A47" s="142" t="s">
        <v>201</v>
      </c>
      <c r="B47" s="105">
        <v>7.0</v>
      </c>
      <c r="C47" s="105">
        <v>1167.0</v>
      </c>
      <c r="D47" s="105">
        <v>204.05</v>
      </c>
      <c r="E47" s="105">
        <f t="shared" si="1"/>
        <v>1371.05</v>
      </c>
      <c r="F47" s="109"/>
      <c r="G47" s="109"/>
      <c r="H47" s="109"/>
      <c r="I47" s="109"/>
      <c r="J47" s="108"/>
      <c r="K47" s="108"/>
      <c r="M47" s="142" t="s">
        <v>179</v>
      </c>
      <c r="N47" s="105">
        <v>7.0</v>
      </c>
      <c r="O47" s="105">
        <v>772.0</v>
      </c>
      <c r="P47" s="105">
        <v>641.79</v>
      </c>
      <c r="Q47" s="105">
        <f t="shared" si="2"/>
        <v>1413.79</v>
      </c>
      <c r="R47" s="109"/>
      <c r="S47" s="109"/>
      <c r="T47" s="109"/>
      <c r="U47" s="109"/>
      <c r="V47" s="209"/>
      <c r="W47" s="209"/>
      <c r="Y47" s="142" t="s">
        <v>178</v>
      </c>
      <c r="Z47" s="105">
        <v>7.0</v>
      </c>
      <c r="AA47" s="105">
        <v>387.0</v>
      </c>
      <c r="AB47" s="105">
        <v>363.81</v>
      </c>
      <c r="AC47" s="105">
        <f t="shared" si="3"/>
        <v>750.81</v>
      </c>
      <c r="AD47" s="109"/>
      <c r="AE47" s="109"/>
      <c r="AF47" s="109"/>
      <c r="AG47" s="109"/>
      <c r="AH47" s="209"/>
      <c r="AI47" s="209"/>
      <c r="AK47" s="142" t="s">
        <v>176</v>
      </c>
      <c r="AL47" s="105">
        <v>7.0</v>
      </c>
      <c r="AM47" s="105">
        <v>480.0</v>
      </c>
      <c r="AN47" s="105">
        <v>247.67</v>
      </c>
      <c r="AO47" s="105">
        <f t="shared" si="4"/>
        <v>727.67</v>
      </c>
      <c r="AP47" s="109"/>
      <c r="AQ47" s="109"/>
      <c r="AR47" s="109"/>
      <c r="AS47" s="109"/>
      <c r="AT47" s="209"/>
      <c r="AU47" s="209"/>
      <c r="AW47" s="103" t="s">
        <v>177</v>
      </c>
      <c r="AX47" s="105">
        <v>7.0</v>
      </c>
      <c r="AY47" s="105">
        <v>197.0</v>
      </c>
      <c r="AZ47" s="105">
        <v>498.49</v>
      </c>
      <c r="BA47" s="105">
        <f t="shared" si="5"/>
        <v>695.49</v>
      </c>
      <c r="BB47" s="109"/>
      <c r="BC47" s="109"/>
      <c r="BD47" s="109"/>
      <c r="BE47" s="109"/>
      <c r="BF47" s="108"/>
      <c r="BG47" s="108"/>
    </row>
    <row r="48">
      <c r="A48" s="140" t="s">
        <v>174</v>
      </c>
      <c r="B48" s="118">
        <v>8.0</v>
      </c>
      <c r="C48" s="118">
        <v>1165.0</v>
      </c>
      <c r="D48" s="118">
        <v>144.26</v>
      </c>
      <c r="E48" s="118">
        <f t="shared" si="1"/>
        <v>1309.26</v>
      </c>
      <c r="F48" s="94">
        <v>1616.0</v>
      </c>
      <c r="G48" s="94">
        <v>0.63</v>
      </c>
      <c r="H48" s="94">
        <v>11673.0</v>
      </c>
      <c r="I48" s="94">
        <v>0.59</v>
      </c>
      <c r="J48" s="94">
        <v>1187.0</v>
      </c>
      <c r="K48" s="94">
        <v>1309.0</v>
      </c>
      <c r="M48" s="116" t="s">
        <v>170</v>
      </c>
      <c r="N48" s="118">
        <v>8.0</v>
      </c>
      <c r="O48" s="118">
        <v>490.0</v>
      </c>
      <c r="P48" s="118">
        <v>984.68</v>
      </c>
      <c r="Q48" s="118">
        <f t="shared" si="2"/>
        <v>1474.68</v>
      </c>
      <c r="R48" s="94">
        <v>1398.0</v>
      </c>
      <c r="S48" s="94">
        <v>0.69</v>
      </c>
      <c r="T48" s="94">
        <v>10459.0</v>
      </c>
      <c r="U48" s="94">
        <v>0.63</v>
      </c>
      <c r="V48" s="94">
        <v>1337.0</v>
      </c>
      <c r="W48" s="94">
        <v>1474.0</v>
      </c>
      <c r="Y48" s="116" t="s">
        <v>170</v>
      </c>
      <c r="Z48" s="118">
        <v>8.0</v>
      </c>
      <c r="AA48" s="118">
        <v>281.0</v>
      </c>
      <c r="AB48" s="118">
        <v>547.14</v>
      </c>
      <c r="AC48" s="118">
        <f t="shared" si="3"/>
        <v>828.14</v>
      </c>
      <c r="AD48" s="94">
        <v>1169.0</v>
      </c>
      <c r="AE48" s="94">
        <v>0.74</v>
      </c>
      <c r="AF48" s="94">
        <v>10289.0</v>
      </c>
      <c r="AG48" s="94">
        <v>0.65</v>
      </c>
      <c r="AH48" s="94">
        <v>683.0</v>
      </c>
      <c r="AI48" s="94">
        <v>828.0</v>
      </c>
      <c r="AK48" s="116" t="s">
        <v>170</v>
      </c>
      <c r="AL48" s="118">
        <v>8.0</v>
      </c>
      <c r="AM48" s="118">
        <v>143.0</v>
      </c>
      <c r="AN48" s="118">
        <v>616.93</v>
      </c>
      <c r="AO48" s="118">
        <f t="shared" si="4"/>
        <v>759.93</v>
      </c>
      <c r="AP48" s="94">
        <v>1123.0</v>
      </c>
      <c r="AQ48" s="94">
        <v>0.75</v>
      </c>
      <c r="AR48" s="94">
        <v>10331.0</v>
      </c>
      <c r="AS48" s="94">
        <v>0.65</v>
      </c>
      <c r="AT48" s="94">
        <v>550.0</v>
      </c>
      <c r="AU48" s="94">
        <v>760.0</v>
      </c>
      <c r="AW48" s="116" t="s">
        <v>170</v>
      </c>
      <c r="AX48" s="118">
        <v>8.0</v>
      </c>
      <c r="AY48" s="118">
        <v>367.0</v>
      </c>
      <c r="AZ48" s="118">
        <v>252.18</v>
      </c>
      <c r="BA48" s="118">
        <f t="shared" si="5"/>
        <v>619.18</v>
      </c>
      <c r="BB48" s="94">
        <v>2778.0</v>
      </c>
      <c r="BC48" s="94">
        <v>0.36</v>
      </c>
      <c r="BD48" s="94">
        <v>17756.0</v>
      </c>
      <c r="BE48" s="94">
        <v>0.36</v>
      </c>
      <c r="BF48" s="94">
        <v>432.0</v>
      </c>
      <c r="BG48" s="94">
        <v>619.0</v>
      </c>
    </row>
    <row r="49">
      <c r="A49" s="97" t="s">
        <v>176</v>
      </c>
      <c r="B49" s="93">
        <v>8.0</v>
      </c>
      <c r="C49" s="93">
        <v>823.0</v>
      </c>
      <c r="D49" s="93">
        <v>485.45</v>
      </c>
      <c r="E49" s="93">
        <f t="shared" si="1"/>
        <v>1308.45</v>
      </c>
      <c r="F49" s="94"/>
      <c r="G49" s="94"/>
      <c r="H49" s="94"/>
      <c r="I49" s="94"/>
      <c r="J49" s="101"/>
      <c r="K49" s="101"/>
      <c r="M49" s="91" t="s">
        <v>171</v>
      </c>
      <c r="N49" s="93">
        <v>8.0</v>
      </c>
      <c r="O49" s="93">
        <v>86.0</v>
      </c>
      <c r="P49" s="93">
        <v>1387.93</v>
      </c>
      <c r="Q49" s="93">
        <f t="shared" si="2"/>
        <v>1473.93</v>
      </c>
      <c r="R49" s="94"/>
      <c r="S49" s="94"/>
      <c r="T49" s="94"/>
      <c r="U49" s="94"/>
      <c r="V49" s="89"/>
      <c r="W49" s="89"/>
      <c r="Y49" s="91" t="s">
        <v>171</v>
      </c>
      <c r="Z49" s="93">
        <v>8.0</v>
      </c>
      <c r="AA49" s="93">
        <v>108.0</v>
      </c>
      <c r="AB49" s="93">
        <v>720.5</v>
      </c>
      <c r="AC49" s="93">
        <f t="shared" si="3"/>
        <v>828.5</v>
      </c>
      <c r="AD49" s="94"/>
      <c r="AE49" s="94"/>
      <c r="AF49" s="94"/>
      <c r="AG49" s="94"/>
      <c r="AH49" s="89"/>
      <c r="AI49" s="89"/>
      <c r="AK49" s="91" t="s">
        <v>171</v>
      </c>
      <c r="AL49" s="93">
        <v>8.0</v>
      </c>
      <c r="AM49" s="93">
        <v>104.0</v>
      </c>
      <c r="AN49" s="93">
        <v>656.07</v>
      </c>
      <c r="AO49" s="93">
        <f t="shared" si="4"/>
        <v>760.07</v>
      </c>
      <c r="AP49" s="94"/>
      <c r="AQ49" s="94"/>
      <c r="AR49" s="94"/>
      <c r="AS49" s="94"/>
      <c r="AT49" s="89"/>
      <c r="AU49" s="89"/>
      <c r="AW49" s="91" t="s">
        <v>171</v>
      </c>
      <c r="AX49" s="93">
        <v>8.0</v>
      </c>
      <c r="AY49" s="93">
        <v>209.0</v>
      </c>
      <c r="AZ49" s="93">
        <v>410.37</v>
      </c>
      <c r="BA49" s="93">
        <f t="shared" si="5"/>
        <v>619.37</v>
      </c>
      <c r="BB49" s="94"/>
      <c r="BC49" s="94"/>
      <c r="BD49" s="94"/>
      <c r="BE49" s="94"/>
      <c r="BF49" s="101"/>
      <c r="BG49" s="101"/>
    </row>
    <row r="50">
      <c r="A50" s="97" t="s">
        <v>178</v>
      </c>
      <c r="B50" s="93">
        <v>8.0</v>
      </c>
      <c r="C50" s="93">
        <v>1187.0</v>
      </c>
      <c r="D50" s="93">
        <v>121.75</v>
      </c>
      <c r="E50" s="93">
        <f t="shared" si="1"/>
        <v>1308.75</v>
      </c>
      <c r="F50" s="94"/>
      <c r="G50" s="94"/>
      <c r="H50" s="94"/>
      <c r="I50" s="94"/>
      <c r="J50" s="101"/>
      <c r="K50" s="101"/>
      <c r="M50" s="97" t="s">
        <v>174</v>
      </c>
      <c r="N50" s="93">
        <v>8.0</v>
      </c>
      <c r="O50" s="93">
        <v>1320.0</v>
      </c>
      <c r="P50" s="93">
        <v>154.58</v>
      </c>
      <c r="Q50" s="93">
        <f t="shared" si="2"/>
        <v>1474.58</v>
      </c>
      <c r="R50" s="94">
        <v>1121.0</v>
      </c>
      <c r="S50" s="94">
        <v>0.75</v>
      </c>
      <c r="T50" s="94">
        <v>10231.0</v>
      </c>
      <c r="U50" s="94">
        <v>0.65</v>
      </c>
      <c r="V50" s="89"/>
      <c r="W50" s="89"/>
      <c r="Y50" s="91" t="s">
        <v>172</v>
      </c>
      <c r="Z50" s="93">
        <v>8.0</v>
      </c>
      <c r="AA50" s="93">
        <v>257.0</v>
      </c>
      <c r="AB50" s="93">
        <v>571.76</v>
      </c>
      <c r="AC50" s="93">
        <f t="shared" si="3"/>
        <v>828.76</v>
      </c>
      <c r="AD50" s="94"/>
      <c r="AE50" s="94"/>
      <c r="AF50" s="94"/>
      <c r="AG50" s="94"/>
      <c r="AH50" s="89"/>
      <c r="AI50" s="89"/>
      <c r="AK50" s="91" t="s">
        <v>172</v>
      </c>
      <c r="AL50" s="93">
        <v>8.0</v>
      </c>
      <c r="AM50" s="93">
        <v>171.0</v>
      </c>
      <c r="AN50" s="93">
        <v>588.74</v>
      </c>
      <c r="AO50" s="93">
        <f t="shared" si="4"/>
        <v>759.74</v>
      </c>
      <c r="AP50" s="94"/>
      <c r="AQ50" s="94"/>
      <c r="AR50" s="94"/>
      <c r="AS50" s="94"/>
      <c r="AT50" s="89"/>
      <c r="AU50" s="89"/>
      <c r="AW50" s="91" t="s">
        <v>172</v>
      </c>
      <c r="AX50" s="93">
        <v>8.0</v>
      </c>
      <c r="AY50" s="93">
        <v>403.0</v>
      </c>
      <c r="AZ50" s="93">
        <v>216.12</v>
      </c>
      <c r="BA50" s="93">
        <f t="shared" si="5"/>
        <v>619.12</v>
      </c>
      <c r="BB50" s="94"/>
      <c r="BC50" s="94"/>
      <c r="BD50" s="94"/>
      <c r="BE50" s="94"/>
      <c r="BF50" s="101"/>
      <c r="BG50" s="101"/>
    </row>
    <row r="51">
      <c r="A51" s="97" t="s">
        <v>179</v>
      </c>
      <c r="B51" s="93">
        <v>8.0</v>
      </c>
      <c r="C51" s="93">
        <v>1087.0</v>
      </c>
      <c r="D51" s="93">
        <v>221.9</v>
      </c>
      <c r="E51" s="93">
        <f t="shared" si="1"/>
        <v>1308.9</v>
      </c>
      <c r="F51" s="94"/>
      <c r="G51" s="94"/>
      <c r="H51" s="94"/>
      <c r="I51" s="94"/>
      <c r="J51" s="101"/>
      <c r="K51" s="101"/>
      <c r="M51" s="97" t="s">
        <v>176</v>
      </c>
      <c r="N51" s="93">
        <v>8.0</v>
      </c>
      <c r="O51" s="93">
        <v>743.0</v>
      </c>
      <c r="P51" s="93">
        <v>731.67</v>
      </c>
      <c r="Q51" s="93">
        <f t="shared" si="2"/>
        <v>1474.67</v>
      </c>
      <c r="R51" s="94"/>
      <c r="S51" s="94"/>
      <c r="T51" s="94"/>
      <c r="U51" s="94"/>
      <c r="V51" s="89"/>
      <c r="W51" s="89"/>
      <c r="Y51" s="97" t="s">
        <v>174</v>
      </c>
      <c r="Z51" s="93">
        <v>8.0</v>
      </c>
      <c r="AA51" s="93">
        <v>683.0</v>
      </c>
      <c r="AB51" s="93">
        <v>144.82</v>
      </c>
      <c r="AC51" s="93">
        <f t="shared" si="3"/>
        <v>827.82</v>
      </c>
      <c r="AD51" s="94">
        <v>972.0</v>
      </c>
      <c r="AE51" s="94">
        <v>0.78</v>
      </c>
      <c r="AF51" s="94">
        <v>10546.0</v>
      </c>
      <c r="AG51" s="94">
        <v>0.66</v>
      </c>
      <c r="AH51" s="89"/>
      <c r="AI51" s="89"/>
      <c r="AK51" s="91" t="s">
        <v>173</v>
      </c>
      <c r="AL51" s="93">
        <v>8.0</v>
      </c>
      <c r="AM51" s="93">
        <v>158.0</v>
      </c>
      <c r="AN51" s="93">
        <v>601.51</v>
      </c>
      <c r="AO51" s="93">
        <f t="shared" si="4"/>
        <v>759.51</v>
      </c>
      <c r="AP51" s="94"/>
      <c r="AQ51" s="94"/>
      <c r="AR51" s="94"/>
      <c r="AS51" s="94"/>
      <c r="AT51" s="89"/>
      <c r="AU51" s="89"/>
      <c r="AW51" s="91" t="s">
        <v>173</v>
      </c>
      <c r="AX51" s="93">
        <v>8.0</v>
      </c>
      <c r="AY51" s="93">
        <v>367.0</v>
      </c>
      <c r="AZ51" s="93">
        <v>251.84</v>
      </c>
      <c r="BA51" s="93">
        <f t="shared" si="5"/>
        <v>618.84</v>
      </c>
      <c r="BB51" s="94"/>
      <c r="BC51" s="94"/>
      <c r="BD51" s="94"/>
      <c r="BE51" s="94"/>
      <c r="BF51" s="101"/>
      <c r="BG51" s="101"/>
    </row>
    <row r="52">
      <c r="A52" s="97" t="s">
        <v>200</v>
      </c>
      <c r="B52" s="93">
        <v>8.0</v>
      </c>
      <c r="C52" s="93">
        <v>1114.0</v>
      </c>
      <c r="D52" s="93">
        <v>195.2</v>
      </c>
      <c r="E52" s="93">
        <f t="shared" si="1"/>
        <v>1309.2</v>
      </c>
      <c r="F52" s="94"/>
      <c r="G52" s="94"/>
      <c r="H52" s="94"/>
      <c r="I52" s="94"/>
      <c r="J52" s="101"/>
      <c r="K52" s="101"/>
      <c r="M52" s="97" t="s">
        <v>178</v>
      </c>
      <c r="N52" s="93">
        <v>8.0</v>
      </c>
      <c r="O52" s="93">
        <v>1337.0</v>
      </c>
      <c r="P52" s="93">
        <v>137.32</v>
      </c>
      <c r="Q52" s="93">
        <f t="shared" si="2"/>
        <v>1474.32</v>
      </c>
      <c r="R52" s="94"/>
      <c r="S52" s="94"/>
      <c r="T52" s="94"/>
      <c r="U52" s="94"/>
      <c r="V52" s="89"/>
      <c r="W52" s="89"/>
      <c r="Y52" s="97" t="s">
        <v>176</v>
      </c>
      <c r="Z52" s="93">
        <v>8.0</v>
      </c>
      <c r="AA52" s="93">
        <v>578.0</v>
      </c>
      <c r="AB52" s="93">
        <v>250.07</v>
      </c>
      <c r="AC52" s="93">
        <f t="shared" si="3"/>
        <v>828.07</v>
      </c>
      <c r="AD52" s="94"/>
      <c r="AE52" s="94"/>
      <c r="AF52" s="94"/>
      <c r="AG52" s="94"/>
      <c r="AH52" s="89"/>
      <c r="AI52" s="89"/>
      <c r="AK52" s="97" t="s">
        <v>174</v>
      </c>
      <c r="AL52" s="93">
        <v>8.0</v>
      </c>
      <c r="AM52" s="93">
        <v>550.0</v>
      </c>
      <c r="AN52" s="93">
        <v>209.69</v>
      </c>
      <c r="AO52" s="93">
        <f t="shared" si="4"/>
        <v>759.69</v>
      </c>
      <c r="AP52" s="94">
        <v>995.0</v>
      </c>
      <c r="AQ52" s="94">
        <v>0.77</v>
      </c>
      <c r="AR52" s="94">
        <v>10714.0</v>
      </c>
      <c r="AS52" s="94">
        <v>0.65</v>
      </c>
      <c r="AT52" s="89"/>
      <c r="AU52" s="89"/>
      <c r="AW52" s="91" t="s">
        <v>175</v>
      </c>
      <c r="AX52" s="93">
        <v>8.0</v>
      </c>
      <c r="AY52" s="93">
        <v>432.0</v>
      </c>
      <c r="AZ52" s="93">
        <v>186.73</v>
      </c>
      <c r="BA52" s="93">
        <f t="shared" si="5"/>
        <v>618.73</v>
      </c>
      <c r="BB52" s="94"/>
      <c r="BC52" s="94"/>
      <c r="BD52" s="94"/>
      <c r="BE52" s="94"/>
      <c r="BF52" s="101"/>
      <c r="BG52" s="101"/>
    </row>
    <row r="53">
      <c r="A53" s="142" t="s">
        <v>201</v>
      </c>
      <c r="B53" s="105">
        <v>8.0</v>
      </c>
      <c r="C53" s="105">
        <v>1181.0</v>
      </c>
      <c r="D53" s="105">
        <v>127.46</v>
      </c>
      <c r="E53" s="105">
        <f t="shared" si="1"/>
        <v>1308.46</v>
      </c>
      <c r="F53" s="109"/>
      <c r="G53" s="109"/>
      <c r="H53" s="109"/>
      <c r="I53" s="109"/>
      <c r="J53" s="108"/>
      <c r="K53" s="108"/>
      <c r="M53" s="142" t="s">
        <v>179</v>
      </c>
      <c r="N53" s="105">
        <v>8.0</v>
      </c>
      <c r="O53" s="105">
        <v>1175.0</v>
      </c>
      <c r="P53" s="105">
        <v>299.72</v>
      </c>
      <c r="Q53" s="105">
        <f t="shared" si="2"/>
        <v>1474.72</v>
      </c>
      <c r="R53" s="109"/>
      <c r="S53" s="109"/>
      <c r="T53" s="109"/>
      <c r="U53" s="109"/>
      <c r="V53" s="209"/>
      <c r="W53" s="209"/>
      <c r="Y53" s="142" t="s">
        <v>178</v>
      </c>
      <c r="Z53" s="105">
        <v>8.0</v>
      </c>
      <c r="AA53" s="105">
        <v>679.0</v>
      </c>
      <c r="AB53" s="105">
        <v>149.21</v>
      </c>
      <c r="AC53" s="105">
        <f t="shared" si="3"/>
        <v>828.21</v>
      </c>
      <c r="AD53" s="109"/>
      <c r="AE53" s="109"/>
      <c r="AF53" s="109"/>
      <c r="AG53" s="109"/>
      <c r="AH53" s="209"/>
      <c r="AI53" s="209"/>
      <c r="AK53" s="142" t="s">
        <v>176</v>
      </c>
      <c r="AL53" s="105">
        <v>8.0</v>
      </c>
      <c r="AM53" s="105">
        <v>446.0</v>
      </c>
      <c r="AN53" s="105">
        <v>313.57</v>
      </c>
      <c r="AO53" s="105">
        <f t="shared" si="4"/>
        <v>759.57</v>
      </c>
      <c r="AP53" s="109"/>
      <c r="AQ53" s="109"/>
      <c r="AR53" s="109"/>
      <c r="AS53" s="109"/>
      <c r="AT53" s="209"/>
      <c r="AU53" s="209"/>
      <c r="AW53" s="103" t="s">
        <v>177</v>
      </c>
      <c r="AX53" s="105">
        <v>8.0</v>
      </c>
      <c r="AY53" s="105">
        <v>179.0</v>
      </c>
      <c r="AZ53" s="105">
        <v>440.37</v>
      </c>
      <c r="BA53" s="105">
        <f t="shared" si="5"/>
        <v>619.37</v>
      </c>
      <c r="BB53" s="109"/>
      <c r="BC53" s="109"/>
      <c r="BD53" s="109"/>
      <c r="BE53" s="109"/>
      <c r="BF53" s="108"/>
      <c r="BG53" s="108"/>
    </row>
    <row r="54">
      <c r="A54" s="140" t="s">
        <v>174</v>
      </c>
      <c r="B54" s="118">
        <v>9.0</v>
      </c>
      <c r="C54" s="118">
        <v>1230.0</v>
      </c>
      <c r="D54" s="118">
        <v>187.26</v>
      </c>
      <c r="E54" s="118">
        <f t="shared" si="1"/>
        <v>1417.26</v>
      </c>
      <c r="F54" s="94">
        <v>1623.0</v>
      </c>
      <c r="G54" s="94">
        <v>0.63</v>
      </c>
      <c r="H54" s="94">
        <v>11764.0</v>
      </c>
      <c r="I54" s="94">
        <v>0.59</v>
      </c>
      <c r="J54" s="94">
        <v>1290.0</v>
      </c>
      <c r="K54" s="94">
        <v>1417.0</v>
      </c>
      <c r="M54" s="116" t="s">
        <v>170</v>
      </c>
      <c r="N54" s="118">
        <v>9.0</v>
      </c>
      <c r="O54" s="118">
        <v>382.0</v>
      </c>
      <c r="P54" s="118">
        <v>877.02</v>
      </c>
      <c r="Q54" s="118">
        <f t="shared" si="2"/>
        <v>1259.02</v>
      </c>
      <c r="R54" s="94">
        <v>1375.0</v>
      </c>
      <c r="S54" s="94">
        <v>0.69</v>
      </c>
      <c r="T54" s="94">
        <v>10546.0</v>
      </c>
      <c r="U54" s="94">
        <v>0.63</v>
      </c>
      <c r="V54" s="94">
        <v>1122.0</v>
      </c>
      <c r="W54" s="94">
        <v>1259.0</v>
      </c>
      <c r="Y54" s="116" t="s">
        <v>170</v>
      </c>
      <c r="Z54" s="118">
        <v>9.0</v>
      </c>
      <c r="AA54" s="118">
        <v>93.0</v>
      </c>
      <c r="AB54" s="118">
        <v>638.9</v>
      </c>
      <c r="AC54" s="118">
        <f t="shared" si="3"/>
        <v>731.9</v>
      </c>
      <c r="AD54" s="94">
        <v>1068.0</v>
      </c>
      <c r="AE54" s="94">
        <v>0.76</v>
      </c>
      <c r="AF54" s="94">
        <v>10376.0</v>
      </c>
      <c r="AG54" s="94">
        <v>0.65</v>
      </c>
      <c r="AH54" s="94">
        <v>586.0</v>
      </c>
      <c r="AI54" s="94">
        <v>732.0</v>
      </c>
      <c r="AK54" s="116" t="s">
        <v>170</v>
      </c>
      <c r="AL54" s="118">
        <v>9.0</v>
      </c>
      <c r="AM54" s="118">
        <v>110.0</v>
      </c>
      <c r="AN54" s="118">
        <v>611.08</v>
      </c>
      <c r="AO54" s="118">
        <f t="shared" si="4"/>
        <v>721.08</v>
      </c>
      <c r="AP54" s="94">
        <v>1007.0</v>
      </c>
      <c r="AQ54" s="94">
        <v>0.77</v>
      </c>
      <c r="AR54" s="94">
        <v>10423.0</v>
      </c>
      <c r="AS54" s="94">
        <v>0.65</v>
      </c>
      <c r="AT54" s="94">
        <v>549.0</v>
      </c>
      <c r="AU54" s="94">
        <v>721.0</v>
      </c>
      <c r="AW54" s="116" t="s">
        <v>170</v>
      </c>
      <c r="AX54" s="118">
        <v>9.0</v>
      </c>
      <c r="AY54" s="118">
        <v>319.0</v>
      </c>
      <c r="AZ54" s="118">
        <v>216.16</v>
      </c>
      <c r="BA54" s="118">
        <f t="shared" si="5"/>
        <v>535.16</v>
      </c>
      <c r="BB54" s="94">
        <v>2744.0</v>
      </c>
      <c r="BC54" s="94">
        <v>0.37</v>
      </c>
      <c r="BD54" s="94">
        <v>17569.0</v>
      </c>
      <c r="BE54" s="94">
        <v>0.37</v>
      </c>
      <c r="BF54" s="94">
        <v>364.0</v>
      </c>
      <c r="BG54" s="94">
        <v>535.0</v>
      </c>
    </row>
    <row r="55">
      <c r="A55" s="97" t="s">
        <v>176</v>
      </c>
      <c r="B55" s="93">
        <v>9.0</v>
      </c>
      <c r="C55" s="93">
        <v>913.0</v>
      </c>
      <c r="D55" s="93">
        <v>504.23</v>
      </c>
      <c r="E55" s="93">
        <f t="shared" si="1"/>
        <v>1417.23</v>
      </c>
      <c r="F55" s="94"/>
      <c r="G55" s="94"/>
      <c r="H55" s="94"/>
      <c r="I55" s="94"/>
      <c r="J55" s="101"/>
      <c r="K55" s="101"/>
      <c r="M55" s="91" t="s">
        <v>171</v>
      </c>
      <c r="N55" s="93">
        <v>9.0</v>
      </c>
      <c r="O55" s="93">
        <v>83.0</v>
      </c>
      <c r="P55" s="93">
        <v>1175.85</v>
      </c>
      <c r="Q55" s="93">
        <f t="shared" si="2"/>
        <v>1258.85</v>
      </c>
      <c r="R55" s="94"/>
      <c r="S55" s="94"/>
      <c r="T55" s="94"/>
      <c r="U55" s="94"/>
      <c r="V55" s="89"/>
      <c r="W55" s="89"/>
      <c r="Y55" s="91" t="s">
        <v>171</v>
      </c>
      <c r="Z55" s="93">
        <v>9.0</v>
      </c>
      <c r="AA55" s="93">
        <v>170.0</v>
      </c>
      <c r="AB55" s="93">
        <v>562.35</v>
      </c>
      <c r="AC55" s="93">
        <f t="shared" si="3"/>
        <v>732.35</v>
      </c>
      <c r="AD55" s="94"/>
      <c r="AE55" s="94"/>
      <c r="AF55" s="94"/>
      <c r="AG55" s="94"/>
      <c r="AH55" s="89"/>
      <c r="AI55" s="89"/>
      <c r="AK55" s="91" t="s">
        <v>171</v>
      </c>
      <c r="AL55" s="93">
        <v>9.0</v>
      </c>
      <c r="AM55" s="93">
        <v>141.0</v>
      </c>
      <c r="AN55" s="93">
        <v>579.65</v>
      </c>
      <c r="AO55" s="93">
        <f t="shared" si="4"/>
        <v>720.65</v>
      </c>
      <c r="AP55" s="94"/>
      <c r="AQ55" s="94"/>
      <c r="AR55" s="94"/>
      <c r="AS55" s="94"/>
      <c r="AT55" s="89"/>
      <c r="AU55" s="89"/>
      <c r="AW55" s="91" t="s">
        <v>171</v>
      </c>
      <c r="AX55" s="93">
        <v>9.0</v>
      </c>
      <c r="AY55" s="93">
        <v>198.0</v>
      </c>
      <c r="AZ55" s="93">
        <v>337.02</v>
      </c>
      <c r="BA55" s="93">
        <f t="shared" si="5"/>
        <v>535.02</v>
      </c>
      <c r="BB55" s="94"/>
      <c r="BC55" s="94"/>
      <c r="BD55" s="94"/>
      <c r="BE55" s="94"/>
      <c r="BF55" s="101"/>
      <c r="BG55" s="101"/>
    </row>
    <row r="56">
      <c r="A56" s="97" t="s">
        <v>178</v>
      </c>
      <c r="B56" s="93">
        <v>9.0</v>
      </c>
      <c r="C56" s="93">
        <v>1276.0</v>
      </c>
      <c r="D56" s="93">
        <v>141.09</v>
      </c>
      <c r="E56" s="93">
        <f t="shared" si="1"/>
        <v>1417.09</v>
      </c>
      <c r="F56" s="94"/>
      <c r="G56" s="94"/>
      <c r="H56" s="94"/>
      <c r="I56" s="94"/>
      <c r="J56" s="101"/>
      <c r="K56" s="101"/>
      <c r="M56" s="97" t="s">
        <v>174</v>
      </c>
      <c r="N56" s="93">
        <v>9.0</v>
      </c>
      <c r="O56" s="93">
        <v>995.0</v>
      </c>
      <c r="P56" s="93">
        <v>264.44</v>
      </c>
      <c r="Q56" s="93">
        <f t="shared" si="2"/>
        <v>1259.44</v>
      </c>
      <c r="R56" s="94">
        <v>1004.0</v>
      </c>
      <c r="S56" s="94">
        <v>0.78</v>
      </c>
      <c r="T56" s="94">
        <v>10425.0</v>
      </c>
      <c r="U56" s="94">
        <v>0.66</v>
      </c>
      <c r="V56" s="89"/>
      <c r="W56" s="89"/>
      <c r="Y56" s="91" t="s">
        <v>172</v>
      </c>
      <c r="Z56" s="93">
        <v>9.0</v>
      </c>
      <c r="AA56" s="93">
        <v>170.0</v>
      </c>
      <c r="AB56" s="93">
        <v>562.15</v>
      </c>
      <c r="AC56" s="93">
        <f t="shared" si="3"/>
        <v>732.15</v>
      </c>
      <c r="AD56" s="94"/>
      <c r="AE56" s="94"/>
      <c r="AF56" s="94"/>
      <c r="AG56" s="94"/>
      <c r="AH56" s="89"/>
      <c r="AI56" s="89"/>
      <c r="AK56" s="91" t="s">
        <v>172</v>
      </c>
      <c r="AL56" s="93">
        <v>9.0</v>
      </c>
      <c r="AM56" s="93">
        <v>152.0</v>
      </c>
      <c r="AN56" s="93">
        <v>569.0</v>
      </c>
      <c r="AO56" s="93">
        <f t="shared" si="4"/>
        <v>721</v>
      </c>
      <c r="AP56" s="94"/>
      <c r="AQ56" s="94"/>
      <c r="AR56" s="94"/>
      <c r="AS56" s="94"/>
      <c r="AT56" s="89"/>
      <c r="AU56" s="89"/>
      <c r="AW56" s="91" t="s">
        <v>172</v>
      </c>
      <c r="AX56" s="93">
        <v>9.0</v>
      </c>
      <c r="AY56" s="93">
        <v>364.0</v>
      </c>
      <c r="AZ56" s="93">
        <v>170.9</v>
      </c>
      <c r="BA56" s="93">
        <f t="shared" si="5"/>
        <v>534.9</v>
      </c>
      <c r="BB56" s="94"/>
      <c r="BC56" s="94"/>
      <c r="BD56" s="94"/>
      <c r="BE56" s="94"/>
      <c r="BF56" s="101"/>
      <c r="BG56" s="101"/>
    </row>
    <row r="57">
      <c r="A57" s="97" t="s">
        <v>179</v>
      </c>
      <c r="B57" s="93">
        <v>9.0</v>
      </c>
      <c r="C57" s="93">
        <v>1138.0</v>
      </c>
      <c r="D57" s="93">
        <v>279.26</v>
      </c>
      <c r="E57" s="93">
        <f t="shared" si="1"/>
        <v>1417.26</v>
      </c>
      <c r="F57" s="94"/>
      <c r="G57" s="94"/>
      <c r="H57" s="94"/>
      <c r="I57" s="94"/>
      <c r="J57" s="101"/>
      <c r="K57" s="101"/>
      <c r="M57" s="97" t="s">
        <v>176</v>
      </c>
      <c r="N57" s="93">
        <v>9.0</v>
      </c>
      <c r="O57" s="93">
        <v>1117.0</v>
      </c>
      <c r="P57" s="93">
        <v>141.64</v>
      </c>
      <c r="Q57" s="93">
        <f t="shared" si="2"/>
        <v>1258.64</v>
      </c>
      <c r="R57" s="94"/>
      <c r="S57" s="94"/>
      <c r="T57" s="94"/>
      <c r="U57" s="94"/>
      <c r="V57" s="89"/>
      <c r="W57" s="89"/>
      <c r="Y57" s="97" t="s">
        <v>174</v>
      </c>
      <c r="Z57" s="93">
        <v>9.0</v>
      </c>
      <c r="AA57" s="93">
        <v>476.0</v>
      </c>
      <c r="AB57" s="93">
        <v>256.48</v>
      </c>
      <c r="AC57" s="93">
        <f t="shared" si="3"/>
        <v>732.48</v>
      </c>
      <c r="AD57" s="94">
        <v>887.0</v>
      </c>
      <c r="AE57" s="94">
        <v>0.8</v>
      </c>
      <c r="AF57" s="94">
        <v>11026.0</v>
      </c>
      <c r="AG57" s="94">
        <v>0.65</v>
      </c>
      <c r="AH57" s="89"/>
      <c r="AI57" s="89"/>
      <c r="AK57" s="91" t="s">
        <v>173</v>
      </c>
      <c r="AL57" s="93">
        <v>9.0</v>
      </c>
      <c r="AM57" s="93">
        <v>166.0</v>
      </c>
      <c r="AN57" s="93">
        <v>554.63</v>
      </c>
      <c r="AO57" s="93">
        <f t="shared" si="4"/>
        <v>720.63</v>
      </c>
      <c r="AP57" s="94"/>
      <c r="AQ57" s="94"/>
      <c r="AR57" s="94"/>
      <c r="AS57" s="94"/>
      <c r="AT57" s="89"/>
      <c r="AU57" s="89"/>
      <c r="AW57" s="91" t="s">
        <v>173</v>
      </c>
      <c r="AX57" s="93">
        <v>9.0</v>
      </c>
      <c r="AY57" s="93">
        <v>275.0</v>
      </c>
      <c r="AZ57" s="93">
        <v>260.55</v>
      </c>
      <c r="BA57" s="93">
        <f t="shared" si="5"/>
        <v>535.55</v>
      </c>
      <c r="BB57" s="94"/>
      <c r="BC57" s="94"/>
      <c r="BD57" s="94"/>
      <c r="BE57" s="94"/>
      <c r="BF57" s="101"/>
      <c r="BG57" s="101"/>
    </row>
    <row r="58">
      <c r="A58" s="97" t="s">
        <v>200</v>
      </c>
      <c r="B58" s="93">
        <v>9.0</v>
      </c>
      <c r="C58" s="93">
        <v>1163.0</v>
      </c>
      <c r="D58" s="93">
        <v>254.26</v>
      </c>
      <c r="E58" s="93">
        <f t="shared" si="1"/>
        <v>1417.26</v>
      </c>
      <c r="F58" s="94"/>
      <c r="G58" s="94"/>
      <c r="H58" s="94"/>
      <c r="I58" s="94"/>
      <c r="J58" s="101"/>
      <c r="K58" s="101"/>
      <c r="M58" s="97" t="s">
        <v>178</v>
      </c>
      <c r="N58" s="93">
        <v>9.0</v>
      </c>
      <c r="O58" s="93">
        <v>746.0</v>
      </c>
      <c r="P58" s="93">
        <v>513.07</v>
      </c>
      <c r="Q58" s="93">
        <f t="shared" si="2"/>
        <v>1259.07</v>
      </c>
      <c r="R58" s="94"/>
      <c r="S58" s="94"/>
      <c r="T58" s="94"/>
      <c r="U58" s="94"/>
      <c r="V58" s="89"/>
      <c r="W58" s="89"/>
      <c r="Y58" s="97" t="s">
        <v>176</v>
      </c>
      <c r="Z58" s="93">
        <v>9.0</v>
      </c>
      <c r="AA58" s="93">
        <v>586.0</v>
      </c>
      <c r="AB58" s="93">
        <v>146.0</v>
      </c>
      <c r="AC58" s="93">
        <f t="shared" si="3"/>
        <v>732</v>
      </c>
      <c r="AD58" s="94"/>
      <c r="AE58" s="94"/>
      <c r="AF58" s="94"/>
      <c r="AG58" s="94"/>
      <c r="AH58" s="89"/>
      <c r="AI58" s="89"/>
      <c r="AK58" s="97" t="s">
        <v>174</v>
      </c>
      <c r="AL58" s="93">
        <v>9.0</v>
      </c>
      <c r="AM58" s="93">
        <v>484.0</v>
      </c>
      <c r="AN58" s="93">
        <v>236.77</v>
      </c>
      <c r="AO58" s="93">
        <f t="shared" si="4"/>
        <v>720.77</v>
      </c>
      <c r="AP58" s="94">
        <v>896.0</v>
      </c>
      <c r="AQ58" s="94">
        <v>0.8</v>
      </c>
      <c r="AR58" s="94">
        <v>10963.0</v>
      </c>
      <c r="AS58" s="94">
        <v>0.65</v>
      </c>
      <c r="AT58" s="89"/>
      <c r="AU58" s="89"/>
      <c r="AW58" s="91" t="s">
        <v>175</v>
      </c>
      <c r="AX58" s="93">
        <v>9.0</v>
      </c>
      <c r="AY58" s="93">
        <v>359.0</v>
      </c>
      <c r="AZ58" s="93">
        <v>175.89</v>
      </c>
      <c r="BA58" s="93">
        <f t="shared" si="5"/>
        <v>534.89</v>
      </c>
      <c r="BB58" s="94"/>
      <c r="BC58" s="94"/>
      <c r="BD58" s="94"/>
      <c r="BE58" s="94"/>
      <c r="BF58" s="101"/>
      <c r="BG58" s="101"/>
    </row>
    <row r="59">
      <c r="A59" s="142" t="s">
        <v>201</v>
      </c>
      <c r="B59" s="105">
        <v>9.0</v>
      </c>
      <c r="C59" s="105">
        <v>1290.0</v>
      </c>
      <c r="D59" s="105">
        <v>127.1</v>
      </c>
      <c r="E59" s="105">
        <f t="shared" si="1"/>
        <v>1417.1</v>
      </c>
      <c r="F59" s="109"/>
      <c r="G59" s="109"/>
      <c r="H59" s="109"/>
      <c r="I59" s="109"/>
      <c r="J59" s="108"/>
      <c r="K59" s="108"/>
      <c r="M59" s="142" t="s">
        <v>179</v>
      </c>
      <c r="N59" s="105">
        <v>9.0</v>
      </c>
      <c r="O59" s="105">
        <v>1122.0</v>
      </c>
      <c r="P59" s="105">
        <v>137.49</v>
      </c>
      <c r="Q59" s="105">
        <f t="shared" si="2"/>
        <v>1259.49</v>
      </c>
      <c r="R59" s="109"/>
      <c r="S59" s="109"/>
      <c r="T59" s="109"/>
      <c r="U59" s="109"/>
      <c r="V59" s="209"/>
      <c r="W59" s="209"/>
      <c r="Y59" s="142" t="s">
        <v>178</v>
      </c>
      <c r="Z59" s="105">
        <v>9.0</v>
      </c>
      <c r="AA59" s="105">
        <v>586.0</v>
      </c>
      <c r="AB59" s="105">
        <v>146.24</v>
      </c>
      <c r="AC59" s="105">
        <f t="shared" si="3"/>
        <v>732.24</v>
      </c>
      <c r="AD59" s="109"/>
      <c r="AE59" s="109"/>
      <c r="AF59" s="109"/>
      <c r="AG59" s="109"/>
      <c r="AH59" s="209"/>
      <c r="AI59" s="209"/>
      <c r="AK59" s="142" t="s">
        <v>176</v>
      </c>
      <c r="AL59" s="105">
        <v>9.0</v>
      </c>
      <c r="AM59" s="105">
        <v>549.0</v>
      </c>
      <c r="AN59" s="105">
        <v>171.91</v>
      </c>
      <c r="AO59" s="105">
        <f t="shared" si="4"/>
        <v>720.91</v>
      </c>
      <c r="AP59" s="109"/>
      <c r="AQ59" s="109"/>
      <c r="AR59" s="109"/>
      <c r="AS59" s="109"/>
      <c r="AT59" s="209"/>
      <c r="AU59" s="209"/>
      <c r="AW59" s="103" t="s">
        <v>177</v>
      </c>
      <c r="AX59" s="105">
        <v>9.0</v>
      </c>
      <c r="AY59" s="105">
        <v>179.0</v>
      </c>
      <c r="AZ59" s="105">
        <v>355.81</v>
      </c>
      <c r="BA59" s="105">
        <f t="shared" si="5"/>
        <v>534.81</v>
      </c>
      <c r="BB59" s="109"/>
      <c r="BC59" s="109"/>
      <c r="BD59" s="109"/>
      <c r="BE59" s="109"/>
      <c r="BF59" s="108"/>
      <c r="BG59" s="108"/>
    </row>
    <row r="60">
      <c r="A60" s="140" t="s">
        <v>174</v>
      </c>
      <c r="B60" s="118">
        <v>10.0</v>
      </c>
      <c r="C60" s="118">
        <v>859.0</v>
      </c>
      <c r="D60" s="118">
        <v>380.64</v>
      </c>
      <c r="E60" s="118">
        <f t="shared" si="1"/>
        <v>1239.64</v>
      </c>
      <c r="F60" s="94">
        <v>1599.0</v>
      </c>
      <c r="G60" s="259">
        <v>0.64</v>
      </c>
      <c r="H60" s="94">
        <v>11751.0</v>
      </c>
      <c r="I60" s="259">
        <v>0.59</v>
      </c>
      <c r="J60" s="94">
        <v>1093.0</v>
      </c>
      <c r="K60" s="94">
        <v>1239.0</v>
      </c>
      <c r="M60" s="91" t="s">
        <v>170</v>
      </c>
      <c r="N60" s="118">
        <v>10.0</v>
      </c>
      <c r="O60" s="118">
        <v>82.0</v>
      </c>
      <c r="P60" s="118">
        <v>1192.59</v>
      </c>
      <c r="Q60" s="118">
        <f t="shared" si="2"/>
        <v>1274.59</v>
      </c>
      <c r="R60" s="94">
        <v>1123.0</v>
      </c>
      <c r="S60" s="259">
        <v>0.75</v>
      </c>
      <c r="T60" s="94">
        <v>10324.0</v>
      </c>
      <c r="U60" s="259">
        <v>0.65</v>
      </c>
      <c r="V60" s="94">
        <v>1140.0</v>
      </c>
      <c r="W60" s="94">
        <v>1275.0</v>
      </c>
      <c r="Y60" s="116" t="s">
        <v>170</v>
      </c>
      <c r="Z60" s="118">
        <v>10.0</v>
      </c>
      <c r="AA60" s="118">
        <v>148.0</v>
      </c>
      <c r="AB60" s="118">
        <v>591.94</v>
      </c>
      <c r="AC60" s="118">
        <f t="shared" si="3"/>
        <v>739.94</v>
      </c>
      <c r="AD60" s="94">
        <v>896.0</v>
      </c>
      <c r="AE60" s="259">
        <v>0.8</v>
      </c>
      <c r="AF60" s="94">
        <v>10797.0</v>
      </c>
      <c r="AG60" s="259">
        <v>0.66</v>
      </c>
      <c r="AH60" s="94">
        <v>584.0</v>
      </c>
      <c r="AI60" s="94">
        <v>740.0</v>
      </c>
      <c r="AK60" s="116" t="s">
        <v>170</v>
      </c>
      <c r="AL60" s="118">
        <v>10.0</v>
      </c>
      <c r="AM60" s="118">
        <v>156.0</v>
      </c>
      <c r="AN60" s="118">
        <v>607.03</v>
      </c>
      <c r="AO60" s="118">
        <f t="shared" si="4"/>
        <v>763.03</v>
      </c>
      <c r="AP60" s="94">
        <v>917.0</v>
      </c>
      <c r="AQ60" s="259">
        <v>0.79</v>
      </c>
      <c r="AR60" s="94">
        <v>10795.0</v>
      </c>
      <c r="AS60" s="259">
        <v>0.65</v>
      </c>
      <c r="AT60" s="94">
        <v>550.0</v>
      </c>
      <c r="AU60" s="94">
        <v>763.0</v>
      </c>
      <c r="AW60" s="116" t="s">
        <v>170</v>
      </c>
      <c r="AX60" s="118">
        <v>10.0</v>
      </c>
      <c r="AY60" s="118">
        <v>361.0</v>
      </c>
      <c r="AZ60" s="118">
        <v>284.06</v>
      </c>
      <c r="BA60" s="118">
        <f t="shared" si="5"/>
        <v>645.06</v>
      </c>
      <c r="BB60" s="94">
        <v>2735.0</v>
      </c>
      <c r="BC60" s="259">
        <v>0.36</v>
      </c>
      <c r="BD60" s="94">
        <v>17511.0</v>
      </c>
      <c r="BE60" s="259">
        <v>0.37</v>
      </c>
      <c r="BF60" s="94">
        <v>472.0</v>
      </c>
      <c r="BG60" s="94">
        <v>645.0</v>
      </c>
    </row>
    <row r="61">
      <c r="A61" s="97" t="s">
        <v>176</v>
      </c>
      <c r="B61" s="93">
        <v>10.0</v>
      </c>
      <c r="C61" s="93">
        <v>789.0</v>
      </c>
      <c r="D61" s="93">
        <v>450.77</v>
      </c>
      <c r="E61" s="93">
        <f t="shared" si="1"/>
        <v>1239.77</v>
      </c>
      <c r="F61" s="89"/>
      <c r="G61" s="89"/>
      <c r="H61" s="89"/>
      <c r="I61" s="89"/>
      <c r="J61" s="89"/>
      <c r="K61" s="89"/>
      <c r="M61" s="91" t="s">
        <v>171</v>
      </c>
      <c r="N61" s="93">
        <v>10.0</v>
      </c>
      <c r="O61" s="93">
        <v>422.0</v>
      </c>
      <c r="P61" s="93">
        <v>852.75</v>
      </c>
      <c r="Q61" s="93">
        <f t="shared" si="2"/>
        <v>1274.75</v>
      </c>
      <c r="R61" s="89"/>
      <c r="S61" s="89"/>
      <c r="T61" s="89"/>
      <c r="U61" s="89"/>
      <c r="V61" s="89"/>
      <c r="W61" s="89"/>
      <c r="Y61" s="91" t="s">
        <v>171</v>
      </c>
      <c r="Z61" s="93">
        <v>10.0</v>
      </c>
      <c r="AA61" s="93">
        <v>89.0</v>
      </c>
      <c r="AB61" s="93">
        <v>651.59</v>
      </c>
      <c r="AC61" s="93">
        <f t="shared" si="3"/>
        <v>740.59</v>
      </c>
      <c r="AD61" s="89"/>
      <c r="AE61" s="89"/>
      <c r="AF61" s="89"/>
      <c r="AG61" s="89"/>
      <c r="AH61" s="89"/>
      <c r="AI61" s="89"/>
      <c r="AK61" s="91" t="s">
        <v>171</v>
      </c>
      <c r="AL61" s="93">
        <v>10.0</v>
      </c>
      <c r="AM61" s="93">
        <v>165.0</v>
      </c>
      <c r="AN61" s="93">
        <v>598.35</v>
      </c>
      <c r="AO61" s="93">
        <f t="shared" si="4"/>
        <v>763.35</v>
      </c>
      <c r="AP61" s="89"/>
      <c r="AQ61" s="89"/>
      <c r="AR61" s="89"/>
      <c r="AS61" s="89"/>
      <c r="AT61" s="89"/>
      <c r="AU61" s="89"/>
      <c r="AW61" s="91" t="s">
        <v>171</v>
      </c>
      <c r="AX61" s="93">
        <v>10.0</v>
      </c>
      <c r="AY61" s="93">
        <v>214.0</v>
      </c>
      <c r="AZ61" s="93">
        <v>431.15</v>
      </c>
      <c r="BA61" s="93">
        <f t="shared" si="5"/>
        <v>645.15</v>
      </c>
      <c r="BB61" s="89"/>
      <c r="BC61" s="89"/>
      <c r="BD61" s="89"/>
      <c r="BE61" s="89"/>
      <c r="BF61" s="89"/>
      <c r="BG61" s="89"/>
    </row>
    <row r="62">
      <c r="A62" s="97" t="s">
        <v>178</v>
      </c>
      <c r="B62" s="93">
        <v>10.0</v>
      </c>
      <c r="C62" s="93">
        <v>1093.0</v>
      </c>
      <c r="D62" s="93">
        <v>146.03</v>
      </c>
      <c r="E62" s="93">
        <f t="shared" si="1"/>
        <v>1239.03</v>
      </c>
      <c r="F62" s="89"/>
      <c r="G62" s="89"/>
      <c r="H62" s="89"/>
      <c r="I62" s="89"/>
      <c r="J62" s="89"/>
      <c r="K62" s="89"/>
      <c r="M62" s="97" t="s">
        <v>174</v>
      </c>
      <c r="N62" s="93">
        <v>10.0</v>
      </c>
      <c r="O62" s="93">
        <v>1134.0</v>
      </c>
      <c r="P62" s="93">
        <v>140.84</v>
      </c>
      <c r="Q62" s="93">
        <f t="shared" si="2"/>
        <v>1274.84</v>
      </c>
      <c r="R62" s="94">
        <v>994.0</v>
      </c>
      <c r="S62" s="259">
        <v>0.78</v>
      </c>
      <c r="T62" s="94">
        <v>10557.0</v>
      </c>
      <c r="U62" s="259">
        <v>0.65</v>
      </c>
      <c r="V62" s="89"/>
      <c r="W62" s="89"/>
      <c r="Y62" s="91" t="s">
        <v>172</v>
      </c>
      <c r="Z62" s="93">
        <v>10.0</v>
      </c>
      <c r="AA62" s="93">
        <v>130.0</v>
      </c>
      <c r="AB62" s="93">
        <v>610.14</v>
      </c>
      <c r="AC62" s="93">
        <f t="shared" si="3"/>
        <v>740.14</v>
      </c>
      <c r="AD62" s="89"/>
      <c r="AE62" s="89"/>
      <c r="AF62" s="89"/>
      <c r="AG62" s="89"/>
      <c r="AH62" s="89"/>
      <c r="AI62" s="89"/>
      <c r="AK62" s="91" t="s">
        <v>172</v>
      </c>
      <c r="AL62" s="93">
        <v>10.0</v>
      </c>
      <c r="AM62" s="93">
        <v>113.0</v>
      </c>
      <c r="AN62" s="93">
        <v>650.78</v>
      </c>
      <c r="AO62" s="93">
        <f t="shared" si="4"/>
        <v>763.78</v>
      </c>
      <c r="AP62" s="89"/>
      <c r="AQ62" s="89"/>
      <c r="AR62" s="89"/>
      <c r="AS62" s="89"/>
      <c r="AT62" s="89"/>
      <c r="AU62" s="89"/>
      <c r="AW62" s="91" t="s">
        <v>172</v>
      </c>
      <c r="AX62" s="93">
        <v>10.0</v>
      </c>
      <c r="AY62" s="93">
        <v>472.0</v>
      </c>
      <c r="AZ62" s="93">
        <v>172.58</v>
      </c>
      <c r="BA62" s="93">
        <f t="shared" si="5"/>
        <v>644.58</v>
      </c>
      <c r="BB62" s="89"/>
      <c r="BC62" s="89"/>
      <c r="BD62" s="89"/>
      <c r="BE62" s="89"/>
      <c r="BF62" s="89"/>
      <c r="BG62" s="89"/>
    </row>
    <row r="63">
      <c r="A63" s="97" t="s">
        <v>179</v>
      </c>
      <c r="B63" s="93">
        <v>10.0</v>
      </c>
      <c r="C63" s="93">
        <v>1050.0</v>
      </c>
      <c r="D63" s="93">
        <v>189.21</v>
      </c>
      <c r="E63" s="93">
        <f t="shared" si="1"/>
        <v>1239.21</v>
      </c>
      <c r="F63" s="89"/>
      <c r="G63" s="89"/>
      <c r="H63" s="89"/>
      <c r="I63" s="89"/>
      <c r="J63" s="89"/>
      <c r="K63" s="89"/>
      <c r="M63" s="97" t="s">
        <v>176</v>
      </c>
      <c r="N63" s="93">
        <v>10.0</v>
      </c>
      <c r="O63" s="93">
        <v>987.0</v>
      </c>
      <c r="P63" s="93">
        <v>287.62</v>
      </c>
      <c r="Q63" s="93">
        <f t="shared" si="2"/>
        <v>1274.62</v>
      </c>
      <c r="R63" s="89"/>
      <c r="S63" s="89"/>
      <c r="T63" s="89"/>
      <c r="U63" s="89"/>
      <c r="V63" s="89"/>
      <c r="W63" s="89"/>
      <c r="Y63" s="97" t="s">
        <v>174</v>
      </c>
      <c r="Z63" s="93">
        <v>10.0</v>
      </c>
      <c r="AA63" s="93">
        <v>583.0</v>
      </c>
      <c r="AB63" s="93">
        <v>157.39</v>
      </c>
      <c r="AC63" s="93">
        <f t="shared" si="3"/>
        <v>740.39</v>
      </c>
      <c r="AD63" s="94">
        <v>867.0</v>
      </c>
      <c r="AE63" s="259">
        <v>0.8</v>
      </c>
      <c r="AF63" s="94">
        <v>11451.0</v>
      </c>
      <c r="AG63" s="259">
        <v>0.65</v>
      </c>
      <c r="AH63" s="89"/>
      <c r="AI63" s="89"/>
      <c r="AK63" s="91" t="s">
        <v>173</v>
      </c>
      <c r="AL63" s="93">
        <v>10.0</v>
      </c>
      <c r="AM63" s="93">
        <v>139.0</v>
      </c>
      <c r="AN63" s="93">
        <v>624.45</v>
      </c>
      <c r="AO63" s="93">
        <f t="shared" si="4"/>
        <v>763.45</v>
      </c>
      <c r="AP63" s="89"/>
      <c r="AQ63" s="89"/>
      <c r="AR63" s="89"/>
      <c r="AS63" s="89"/>
      <c r="AT63" s="89"/>
      <c r="AU63" s="89"/>
      <c r="AW63" s="91" t="s">
        <v>173</v>
      </c>
      <c r="AX63" s="93">
        <v>10.0</v>
      </c>
      <c r="AY63" s="93">
        <v>363.0</v>
      </c>
      <c r="AZ63" s="93">
        <v>282.26</v>
      </c>
      <c r="BA63" s="93">
        <f t="shared" si="5"/>
        <v>645.26</v>
      </c>
      <c r="BB63" s="89"/>
      <c r="BC63" s="89"/>
      <c r="BD63" s="89"/>
      <c r="BE63" s="89"/>
      <c r="BF63" s="89"/>
      <c r="BG63" s="89"/>
    </row>
    <row r="64">
      <c r="A64" s="97" t="s">
        <v>200</v>
      </c>
      <c r="B64" s="93">
        <v>10.0</v>
      </c>
      <c r="C64" s="93">
        <v>1065.0</v>
      </c>
      <c r="D64" s="93">
        <v>174.42</v>
      </c>
      <c r="E64" s="93">
        <f t="shared" si="1"/>
        <v>1239.42</v>
      </c>
      <c r="F64" s="89"/>
      <c r="G64" s="89"/>
      <c r="H64" s="89"/>
      <c r="I64" s="89"/>
      <c r="J64" s="89"/>
      <c r="K64" s="89"/>
      <c r="M64" s="97" t="s">
        <v>178</v>
      </c>
      <c r="N64" s="93">
        <v>10.0</v>
      </c>
      <c r="O64" s="93">
        <v>741.0</v>
      </c>
      <c r="P64" s="93">
        <v>533.5</v>
      </c>
      <c r="Q64" s="93">
        <f t="shared" si="2"/>
        <v>1274.5</v>
      </c>
      <c r="R64" s="89"/>
      <c r="S64" s="89"/>
      <c r="T64" s="89"/>
      <c r="U64" s="89"/>
      <c r="V64" s="89"/>
      <c r="W64" s="89"/>
      <c r="Y64" s="97" t="s">
        <v>176</v>
      </c>
      <c r="Z64" s="93">
        <v>10.0</v>
      </c>
      <c r="AA64" s="93">
        <v>584.0</v>
      </c>
      <c r="AB64" s="93">
        <v>155.91</v>
      </c>
      <c r="AC64" s="93">
        <f t="shared" si="3"/>
        <v>739.91</v>
      </c>
      <c r="AD64" s="89"/>
      <c r="AE64" s="89"/>
      <c r="AF64" s="89"/>
      <c r="AG64" s="89"/>
      <c r="AH64" s="89"/>
      <c r="AI64" s="89"/>
      <c r="AK64" s="97" t="s">
        <v>174</v>
      </c>
      <c r="AL64" s="93">
        <v>10.0</v>
      </c>
      <c r="AM64" s="93">
        <v>550.0</v>
      </c>
      <c r="AN64" s="93">
        <v>213.71</v>
      </c>
      <c r="AO64" s="93">
        <f t="shared" si="4"/>
        <v>763.71</v>
      </c>
      <c r="AP64" s="94">
        <v>794.0</v>
      </c>
      <c r="AQ64" s="259">
        <v>0.82</v>
      </c>
      <c r="AR64" s="94">
        <v>11386.0</v>
      </c>
      <c r="AS64" s="259">
        <v>0.65</v>
      </c>
      <c r="AT64" s="89"/>
      <c r="AU64" s="89"/>
      <c r="AW64" s="91" t="s">
        <v>175</v>
      </c>
      <c r="AX64" s="93">
        <v>10.0</v>
      </c>
      <c r="AY64" s="93">
        <v>462.0</v>
      </c>
      <c r="AZ64" s="93">
        <v>182.33</v>
      </c>
      <c r="BA64" s="93">
        <f t="shared" si="5"/>
        <v>644.33</v>
      </c>
      <c r="BB64" s="89"/>
      <c r="BC64" s="89"/>
      <c r="BD64" s="89"/>
      <c r="BE64" s="89"/>
      <c r="BF64" s="89"/>
      <c r="BG64" s="89"/>
    </row>
    <row r="65">
      <c r="A65" s="142" t="s">
        <v>201</v>
      </c>
      <c r="B65" s="105">
        <v>10.0</v>
      </c>
      <c r="C65" s="105">
        <v>1022.0</v>
      </c>
      <c r="D65" s="105">
        <v>216.83</v>
      </c>
      <c r="E65" s="105">
        <f t="shared" si="1"/>
        <v>1238.83</v>
      </c>
      <c r="F65" s="209"/>
      <c r="G65" s="209"/>
      <c r="H65" s="209"/>
      <c r="I65" s="209"/>
      <c r="J65" s="209"/>
      <c r="K65" s="209"/>
      <c r="M65" s="142" t="s">
        <v>179</v>
      </c>
      <c r="N65" s="105">
        <v>10.0</v>
      </c>
      <c r="O65" s="105">
        <v>1140.0</v>
      </c>
      <c r="P65" s="105">
        <v>135.0</v>
      </c>
      <c r="Q65" s="105">
        <f t="shared" si="2"/>
        <v>1275</v>
      </c>
      <c r="R65" s="209"/>
      <c r="S65" s="209"/>
      <c r="T65" s="209"/>
      <c r="U65" s="209"/>
      <c r="V65" s="209"/>
      <c r="W65" s="209"/>
      <c r="Y65" s="142" t="s">
        <v>178</v>
      </c>
      <c r="Z65" s="105">
        <v>10.0</v>
      </c>
      <c r="AA65" s="105">
        <v>478.0</v>
      </c>
      <c r="AB65" s="105">
        <v>261.96</v>
      </c>
      <c r="AC65" s="105">
        <f t="shared" si="3"/>
        <v>739.96</v>
      </c>
      <c r="AD65" s="209"/>
      <c r="AE65" s="209"/>
      <c r="AF65" s="209"/>
      <c r="AG65" s="209"/>
      <c r="AH65" s="209"/>
      <c r="AI65" s="209"/>
      <c r="AK65" s="142" t="s">
        <v>176</v>
      </c>
      <c r="AL65" s="105">
        <v>10.0</v>
      </c>
      <c r="AM65" s="105">
        <v>482.0</v>
      </c>
      <c r="AN65" s="105">
        <v>281.46</v>
      </c>
      <c r="AO65" s="105">
        <f t="shared" si="4"/>
        <v>763.46</v>
      </c>
      <c r="AP65" s="209"/>
      <c r="AQ65" s="209"/>
      <c r="AR65" s="209"/>
      <c r="AS65" s="209"/>
      <c r="AT65" s="209"/>
      <c r="AU65" s="209"/>
      <c r="AW65" s="103" t="s">
        <v>177</v>
      </c>
      <c r="AX65" s="105">
        <v>10.0</v>
      </c>
      <c r="AY65" s="105">
        <v>174.0</v>
      </c>
      <c r="AZ65" s="105">
        <v>470.75</v>
      </c>
      <c r="BA65" s="105">
        <f t="shared" si="5"/>
        <v>644.75</v>
      </c>
      <c r="BB65" s="209"/>
      <c r="BC65" s="209"/>
      <c r="BD65" s="209"/>
      <c r="BE65" s="209"/>
      <c r="BF65" s="209"/>
      <c r="BG65" s="209"/>
    </row>
    <row r="67">
      <c r="C67" s="41" t="s">
        <v>214</v>
      </c>
      <c r="D67" s="41" t="s">
        <v>215</v>
      </c>
    </row>
    <row r="68">
      <c r="B68" s="231" t="s">
        <v>47</v>
      </c>
      <c r="C68" s="231" t="s">
        <v>33</v>
      </c>
      <c r="D68" s="232" t="s">
        <v>48</v>
      </c>
      <c r="E68" s="43" t="s">
        <v>308</v>
      </c>
      <c r="F68" s="43" t="s">
        <v>309</v>
      </c>
    </row>
    <row r="69">
      <c r="A69" s="234" t="s">
        <v>218</v>
      </c>
      <c r="B69" s="213">
        <v>0.0</v>
      </c>
      <c r="C69" s="235">
        <f t="shared" ref="C69:D69" si="6">AVERAGE(J6:J65)</f>
        <v>1222.1</v>
      </c>
      <c r="D69" s="235">
        <f t="shared" si="6"/>
        <v>1364</v>
      </c>
      <c r="E69" s="237">
        <f>I60</f>
        <v>0.59</v>
      </c>
      <c r="F69" s="237"/>
    </row>
    <row r="70">
      <c r="B70" s="213">
        <v>0.33</v>
      </c>
      <c r="C70" s="235">
        <f t="shared" ref="C70:D70" si="7">AVERAGE(V6:V65)</f>
        <v>1267.1</v>
      </c>
      <c r="D70" s="235">
        <f t="shared" si="7"/>
        <v>1410.1</v>
      </c>
      <c r="E70" s="237">
        <f>U62</f>
        <v>0.65</v>
      </c>
      <c r="F70" s="237">
        <f>U60</f>
        <v>0.65</v>
      </c>
    </row>
    <row r="71">
      <c r="B71" s="213">
        <v>0.5</v>
      </c>
      <c r="C71" s="235">
        <f t="shared" ref="C71:D71" si="8">AVERAGE(AH6:AH65)</f>
        <v>605.4</v>
      </c>
      <c r="D71" s="235">
        <f t="shared" si="8"/>
        <v>771.1</v>
      </c>
      <c r="E71" s="237">
        <f>AG63</f>
        <v>0.65</v>
      </c>
      <c r="F71" s="237">
        <f>AG60</f>
        <v>0.66</v>
      </c>
    </row>
    <row r="72">
      <c r="B72" s="213">
        <v>0.66</v>
      </c>
      <c r="C72" s="235">
        <f t="shared" ref="C72:D72" si="9">AVERAGE(AT6:AT65)</f>
        <v>553.5</v>
      </c>
      <c r="D72" s="235">
        <f t="shared" si="9"/>
        <v>734.9</v>
      </c>
      <c r="E72" s="237">
        <f>AS64</f>
        <v>0.65</v>
      </c>
      <c r="F72" s="237">
        <f>AS60</f>
        <v>0.65</v>
      </c>
    </row>
    <row r="73">
      <c r="A73" s="234" t="s">
        <v>219</v>
      </c>
      <c r="B73" s="213">
        <v>1.0</v>
      </c>
      <c r="C73" s="235">
        <f t="shared" ref="C73:D73" si="10">AVERAGE(BF6:BF65)</f>
        <v>438</v>
      </c>
      <c r="D73" s="235">
        <f t="shared" si="10"/>
        <v>616.6</v>
      </c>
      <c r="E73" s="237"/>
      <c r="F73" s="237">
        <f>BE60</f>
        <v>0.37</v>
      </c>
    </row>
    <row r="87">
      <c r="B87" s="332">
        <v>0.0</v>
      </c>
      <c r="C87" s="6"/>
      <c r="D87" s="6"/>
      <c r="E87" s="6"/>
      <c r="F87" s="6"/>
      <c r="G87" s="6"/>
      <c r="H87" s="6"/>
      <c r="I87" s="6"/>
      <c r="J87" s="6"/>
      <c r="K87" s="4"/>
      <c r="N87" s="332">
        <v>0.25</v>
      </c>
      <c r="O87" s="6"/>
      <c r="P87" s="6"/>
      <c r="Q87" s="6"/>
      <c r="R87" s="6"/>
      <c r="S87" s="6"/>
      <c r="T87" s="6"/>
      <c r="U87" s="6"/>
      <c r="V87" s="6"/>
      <c r="W87" s="4"/>
      <c r="Z87" s="332">
        <v>0.5</v>
      </c>
      <c r="AA87" s="6"/>
      <c r="AB87" s="6"/>
      <c r="AC87" s="6"/>
      <c r="AD87" s="6"/>
      <c r="AE87" s="6"/>
      <c r="AF87" s="6"/>
      <c r="AG87" s="6"/>
      <c r="AH87" s="6"/>
      <c r="AI87" s="4"/>
      <c r="AL87" s="332">
        <v>0.75</v>
      </c>
      <c r="AM87" s="6"/>
      <c r="AN87" s="6"/>
      <c r="AO87" s="6"/>
      <c r="AP87" s="6"/>
      <c r="AQ87" s="6"/>
      <c r="AR87" s="6"/>
      <c r="AS87" s="6"/>
      <c r="AT87" s="6"/>
      <c r="AU87" s="4"/>
      <c r="AX87" s="332">
        <v>1.0</v>
      </c>
      <c r="AY87" s="6"/>
      <c r="AZ87" s="6"/>
      <c r="BA87" s="6"/>
      <c r="BB87" s="6"/>
      <c r="BC87" s="6"/>
      <c r="BD87" s="6"/>
      <c r="BE87" s="6"/>
      <c r="BF87" s="6"/>
      <c r="BG87" s="4"/>
    </row>
    <row r="88">
      <c r="A88" s="122" t="s">
        <v>275</v>
      </c>
      <c r="B88" s="333" t="s">
        <v>16</v>
      </c>
      <c r="C88" s="334" t="s">
        <v>151</v>
      </c>
      <c r="D88" s="334" t="s">
        <v>152</v>
      </c>
      <c r="E88" s="334" t="s">
        <v>153</v>
      </c>
      <c r="F88" s="334" t="s">
        <v>22</v>
      </c>
      <c r="G88" s="335" t="s">
        <v>227</v>
      </c>
      <c r="H88" s="335" t="s">
        <v>28</v>
      </c>
      <c r="I88" s="336" t="s">
        <v>228</v>
      </c>
      <c r="J88" s="211" t="s">
        <v>33</v>
      </c>
      <c r="K88" s="211" t="s">
        <v>48</v>
      </c>
      <c r="M88" s="337" t="s">
        <v>278</v>
      </c>
      <c r="N88" s="333" t="s">
        <v>16</v>
      </c>
      <c r="O88" s="334" t="s">
        <v>151</v>
      </c>
      <c r="P88" s="334" t="s">
        <v>152</v>
      </c>
      <c r="Q88" s="334" t="s">
        <v>153</v>
      </c>
      <c r="R88" s="334" t="s">
        <v>22</v>
      </c>
      <c r="S88" s="334" t="s">
        <v>227</v>
      </c>
      <c r="T88" s="334" t="s">
        <v>28</v>
      </c>
      <c r="U88" s="211" t="s">
        <v>228</v>
      </c>
      <c r="V88" s="211" t="s">
        <v>33</v>
      </c>
      <c r="W88" s="211" t="s">
        <v>48</v>
      </c>
      <c r="Y88" s="337" t="s">
        <v>280</v>
      </c>
      <c r="Z88" s="333" t="s">
        <v>16</v>
      </c>
      <c r="AA88" s="334" t="s">
        <v>151</v>
      </c>
      <c r="AB88" s="334" t="s">
        <v>152</v>
      </c>
      <c r="AC88" s="334" t="s">
        <v>153</v>
      </c>
      <c r="AD88" s="334" t="s">
        <v>22</v>
      </c>
      <c r="AE88" s="334" t="s">
        <v>227</v>
      </c>
      <c r="AF88" s="334" t="s">
        <v>28</v>
      </c>
      <c r="AG88" s="211" t="s">
        <v>228</v>
      </c>
      <c r="AH88" s="211" t="s">
        <v>33</v>
      </c>
      <c r="AI88" s="211" t="s">
        <v>48</v>
      </c>
      <c r="AK88" s="337" t="s">
        <v>282</v>
      </c>
      <c r="AL88" s="333" t="s">
        <v>16</v>
      </c>
      <c r="AM88" s="334" t="s">
        <v>151</v>
      </c>
      <c r="AN88" s="334" t="s">
        <v>152</v>
      </c>
      <c r="AO88" s="334" t="s">
        <v>153</v>
      </c>
      <c r="AP88" s="334" t="s">
        <v>22</v>
      </c>
      <c r="AQ88" s="334" t="s">
        <v>227</v>
      </c>
      <c r="AR88" s="334" t="s">
        <v>28</v>
      </c>
      <c r="AS88" s="211" t="s">
        <v>228</v>
      </c>
      <c r="AT88" s="211" t="s">
        <v>33</v>
      </c>
      <c r="AU88" s="211" t="s">
        <v>48</v>
      </c>
      <c r="AW88" s="122" t="s">
        <v>284</v>
      </c>
      <c r="AX88" s="333" t="s">
        <v>16</v>
      </c>
      <c r="AY88" s="334" t="s">
        <v>151</v>
      </c>
      <c r="AZ88" s="334" t="s">
        <v>152</v>
      </c>
      <c r="BA88" s="334" t="s">
        <v>153</v>
      </c>
      <c r="BB88" s="334" t="s">
        <v>22</v>
      </c>
      <c r="BC88" s="334" t="s">
        <v>227</v>
      </c>
      <c r="BD88" s="334" t="s">
        <v>28</v>
      </c>
      <c r="BE88" s="211" t="s">
        <v>228</v>
      </c>
      <c r="BF88" s="336" t="s">
        <v>33</v>
      </c>
      <c r="BG88" s="336" t="s">
        <v>48</v>
      </c>
    </row>
    <row r="89">
      <c r="A89" s="89"/>
      <c r="B89" s="213">
        <v>1.0</v>
      </c>
      <c r="C89" s="214">
        <f t="shared" ref="C89:C98" si="11">AVERAGE(OFFSET($C$6,(ROW(A1)-1)*6,0,6,1))
</f>
        <v>1248</v>
      </c>
      <c r="D89" s="214">
        <f t="shared" ref="D89:D98" si="12">AVERAGE(OFFSET($D$6,(ROW(A1)-1)*6,0,6,1))
</f>
        <v>266.6433333</v>
      </c>
      <c r="E89" s="214">
        <f t="shared" ref="E89:E98" si="13">AVERAGE(OFFSET($E$6,(ROW(A1)-1)*6,0,6,1))
</f>
        <v>1514.643333</v>
      </c>
      <c r="F89" s="338">
        <f t="shared" ref="F89:F98" si="14">AVERAGE(OFFSET($F$6,(ROW(A1)-1)*6,0,6,1))
</f>
        <v>2081</v>
      </c>
      <c r="G89" s="93">
        <f>G6</f>
        <v>0.52</v>
      </c>
      <c r="H89" s="93">
        <f t="shared" ref="H89:H98" si="15">AVERAGE(OFFSET($H$6,(ROW(A1)-1)*6,0,6,1))
</f>
        <v>13505</v>
      </c>
      <c r="I89" s="93">
        <f>I6</f>
        <v>0.51</v>
      </c>
      <c r="J89" s="339">
        <f t="shared" ref="J89:J98" si="16">AVERAGE(OFFSET($J$6,(ROW(A1)-1)*6,0,6,1))
</f>
        <v>1375</v>
      </c>
      <c r="K89" s="96">
        <f t="shared" ref="K89:K98" si="17">AVERAGE(OFFSET($K$6,(ROW(A1)-1)*6,0,6,1))
</f>
        <v>1514</v>
      </c>
      <c r="M89" s="89"/>
      <c r="N89" s="213">
        <v>1.0</v>
      </c>
      <c r="O89" s="214">
        <f t="shared" ref="O89:O98" si="18">AVERAGE(OFFSET($O$6,(ROW(M1)-1)*6,0,6,1))
</f>
        <v>875.1666667</v>
      </c>
      <c r="P89" s="214">
        <f t="shared" ref="P89:P98" si="19">AVERAGE(OFFSET($P$6,(ROW(M1)-1)*6,0,6,1))
</f>
        <v>652.8883333</v>
      </c>
      <c r="Q89" s="214">
        <f t="shared" ref="Q89:Q98" si="20">AVERAGE(OFFSET($Q$6,(ROW(M1)-1)*6,0,6,1))
</f>
        <v>1528.055</v>
      </c>
      <c r="R89" s="338">
        <f t="shared" ref="R89:R98" si="21">AVERAGE(OFFSET($R$6,(ROW(M1)-1)*6,0,6,1))
</f>
        <v>2631</v>
      </c>
      <c r="S89" s="93">
        <f>S6</f>
        <v>0.26</v>
      </c>
      <c r="T89" s="214">
        <f t="shared" ref="T89:T98" si="22">AVERAGE(OFFSET($T$6,(ROW(M1)-1)*6,0,6,1))
</f>
        <v>16880</v>
      </c>
      <c r="U89" s="93">
        <f>U6</f>
        <v>0.27</v>
      </c>
      <c r="V89" s="339">
        <f t="shared" ref="V89:V98" si="23">AVERAGE(OFFSET($V$6,(ROW(M1)-1)*6,0,6,1))
</f>
        <v>1371</v>
      </c>
      <c r="W89" s="96">
        <f t="shared" ref="W89:W98" si="24">AVERAGE(OFFSET($W$6,(ROW(M1)-1)*6,0,6,1))
</f>
        <v>1528</v>
      </c>
      <c r="Y89" s="89"/>
      <c r="Z89" s="213">
        <v>1.0</v>
      </c>
      <c r="AA89" s="214">
        <f t="shared" ref="AA89:AA98" si="25">AVERAGE(OFFSET($AA$6,(ROW(Y1)-1)*6,0,6,1))
</f>
        <v>368.3333333</v>
      </c>
      <c r="AB89" s="214">
        <f t="shared" ref="AB89:AB98" si="26">AVERAGE(OFFSET($AB$6,(ROW(Y1)-1)*6,0,6,1))
</f>
        <v>583.125</v>
      </c>
      <c r="AC89" s="214">
        <f t="shared" ref="AC89:AC98" si="27">AVERAGE(OFFSET($AC$6,(ROW(Y1)-1)*6,0,6,1))
</f>
        <v>951.4583333</v>
      </c>
      <c r="AD89" s="338">
        <f t="shared" ref="AD89:AD98" si="28">AVERAGE(OFFSET($AD$6,(ROW(Y1)-1)*6,0,6,1))
</f>
        <v>2621.5</v>
      </c>
      <c r="AE89" s="93">
        <f>AE6</f>
        <v>0.27</v>
      </c>
      <c r="AF89" s="214">
        <f t="shared" ref="AF89:AF98" si="29">AVERAGE(OFFSET($AF$6,(ROW(Y1)-1)*6,0,6,1))
</f>
        <v>16863</v>
      </c>
      <c r="AG89" s="93">
        <f>AG6</f>
        <v>0.27</v>
      </c>
      <c r="AH89" s="339">
        <f t="shared" ref="AH89:AH98" si="30">AVERAGE(OFFSET($AH$6,(ROW(Y1)-1)*6,0,6,1))
</f>
        <v>650</v>
      </c>
      <c r="AI89" s="96">
        <f t="shared" ref="AI89:AI98" si="31">AVERAGE(OFFSET($AI$6,(ROW(Y1)-1)*6,0,6,1))
</f>
        <v>951</v>
      </c>
      <c r="AK89" s="89"/>
      <c r="AL89" s="213">
        <v>1.0</v>
      </c>
      <c r="AM89" s="214">
        <f t="shared" ref="AM89:AM98" si="32">AVERAGE(OFFSET($AM$6,(ROW(AK1)-1)*6,0,6,1))
</f>
        <v>272.1666667</v>
      </c>
      <c r="AN89" s="214">
        <f t="shared" ref="AN89:AN98" si="33">AVERAGE(OFFSET($AN$6,(ROW(AK1)-1)*6,0,6,1))
</f>
        <v>486.7766667</v>
      </c>
      <c r="AO89" s="214">
        <f t="shared" ref="AO89:AO98" si="34">AVERAGE(OFFSET($AO$6,(ROW(AK1)-1)*6,0,6,1))
</f>
        <v>758.9433333</v>
      </c>
      <c r="AP89" s="338">
        <f t="shared" ref="AP89:AP98" si="35">AVERAGE(OFFSET($AP$6,(ROW(AK1)-1)*6,0,6,1))
</f>
        <v>2636</v>
      </c>
      <c r="AQ89" s="93">
        <f>AQ6</f>
        <v>0.26</v>
      </c>
      <c r="AR89" s="214">
        <f t="shared" ref="AR89:AR98" si="36">AVERAGE(OFFSET($AR$6,(ROW(AK1)-1)*6,0,6,1))
</f>
        <v>16888</v>
      </c>
      <c r="AS89" s="93">
        <f>AS6</f>
        <v>0.26</v>
      </c>
      <c r="AT89" s="339">
        <f t="shared" ref="AT89:AT98" si="37">AVERAGE(OFFSET($AT$6,(ROW(AK1)-1)*6,0,6,1))
</f>
        <v>568</v>
      </c>
      <c r="AU89" s="96">
        <f t="shared" ref="AU89:AU98" si="38">AVERAGE(OFFSET($AU$6,(ROW(AK1)-1)*6,0,6,1))
</f>
        <v>759</v>
      </c>
      <c r="AW89" s="89"/>
      <c r="AX89" s="213">
        <v>1.0</v>
      </c>
      <c r="AY89" s="214">
        <f t="shared" ref="AY89:AY98" si="39">AVERAGE(OFFSET($AY$6,(ROW(A1)-1)*6,0,6,1))
</f>
        <v>412.5</v>
      </c>
      <c r="AZ89" s="214">
        <f t="shared" ref="AZ89:AZ98" si="40">AVERAGE(OFFSET($AZ$6,(ROW(A1)-1)*6,0,6,1))
</f>
        <v>313.045</v>
      </c>
      <c r="BA89" s="340">
        <f t="shared" ref="BA89:BA98" si="41">AVERAGE(OFFSET($BA$6,(ROW(A1)-1)*6,0,6,1))
</f>
        <v>725.545</v>
      </c>
      <c r="BB89" s="338">
        <f t="shared" ref="BB89:BB98" si="42">AVERAGE(OFFSET($BB$6,(ROW(AW1)-1)*6,0,6,1))
</f>
        <v>3401</v>
      </c>
      <c r="BC89" s="93">
        <f>BC6</f>
        <v>0.19</v>
      </c>
      <c r="BD89" s="93">
        <f t="shared" ref="BD89:BD98" si="43">AVERAGE(OFFSET($BD$6,(ROW(AW1)-1)*6,0,6,1))
</f>
        <v>21719</v>
      </c>
      <c r="BE89" s="93">
        <f>BE6</f>
        <v>0.19</v>
      </c>
      <c r="BF89" s="93">
        <v>544.0</v>
      </c>
      <c r="BG89" s="93">
        <v>725.0</v>
      </c>
    </row>
    <row r="90">
      <c r="A90" s="90"/>
      <c r="B90" s="213">
        <v>2.0</v>
      </c>
      <c r="C90" s="214">
        <f t="shared" si="11"/>
        <v>1012.166667</v>
      </c>
      <c r="D90" s="214">
        <f t="shared" si="12"/>
        <v>275.3133333</v>
      </c>
      <c r="E90" s="214">
        <f t="shared" si="13"/>
        <v>1287.48</v>
      </c>
      <c r="F90" s="338">
        <f t="shared" si="14"/>
        <v>1903</v>
      </c>
      <c r="G90" s="93">
        <f>G12</f>
        <v>0.57</v>
      </c>
      <c r="H90" s="93">
        <f t="shared" si="15"/>
        <v>12508</v>
      </c>
      <c r="I90" s="93">
        <f>I12</f>
        <v>0.55</v>
      </c>
      <c r="J90" s="339">
        <f t="shared" si="16"/>
        <v>1144</v>
      </c>
      <c r="K90" s="96">
        <f t="shared" si="17"/>
        <v>1288</v>
      </c>
      <c r="M90" s="90"/>
      <c r="N90" s="213">
        <v>2.0</v>
      </c>
      <c r="O90" s="214">
        <f t="shared" si="18"/>
        <v>822.1666667</v>
      </c>
      <c r="P90" s="214">
        <f t="shared" si="19"/>
        <v>624.5816667</v>
      </c>
      <c r="Q90" s="214">
        <f t="shared" si="20"/>
        <v>1446.748333</v>
      </c>
      <c r="R90" s="338">
        <f t="shared" si="21"/>
        <v>2185.5</v>
      </c>
      <c r="S90" s="93">
        <f>S12</f>
        <v>0.4</v>
      </c>
      <c r="T90" s="214">
        <f t="shared" si="22"/>
        <v>14248.5</v>
      </c>
      <c r="U90" s="93">
        <f>U12</f>
        <v>0.4</v>
      </c>
      <c r="V90" s="339">
        <f t="shared" si="23"/>
        <v>1291</v>
      </c>
      <c r="W90" s="96">
        <f t="shared" si="24"/>
        <v>1447</v>
      </c>
      <c r="Y90" s="90"/>
      <c r="Z90" s="213">
        <v>2.0</v>
      </c>
      <c r="AA90" s="214">
        <f t="shared" si="25"/>
        <v>349.3333333</v>
      </c>
      <c r="AB90" s="214">
        <f t="shared" si="26"/>
        <v>378.9383333</v>
      </c>
      <c r="AC90" s="214">
        <f t="shared" si="27"/>
        <v>728.2716667</v>
      </c>
      <c r="AD90" s="338">
        <f t="shared" si="28"/>
        <v>2225.5</v>
      </c>
      <c r="AE90" s="93">
        <f>AE12</f>
        <v>0.4</v>
      </c>
      <c r="AF90" s="214">
        <f t="shared" si="29"/>
        <v>14533</v>
      </c>
      <c r="AG90" s="93">
        <f>AG12</f>
        <v>0.4</v>
      </c>
      <c r="AH90" s="339">
        <f t="shared" si="30"/>
        <v>582</v>
      </c>
      <c r="AI90" s="96">
        <f t="shared" si="31"/>
        <v>728</v>
      </c>
      <c r="AK90" s="90"/>
      <c r="AL90" s="213">
        <v>2.0</v>
      </c>
      <c r="AM90" s="214">
        <f t="shared" si="32"/>
        <v>270.6666667</v>
      </c>
      <c r="AN90" s="214">
        <f t="shared" si="33"/>
        <v>489.2933333</v>
      </c>
      <c r="AO90" s="214">
        <f t="shared" si="34"/>
        <v>759.96</v>
      </c>
      <c r="AP90" s="338">
        <f t="shared" si="35"/>
        <v>2247</v>
      </c>
      <c r="AQ90" s="93">
        <f>AQ12</f>
        <v>0.4</v>
      </c>
      <c r="AR90" s="214">
        <f t="shared" si="36"/>
        <v>14486</v>
      </c>
      <c r="AS90" s="93">
        <f>AS12</f>
        <v>0.41</v>
      </c>
      <c r="AT90" s="339">
        <f t="shared" si="37"/>
        <v>566</v>
      </c>
      <c r="AU90" s="96">
        <f t="shared" si="38"/>
        <v>760</v>
      </c>
      <c r="AW90" s="90"/>
      <c r="AX90" s="213">
        <v>2.0</v>
      </c>
      <c r="AY90" s="214">
        <f t="shared" si="39"/>
        <v>318.3333333</v>
      </c>
      <c r="AZ90" s="214">
        <f t="shared" si="40"/>
        <v>278.5816667</v>
      </c>
      <c r="BA90" s="340">
        <f t="shared" si="41"/>
        <v>596.915</v>
      </c>
      <c r="BB90" s="338">
        <f t="shared" si="42"/>
        <v>3220</v>
      </c>
      <c r="BC90" s="93">
        <f>BC12</f>
        <v>0.25</v>
      </c>
      <c r="BD90" s="93">
        <f t="shared" si="43"/>
        <v>20522</v>
      </c>
      <c r="BE90" s="93">
        <f>BE12</f>
        <v>0.26</v>
      </c>
      <c r="BF90" s="93">
        <v>405.0</v>
      </c>
      <c r="BG90" s="93">
        <v>597.0</v>
      </c>
    </row>
    <row r="91">
      <c r="B91" s="213">
        <v>3.0</v>
      </c>
      <c r="C91" s="214">
        <f t="shared" si="11"/>
        <v>1203.833333</v>
      </c>
      <c r="D91" s="214">
        <f t="shared" si="12"/>
        <v>253.755</v>
      </c>
      <c r="E91" s="214">
        <f t="shared" si="13"/>
        <v>1457.588333</v>
      </c>
      <c r="F91" s="338">
        <f t="shared" si="14"/>
        <v>1816</v>
      </c>
      <c r="G91" s="93">
        <f>G18</f>
        <v>0.59</v>
      </c>
      <c r="H91" s="93">
        <f t="shared" si="15"/>
        <v>12161</v>
      </c>
      <c r="I91" s="93">
        <f>I18</f>
        <v>0.57</v>
      </c>
      <c r="J91" s="339">
        <f t="shared" si="16"/>
        <v>1327</v>
      </c>
      <c r="K91" s="96">
        <f t="shared" si="17"/>
        <v>1457</v>
      </c>
      <c r="N91" s="213">
        <v>3.0</v>
      </c>
      <c r="O91" s="214">
        <f t="shared" si="18"/>
        <v>887.6666667</v>
      </c>
      <c r="P91" s="214">
        <f t="shared" si="19"/>
        <v>658.1133333</v>
      </c>
      <c r="Q91" s="214">
        <f t="shared" si="20"/>
        <v>1545.78</v>
      </c>
      <c r="R91" s="338">
        <f t="shared" si="21"/>
        <v>1903.5</v>
      </c>
      <c r="S91" s="93">
        <f>S18</f>
        <v>0.52</v>
      </c>
      <c r="T91" s="214">
        <f t="shared" si="22"/>
        <v>12708.5</v>
      </c>
      <c r="U91" s="93">
        <f>U18</f>
        <v>0.51</v>
      </c>
      <c r="V91" s="339">
        <f t="shared" si="23"/>
        <v>1395</v>
      </c>
      <c r="W91" s="96">
        <f t="shared" si="24"/>
        <v>1546</v>
      </c>
      <c r="Z91" s="213">
        <v>3.0</v>
      </c>
      <c r="AA91" s="214">
        <f t="shared" si="25"/>
        <v>351.5</v>
      </c>
      <c r="AB91" s="214">
        <f t="shared" si="26"/>
        <v>406.12</v>
      </c>
      <c r="AC91" s="214">
        <f t="shared" si="27"/>
        <v>757.62</v>
      </c>
      <c r="AD91" s="338">
        <f t="shared" si="28"/>
        <v>1939</v>
      </c>
      <c r="AE91" s="93">
        <f>AE18</f>
        <v>0.49</v>
      </c>
      <c r="AF91" s="214">
        <f t="shared" si="29"/>
        <v>12997</v>
      </c>
      <c r="AG91" s="93">
        <f>AG18</f>
        <v>0.48</v>
      </c>
      <c r="AH91" s="339">
        <f t="shared" si="30"/>
        <v>600</v>
      </c>
      <c r="AI91" s="96">
        <f t="shared" si="31"/>
        <v>758</v>
      </c>
      <c r="AL91" s="213">
        <v>3.0</v>
      </c>
      <c r="AM91" s="214">
        <f t="shared" si="32"/>
        <v>271.8333333</v>
      </c>
      <c r="AN91" s="214">
        <f t="shared" si="33"/>
        <v>448.98</v>
      </c>
      <c r="AO91" s="214">
        <f t="shared" si="34"/>
        <v>720.8133333</v>
      </c>
      <c r="AP91" s="338">
        <f t="shared" si="35"/>
        <v>1877</v>
      </c>
      <c r="AQ91" s="93">
        <f>AQ18</f>
        <v>0.52</v>
      </c>
      <c r="AR91" s="214">
        <f t="shared" si="36"/>
        <v>12398.5</v>
      </c>
      <c r="AS91" s="93">
        <f>AS18</f>
        <v>0.51</v>
      </c>
      <c r="AT91" s="339">
        <f t="shared" si="37"/>
        <v>556</v>
      </c>
      <c r="AU91" s="96">
        <f t="shared" si="38"/>
        <v>721</v>
      </c>
      <c r="AX91" s="213">
        <v>3.0</v>
      </c>
      <c r="AY91" s="214">
        <f t="shared" si="39"/>
        <v>240.8333333</v>
      </c>
      <c r="AZ91" s="214">
        <f t="shared" si="40"/>
        <v>234.7083333</v>
      </c>
      <c r="BA91" s="340">
        <f t="shared" si="41"/>
        <v>475.5416667</v>
      </c>
      <c r="BB91" s="338">
        <f t="shared" si="42"/>
        <v>2986</v>
      </c>
      <c r="BC91" s="93">
        <f>BC18</f>
        <v>0.3</v>
      </c>
      <c r="BD91" s="93">
        <f t="shared" si="43"/>
        <v>19037</v>
      </c>
      <c r="BE91" s="93">
        <f>BE18</f>
        <v>0.3</v>
      </c>
      <c r="BF91" s="93">
        <v>290.0</v>
      </c>
      <c r="BG91" s="93">
        <v>475.0</v>
      </c>
    </row>
    <row r="92">
      <c r="B92" s="213">
        <v>4.0</v>
      </c>
      <c r="C92" s="214">
        <f t="shared" si="11"/>
        <v>1039.833333</v>
      </c>
      <c r="D92" s="214">
        <f t="shared" si="12"/>
        <v>277.4016667</v>
      </c>
      <c r="E92" s="214">
        <f t="shared" si="13"/>
        <v>1317.235</v>
      </c>
      <c r="F92" s="338">
        <f t="shared" si="14"/>
        <v>1739</v>
      </c>
      <c r="G92" s="93">
        <f>G24</f>
        <v>0.6</v>
      </c>
      <c r="H92" s="93">
        <f t="shared" si="15"/>
        <v>11895</v>
      </c>
      <c r="I92" s="93">
        <f>I24</f>
        <v>0.58</v>
      </c>
      <c r="J92" s="339">
        <f t="shared" si="16"/>
        <v>1167</v>
      </c>
      <c r="K92" s="96">
        <f t="shared" si="17"/>
        <v>1317</v>
      </c>
      <c r="N92" s="213">
        <v>4.0</v>
      </c>
      <c r="O92" s="214">
        <f t="shared" si="18"/>
        <v>846.8333333</v>
      </c>
      <c r="P92" s="214">
        <f t="shared" si="19"/>
        <v>626.6166667</v>
      </c>
      <c r="Q92" s="214">
        <f t="shared" si="20"/>
        <v>1473.45</v>
      </c>
      <c r="R92" s="338">
        <f t="shared" si="21"/>
        <v>1887</v>
      </c>
      <c r="S92" s="93">
        <f>S24</f>
        <v>0.53</v>
      </c>
      <c r="T92" s="214">
        <f t="shared" si="22"/>
        <v>12478.5</v>
      </c>
      <c r="U92" s="93">
        <f>U24</f>
        <v>0.52</v>
      </c>
      <c r="V92" s="339">
        <f t="shared" si="23"/>
        <v>1328</v>
      </c>
      <c r="W92" s="96">
        <f t="shared" si="24"/>
        <v>1473</v>
      </c>
      <c r="Z92" s="213">
        <v>4.0</v>
      </c>
      <c r="AA92" s="214">
        <f t="shared" si="25"/>
        <v>345.6666667</v>
      </c>
      <c r="AB92" s="214">
        <f t="shared" si="26"/>
        <v>379.4766667</v>
      </c>
      <c r="AC92" s="214">
        <f t="shared" si="27"/>
        <v>725.1433333</v>
      </c>
      <c r="AD92" s="338">
        <f t="shared" si="28"/>
        <v>1687</v>
      </c>
      <c r="AE92" s="93">
        <f>AE24</f>
        <v>0.56</v>
      </c>
      <c r="AF92" s="214">
        <f t="shared" si="29"/>
        <v>11781.5</v>
      </c>
      <c r="AG92" s="93">
        <f>AG24</f>
        <v>0.55</v>
      </c>
      <c r="AH92" s="339">
        <f t="shared" si="30"/>
        <v>578</v>
      </c>
      <c r="AI92" s="96">
        <f t="shared" si="31"/>
        <v>725</v>
      </c>
      <c r="AL92" s="213">
        <v>4.0</v>
      </c>
      <c r="AM92" s="214">
        <f t="shared" si="32"/>
        <v>273.3333333</v>
      </c>
      <c r="AN92" s="214">
        <f t="shared" si="33"/>
        <v>448.12</v>
      </c>
      <c r="AO92" s="214">
        <f t="shared" si="34"/>
        <v>721.4533333</v>
      </c>
      <c r="AP92" s="338">
        <f t="shared" si="35"/>
        <v>1600.5</v>
      </c>
      <c r="AQ92" s="93">
        <f>AQ24</f>
        <v>0.6</v>
      </c>
      <c r="AR92" s="214">
        <f t="shared" si="36"/>
        <v>11072</v>
      </c>
      <c r="AS92" s="93">
        <f>AS24</f>
        <v>0.59</v>
      </c>
      <c r="AT92" s="339">
        <f t="shared" si="37"/>
        <v>559</v>
      </c>
      <c r="AU92" s="96">
        <f t="shared" si="38"/>
        <v>721</v>
      </c>
      <c r="AX92" s="213">
        <v>4.0</v>
      </c>
      <c r="AY92" s="214">
        <f t="shared" si="39"/>
        <v>396.6666667</v>
      </c>
      <c r="AZ92" s="214">
        <f t="shared" si="40"/>
        <v>297.505</v>
      </c>
      <c r="BA92" s="340">
        <f t="shared" si="41"/>
        <v>694.1716667</v>
      </c>
      <c r="BB92" s="338">
        <f t="shared" si="42"/>
        <v>2883</v>
      </c>
      <c r="BC92" s="93">
        <f>BC24</f>
        <v>0.33</v>
      </c>
      <c r="BD92" s="93">
        <f t="shared" si="43"/>
        <v>18412</v>
      </c>
      <c r="BE92" s="93">
        <f>BE24</f>
        <v>0.33</v>
      </c>
      <c r="BF92" s="93">
        <v>517.0</v>
      </c>
      <c r="BG92" s="93">
        <v>694.0</v>
      </c>
    </row>
    <row r="93">
      <c r="B93" s="213">
        <v>5.0</v>
      </c>
      <c r="C93" s="214">
        <f t="shared" si="11"/>
        <v>1004.833333</v>
      </c>
      <c r="D93" s="214">
        <f t="shared" si="12"/>
        <v>282.6283333</v>
      </c>
      <c r="E93" s="214">
        <f t="shared" si="13"/>
        <v>1287.461667</v>
      </c>
      <c r="F93" s="338">
        <f t="shared" si="14"/>
        <v>1700</v>
      </c>
      <c r="G93" s="93">
        <f>G30</f>
        <v>0.61</v>
      </c>
      <c r="H93" s="93">
        <f t="shared" si="15"/>
        <v>11833</v>
      </c>
      <c r="I93" s="93">
        <f>I30</f>
        <v>0.58</v>
      </c>
      <c r="J93" s="339">
        <f t="shared" si="16"/>
        <v>1139</v>
      </c>
      <c r="K93" s="96">
        <f t="shared" si="17"/>
        <v>1287</v>
      </c>
      <c r="N93" s="213">
        <v>5.0</v>
      </c>
      <c r="O93" s="214">
        <f t="shared" si="18"/>
        <v>807</v>
      </c>
      <c r="P93" s="214">
        <f t="shared" si="19"/>
        <v>586.5516667</v>
      </c>
      <c r="Q93" s="214">
        <f t="shared" si="20"/>
        <v>1393.551667</v>
      </c>
      <c r="R93" s="338">
        <f t="shared" si="21"/>
        <v>1675.5</v>
      </c>
      <c r="S93" s="93">
        <f>S30</f>
        <v>0.59</v>
      </c>
      <c r="T93" s="214">
        <f t="shared" si="22"/>
        <v>11500.5</v>
      </c>
      <c r="U93" s="93">
        <f>U30</f>
        <v>0.57</v>
      </c>
      <c r="V93" s="339">
        <f t="shared" si="23"/>
        <v>1258</v>
      </c>
      <c r="W93" s="96">
        <f t="shared" si="24"/>
        <v>1394</v>
      </c>
      <c r="Z93" s="213">
        <v>5.0</v>
      </c>
      <c r="AA93" s="214">
        <f t="shared" si="25"/>
        <v>354.5</v>
      </c>
      <c r="AB93" s="214">
        <f t="shared" si="26"/>
        <v>392.2283333</v>
      </c>
      <c r="AC93" s="214">
        <f t="shared" si="27"/>
        <v>746.7283333</v>
      </c>
      <c r="AD93" s="338">
        <f t="shared" si="28"/>
        <v>1460.5</v>
      </c>
      <c r="AE93" s="93">
        <f>AE30</f>
        <v>0.66</v>
      </c>
      <c r="AF93" s="214">
        <f t="shared" si="29"/>
        <v>10874.5</v>
      </c>
      <c r="AG93" s="93">
        <f>AG30</f>
        <v>0.62</v>
      </c>
      <c r="AH93" s="339">
        <f t="shared" si="30"/>
        <v>601</v>
      </c>
      <c r="AI93" s="96">
        <f t="shared" si="31"/>
        <v>747</v>
      </c>
      <c r="AL93" s="213">
        <v>5.0</v>
      </c>
      <c r="AM93" s="214">
        <f t="shared" si="32"/>
        <v>265</v>
      </c>
      <c r="AN93" s="214">
        <f t="shared" si="33"/>
        <v>441.12</v>
      </c>
      <c r="AO93" s="214">
        <f t="shared" si="34"/>
        <v>706.12</v>
      </c>
      <c r="AP93" s="338">
        <f t="shared" si="35"/>
        <v>1442.5</v>
      </c>
      <c r="AQ93" s="93">
        <f>AQ30</f>
        <v>0.65</v>
      </c>
      <c r="AR93" s="214">
        <f t="shared" si="36"/>
        <v>10629.5</v>
      </c>
      <c r="AS93" s="93">
        <f>AS30</f>
        <v>0.62</v>
      </c>
      <c r="AT93" s="339">
        <f t="shared" si="37"/>
        <v>547</v>
      </c>
      <c r="AU93" s="96">
        <f t="shared" si="38"/>
        <v>706</v>
      </c>
      <c r="AX93" s="213">
        <v>5.0</v>
      </c>
      <c r="AY93" s="214">
        <f t="shared" si="39"/>
        <v>237</v>
      </c>
      <c r="AZ93" s="214">
        <f t="shared" si="40"/>
        <v>239.09</v>
      </c>
      <c r="BA93" s="340">
        <f t="shared" si="41"/>
        <v>476.09</v>
      </c>
      <c r="BB93" s="338">
        <f t="shared" si="42"/>
        <v>2833</v>
      </c>
      <c r="BC93" s="93">
        <f>BC30</f>
        <v>0.34</v>
      </c>
      <c r="BD93" s="93">
        <f t="shared" si="43"/>
        <v>18091</v>
      </c>
      <c r="BE93" s="93">
        <f>BE30</f>
        <v>0.35</v>
      </c>
      <c r="BF93" s="93">
        <v>284.0</v>
      </c>
      <c r="BG93" s="93">
        <v>476.0</v>
      </c>
    </row>
    <row r="94">
      <c r="B94" s="216">
        <v>6.0</v>
      </c>
      <c r="C94" s="214">
        <f t="shared" si="11"/>
        <v>1166.333333</v>
      </c>
      <c r="D94" s="214">
        <f t="shared" si="12"/>
        <v>274.1833333</v>
      </c>
      <c r="E94" s="214">
        <f t="shared" si="13"/>
        <v>1440.516667</v>
      </c>
      <c r="F94" s="338">
        <f t="shared" si="14"/>
        <v>1676</v>
      </c>
      <c r="G94" s="93">
        <f>G36</f>
        <v>0.62</v>
      </c>
      <c r="H94" s="93">
        <f t="shared" si="15"/>
        <v>11810</v>
      </c>
      <c r="I94" s="93">
        <f>I36</f>
        <v>0.58</v>
      </c>
      <c r="J94" s="339">
        <f t="shared" si="16"/>
        <v>1283</v>
      </c>
      <c r="K94" s="96">
        <f t="shared" si="17"/>
        <v>1441</v>
      </c>
      <c r="N94" s="216">
        <v>6.0</v>
      </c>
      <c r="O94" s="214">
        <f t="shared" si="18"/>
        <v>747.8333333</v>
      </c>
      <c r="P94" s="214">
        <f t="shared" si="19"/>
        <v>543.6016667</v>
      </c>
      <c r="Q94" s="214">
        <f t="shared" si="20"/>
        <v>1291.435</v>
      </c>
      <c r="R94" s="338">
        <f t="shared" si="21"/>
        <v>1537.5</v>
      </c>
      <c r="S94" s="93">
        <f>S36</f>
        <v>0.61</v>
      </c>
      <c r="T94" s="214">
        <f t="shared" si="22"/>
        <v>11025.5</v>
      </c>
      <c r="U94" s="93">
        <f>U36</f>
        <v>0.59</v>
      </c>
      <c r="V94" s="339">
        <f t="shared" si="23"/>
        <v>1154</v>
      </c>
      <c r="W94" s="96">
        <f t="shared" si="24"/>
        <v>1291</v>
      </c>
      <c r="Z94" s="216">
        <v>6.0</v>
      </c>
      <c r="AA94" s="214">
        <f t="shared" si="25"/>
        <v>354.6666667</v>
      </c>
      <c r="AB94" s="214">
        <f t="shared" si="26"/>
        <v>396.37</v>
      </c>
      <c r="AC94" s="214">
        <f t="shared" si="27"/>
        <v>751.0366667</v>
      </c>
      <c r="AD94" s="338">
        <f t="shared" si="28"/>
        <v>1305.5</v>
      </c>
      <c r="AE94" s="93">
        <f>AE36</f>
        <v>0.69</v>
      </c>
      <c r="AF94" s="214">
        <f t="shared" si="29"/>
        <v>10458</v>
      </c>
      <c r="AG94" s="93">
        <f>AG36</f>
        <v>0.64</v>
      </c>
      <c r="AH94" s="339">
        <f t="shared" si="30"/>
        <v>601</v>
      </c>
      <c r="AI94" s="96">
        <f t="shared" si="31"/>
        <v>751</v>
      </c>
      <c r="AL94" s="216">
        <v>6.0</v>
      </c>
      <c r="AM94" s="214">
        <f t="shared" si="32"/>
        <v>264.8333333</v>
      </c>
      <c r="AN94" s="214">
        <f t="shared" si="33"/>
        <v>445.22</v>
      </c>
      <c r="AO94" s="214">
        <f t="shared" si="34"/>
        <v>710.0533333</v>
      </c>
      <c r="AP94" s="338">
        <f t="shared" si="35"/>
        <v>1284.5</v>
      </c>
      <c r="AQ94" s="93">
        <f>AQ36</f>
        <v>0.68</v>
      </c>
      <c r="AR94" s="214">
        <f t="shared" si="36"/>
        <v>10426.5</v>
      </c>
      <c r="AS94" s="93">
        <f>AS36</f>
        <v>0.64</v>
      </c>
      <c r="AT94" s="339">
        <f t="shared" si="37"/>
        <v>541</v>
      </c>
      <c r="AU94" s="96">
        <f t="shared" si="38"/>
        <v>710</v>
      </c>
      <c r="AX94" s="216">
        <v>6.0</v>
      </c>
      <c r="AY94" s="214">
        <f t="shared" si="39"/>
        <v>381.3333333</v>
      </c>
      <c r="AZ94" s="214">
        <f t="shared" si="40"/>
        <v>323.3416667</v>
      </c>
      <c r="BA94" s="340">
        <f t="shared" si="41"/>
        <v>704.675</v>
      </c>
      <c r="BB94" s="338">
        <f t="shared" si="42"/>
        <v>2810</v>
      </c>
      <c r="BC94" s="93">
        <f>BC36</f>
        <v>0.35</v>
      </c>
      <c r="BD94" s="93">
        <f t="shared" si="43"/>
        <v>17959</v>
      </c>
      <c r="BE94" s="93">
        <f>BE36</f>
        <v>0.35</v>
      </c>
      <c r="BF94" s="93">
        <v>535.0</v>
      </c>
      <c r="BG94" s="93">
        <v>705.0</v>
      </c>
    </row>
    <row r="95">
      <c r="B95" s="216">
        <v>7.0</v>
      </c>
      <c r="C95" s="214">
        <f t="shared" si="11"/>
        <v>1088.833333</v>
      </c>
      <c r="D95" s="214">
        <f t="shared" si="12"/>
        <v>282.0966667</v>
      </c>
      <c r="E95" s="214">
        <f t="shared" si="13"/>
        <v>1370.93</v>
      </c>
      <c r="F95" s="338">
        <f t="shared" si="14"/>
        <v>1659</v>
      </c>
      <c r="G95" s="93">
        <f>G42</f>
        <v>0.62</v>
      </c>
      <c r="H95" s="93">
        <f t="shared" si="15"/>
        <v>11831</v>
      </c>
      <c r="I95" s="93">
        <f>I42</f>
        <v>0.58</v>
      </c>
      <c r="J95" s="339">
        <f t="shared" si="16"/>
        <v>1216</v>
      </c>
      <c r="K95" s="96">
        <f t="shared" si="17"/>
        <v>1371</v>
      </c>
      <c r="N95" s="216">
        <v>7.0</v>
      </c>
      <c r="O95" s="214">
        <f t="shared" si="18"/>
        <v>815.5</v>
      </c>
      <c r="P95" s="214">
        <f t="shared" si="19"/>
        <v>598.6533333</v>
      </c>
      <c r="Q95" s="214">
        <f t="shared" si="20"/>
        <v>1414.153333</v>
      </c>
      <c r="R95" s="338">
        <f t="shared" si="21"/>
        <v>1384</v>
      </c>
      <c r="S95" s="93">
        <f>S42</f>
        <v>0.67</v>
      </c>
      <c r="T95" s="214">
        <f t="shared" si="22"/>
        <v>10606.5</v>
      </c>
      <c r="U95" s="93">
        <f>U42</f>
        <v>0.62</v>
      </c>
      <c r="V95" s="339">
        <f t="shared" si="23"/>
        <v>1275</v>
      </c>
      <c r="W95" s="96">
        <f t="shared" si="24"/>
        <v>1414</v>
      </c>
      <c r="Z95" s="216">
        <v>7.0</v>
      </c>
      <c r="AA95" s="214">
        <f t="shared" si="25"/>
        <v>324.3333333</v>
      </c>
      <c r="AB95" s="214">
        <f t="shared" si="26"/>
        <v>426.3583333</v>
      </c>
      <c r="AC95" s="214">
        <f t="shared" si="27"/>
        <v>750.6916667</v>
      </c>
      <c r="AD95" s="338">
        <f t="shared" si="28"/>
        <v>1173.5</v>
      </c>
      <c r="AE95" s="93">
        <f>AE42</f>
        <v>0.72</v>
      </c>
      <c r="AF95" s="214">
        <f t="shared" si="29"/>
        <v>10319.5</v>
      </c>
      <c r="AG95" s="93">
        <f>AG42</f>
        <v>0.65</v>
      </c>
      <c r="AH95" s="339">
        <f t="shared" si="30"/>
        <v>589</v>
      </c>
      <c r="AI95" s="96">
        <f t="shared" si="31"/>
        <v>751</v>
      </c>
      <c r="AL95" s="216">
        <v>7.0</v>
      </c>
      <c r="AM95" s="214">
        <f t="shared" si="32"/>
        <v>264</v>
      </c>
      <c r="AN95" s="214">
        <f t="shared" si="33"/>
        <v>463.9433333</v>
      </c>
      <c r="AO95" s="214">
        <f t="shared" si="34"/>
        <v>727.9433333</v>
      </c>
      <c r="AP95" s="338">
        <f t="shared" si="35"/>
        <v>1181.5</v>
      </c>
      <c r="AQ95" s="93">
        <f>AQ42</f>
        <v>0.72</v>
      </c>
      <c r="AR95" s="214">
        <f t="shared" si="36"/>
        <v>10405.5</v>
      </c>
      <c r="AS95" s="93">
        <f>AS42</f>
        <v>0.65</v>
      </c>
      <c r="AT95" s="339">
        <f t="shared" si="37"/>
        <v>549</v>
      </c>
      <c r="AU95" s="96">
        <f t="shared" si="38"/>
        <v>728</v>
      </c>
      <c r="AX95" s="216">
        <v>7.0</v>
      </c>
      <c r="AY95" s="214">
        <f t="shared" si="39"/>
        <v>373.8333333</v>
      </c>
      <c r="AZ95" s="214">
        <f t="shared" si="40"/>
        <v>321.4966667</v>
      </c>
      <c r="BA95" s="340">
        <f t="shared" si="41"/>
        <v>695.33</v>
      </c>
      <c r="BB95" s="338">
        <f t="shared" si="42"/>
        <v>2785</v>
      </c>
      <c r="BC95" s="93">
        <f>BC42</f>
        <v>0.36</v>
      </c>
      <c r="BD95" s="93">
        <f t="shared" si="43"/>
        <v>17793</v>
      </c>
      <c r="BE95" s="93">
        <f>BE42</f>
        <v>0.36</v>
      </c>
      <c r="BF95" s="93">
        <v>537.0</v>
      </c>
      <c r="BG95" s="93">
        <v>695.0</v>
      </c>
    </row>
    <row r="96">
      <c r="B96" s="216">
        <v>8.0</v>
      </c>
      <c r="C96" s="214">
        <f t="shared" si="11"/>
        <v>1092.833333</v>
      </c>
      <c r="D96" s="214">
        <f t="shared" si="12"/>
        <v>216.0033333</v>
      </c>
      <c r="E96" s="214">
        <f t="shared" si="13"/>
        <v>1308.836667</v>
      </c>
      <c r="F96" s="338">
        <f t="shared" si="14"/>
        <v>1616</v>
      </c>
      <c r="G96" s="93">
        <f>G48</f>
        <v>0.63</v>
      </c>
      <c r="H96" s="93">
        <f t="shared" si="15"/>
        <v>11673</v>
      </c>
      <c r="I96" s="93">
        <f>I48</f>
        <v>0.59</v>
      </c>
      <c r="J96" s="339">
        <f t="shared" si="16"/>
        <v>1187</v>
      </c>
      <c r="K96" s="96">
        <f t="shared" si="17"/>
        <v>1309</v>
      </c>
      <c r="N96" s="216">
        <v>8.0</v>
      </c>
      <c r="O96" s="214">
        <f t="shared" si="18"/>
        <v>858.5</v>
      </c>
      <c r="P96" s="214">
        <f t="shared" si="19"/>
        <v>615.9833333</v>
      </c>
      <c r="Q96" s="214">
        <f t="shared" si="20"/>
        <v>1474.483333</v>
      </c>
      <c r="R96" s="338">
        <f t="shared" si="21"/>
        <v>1259.5</v>
      </c>
      <c r="S96" s="93">
        <f>S48</f>
        <v>0.69</v>
      </c>
      <c r="T96" s="214">
        <f t="shared" si="22"/>
        <v>10345</v>
      </c>
      <c r="U96" s="93">
        <f>U48</f>
        <v>0.63</v>
      </c>
      <c r="V96" s="339">
        <f t="shared" si="23"/>
        <v>1337</v>
      </c>
      <c r="W96" s="96">
        <f t="shared" si="24"/>
        <v>1474</v>
      </c>
      <c r="Z96" s="216">
        <v>8.0</v>
      </c>
      <c r="AA96" s="214">
        <f t="shared" si="25"/>
        <v>431</v>
      </c>
      <c r="AB96" s="214">
        <f t="shared" si="26"/>
        <v>397.25</v>
      </c>
      <c r="AC96" s="214">
        <f t="shared" si="27"/>
        <v>828.25</v>
      </c>
      <c r="AD96" s="338">
        <f t="shared" si="28"/>
        <v>1070.5</v>
      </c>
      <c r="AE96" s="93">
        <f>AE48</f>
        <v>0.74</v>
      </c>
      <c r="AF96" s="214">
        <f t="shared" si="29"/>
        <v>10417.5</v>
      </c>
      <c r="AG96" s="93">
        <f>AG48</f>
        <v>0.65</v>
      </c>
      <c r="AH96" s="339">
        <f t="shared" si="30"/>
        <v>683</v>
      </c>
      <c r="AI96" s="96">
        <f t="shared" si="31"/>
        <v>828</v>
      </c>
      <c r="AL96" s="216">
        <v>8.0</v>
      </c>
      <c r="AM96" s="214">
        <f t="shared" si="32"/>
        <v>262</v>
      </c>
      <c r="AN96" s="214">
        <f t="shared" si="33"/>
        <v>497.7516667</v>
      </c>
      <c r="AO96" s="214">
        <f t="shared" si="34"/>
        <v>759.7516667</v>
      </c>
      <c r="AP96" s="338">
        <f t="shared" si="35"/>
        <v>1059</v>
      </c>
      <c r="AQ96" s="93">
        <f>AQ48</f>
        <v>0.75</v>
      </c>
      <c r="AR96" s="214">
        <f t="shared" si="36"/>
        <v>10522.5</v>
      </c>
      <c r="AS96" s="93">
        <f>AS48</f>
        <v>0.65</v>
      </c>
      <c r="AT96" s="339">
        <f t="shared" si="37"/>
        <v>550</v>
      </c>
      <c r="AU96" s="96">
        <f t="shared" si="38"/>
        <v>760</v>
      </c>
      <c r="AX96" s="216">
        <v>8.0</v>
      </c>
      <c r="AY96" s="214">
        <f t="shared" si="39"/>
        <v>326.1666667</v>
      </c>
      <c r="AZ96" s="214">
        <f t="shared" si="40"/>
        <v>292.935</v>
      </c>
      <c r="BA96" s="340">
        <f t="shared" si="41"/>
        <v>619.1016667</v>
      </c>
      <c r="BB96" s="338">
        <f t="shared" si="42"/>
        <v>2778</v>
      </c>
      <c r="BC96" s="93">
        <f>BC48</f>
        <v>0.36</v>
      </c>
      <c r="BD96" s="93">
        <f t="shared" si="43"/>
        <v>17756</v>
      </c>
      <c r="BE96" s="93">
        <f>BE48</f>
        <v>0.36</v>
      </c>
      <c r="BF96" s="93">
        <v>432.0</v>
      </c>
      <c r="BG96" s="93">
        <v>619.0</v>
      </c>
    </row>
    <row r="97">
      <c r="B97" s="213">
        <v>9.0</v>
      </c>
      <c r="C97" s="214">
        <f t="shared" si="11"/>
        <v>1168.333333</v>
      </c>
      <c r="D97" s="214">
        <f t="shared" si="12"/>
        <v>248.8666667</v>
      </c>
      <c r="E97" s="214">
        <f t="shared" si="13"/>
        <v>1417.2</v>
      </c>
      <c r="F97" s="338">
        <f t="shared" si="14"/>
        <v>1623</v>
      </c>
      <c r="G97" s="93">
        <f>G54</f>
        <v>0.63</v>
      </c>
      <c r="H97" s="93">
        <f t="shared" si="15"/>
        <v>11764</v>
      </c>
      <c r="I97" s="93">
        <f>I54</f>
        <v>0.59</v>
      </c>
      <c r="J97" s="339">
        <f t="shared" si="16"/>
        <v>1290</v>
      </c>
      <c r="K97" s="96">
        <f t="shared" si="17"/>
        <v>1417</v>
      </c>
      <c r="N97" s="213">
        <v>9.0</v>
      </c>
      <c r="O97" s="214">
        <f t="shared" si="18"/>
        <v>740.8333333</v>
      </c>
      <c r="P97" s="214">
        <f t="shared" si="19"/>
        <v>518.2516667</v>
      </c>
      <c r="Q97" s="214">
        <f t="shared" si="20"/>
        <v>1259.085</v>
      </c>
      <c r="R97" s="338">
        <f t="shared" si="21"/>
        <v>1189.5</v>
      </c>
      <c r="S97" s="93">
        <f>S54</f>
        <v>0.69</v>
      </c>
      <c r="T97" s="214">
        <f t="shared" si="22"/>
        <v>10485.5</v>
      </c>
      <c r="U97" s="93">
        <f>U54</f>
        <v>0.63</v>
      </c>
      <c r="V97" s="339">
        <f t="shared" si="23"/>
        <v>1122</v>
      </c>
      <c r="W97" s="96">
        <f t="shared" si="24"/>
        <v>1259</v>
      </c>
      <c r="Z97" s="213">
        <v>9.0</v>
      </c>
      <c r="AA97" s="214">
        <f t="shared" si="25"/>
        <v>346.8333333</v>
      </c>
      <c r="AB97" s="214">
        <f t="shared" si="26"/>
        <v>385.3533333</v>
      </c>
      <c r="AC97" s="214">
        <f t="shared" si="27"/>
        <v>732.1866667</v>
      </c>
      <c r="AD97" s="338">
        <f t="shared" si="28"/>
        <v>977.5</v>
      </c>
      <c r="AE97" s="93">
        <f>AE54</f>
        <v>0.76</v>
      </c>
      <c r="AF97" s="214">
        <f t="shared" si="29"/>
        <v>10701</v>
      </c>
      <c r="AG97" s="93">
        <f>AG54</f>
        <v>0.65</v>
      </c>
      <c r="AH97" s="339">
        <f t="shared" si="30"/>
        <v>586</v>
      </c>
      <c r="AI97" s="96">
        <f t="shared" si="31"/>
        <v>732</v>
      </c>
      <c r="AL97" s="213">
        <v>9.0</v>
      </c>
      <c r="AM97" s="214">
        <f t="shared" si="32"/>
        <v>267</v>
      </c>
      <c r="AN97" s="214">
        <f t="shared" si="33"/>
        <v>453.84</v>
      </c>
      <c r="AO97" s="214">
        <f t="shared" si="34"/>
        <v>720.84</v>
      </c>
      <c r="AP97" s="338">
        <f t="shared" si="35"/>
        <v>951.5</v>
      </c>
      <c r="AQ97" s="93">
        <f>AQ54</f>
        <v>0.77</v>
      </c>
      <c r="AR97" s="214">
        <f t="shared" si="36"/>
        <v>10693</v>
      </c>
      <c r="AS97" s="93">
        <f>AS54</f>
        <v>0.65</v>
      </c>
      <c r="AT97" s="339">
        <f t="shared" si="37"/>
        <v>549</v>
      </c>
      <c r="AU97" s="96">
        <f t="shared" si="38"/>
        <v>721</v>
      </c>
      <c r="AX97" s="213">
        <v>9.0</v>
      </c>
      <c r="AY97" s="214">
        <f t="shared" si="39"/>
        <v>282.3333333</v>
      </c>
      <c r="AZ97" s="214">
        <f t="shared" si="40"/>
        <v>252.7216667</v>
      </c>
      <c r="BA97" s="340">
        <f t="shared" si="41"/>
        <v>535.055</v>
      </c>
      <c r="BB97" s="338">
        <f t="shared" si="42"/>
        <v>2744</v>
      </c>
      <c r="BC97" s="93">
        <f>BC54</f>
        <v>0.37</v>
      </c>
      <c r="BD97" s="93">
        <f t="shared" si="43"/>
        <v>17569</v>
      </c>
      <c r="BE97" s="93">
        <f>BE54</f>
        <v>0.37</v>
      </c>
      <c r="BF97" s="93">
        <v>364.0</v>
      </c>
      <c r="BG97" s="93">
        <v>535.0</v>
      </c>
    </row>
    <row r="98">
      <c r="B98" s="216">
        <v>10.0</v>
      </c>
      <c r="C98" s="214">
        <f t="shared" si="11"/>
        <v>979.6666667</v>
      </c>
      <c r="D98" s="214">
        <f t="shared" si="12"/>
        <v>259.65</v>
      </c>
      <c r="E98" s="214">
        <f t="shared" si="13"/>
        <v>1239.316667</v>
      </c>
      <c r="F98" s="338">
        <f t="shared" si="14"/>
        <v>1599</v>
      </c>
      <c r="G98" s="93">
        <f>G60</f>
        <v>0.64</v>
      </c>
      <c r="H98" s="93">
        <f t="shared" si="15"/>
        <v>11751</v>
      </c>
      <c r="I98" s="93">
        <f>I60</f>
        <v>0.59</v>
      </c>
      <c r="J98" s="93">
        <f t="shared" si="16"/>
        <v>1093</v>
      </c>
      <c r="K98" s="93">
        <f t="shared" si="17"/>
        <v>1239</v>
      </c>
      <c r="N98" s="216">
        <v>10.0</v>
      </c>
      <c r="O98" s="214">
        <f t="shared" si="18"/>
        <v>751</v>
      </c>
      <c r="P98" s="214">
        <f t="shared" si="19"/>
        <v>523.7166667</v>
      </c>
      <c r="Q98" s="214">
        <f t="shared" si="20"/>
        <v>1274.716667</v>
      </c>
      <c r="R98" s="338">
        <f t="shared" si="21"/>
        <v>1058.5</v>
      </c>
      <c r="S98" s="93">
        <f>S60</f>
        <v>0.75</v>
      </c>
      <c r="T98" s="214">
        <f t="shared" si="22"/>
        <v>10440.5</v>
      </c>
      <c r="U98" s="93">
        <f>U60</f>
        <v>0.65</v>
      </c>
      <c r="V98" s="93">
        <f t="shared" si="23"/>
        <v>1140</v>
      </c>
      <c r="W98" s="93">
        <f t="shared" si="24"/>
        <v>1275</v>
      </c>
      <c r="Z98" s="216">
        <v>10.0</v>
      </c>
      <c r="AA98" s="214">
        <f t="shared" si="25"/>
        <v>335.3333333</v>
      </c>
      <c r="AB98" s="214">
        <f t="shared" si="26"/>
        <v>404.8216667</v>
      </c>
      <c r="AC98" s="214">
        <f t="shared" si="27"/>
        <v>740.155</v>
      </c>
      <c r="AD98" s="338">
        <f t="shared" si="28"/>
        <v>881.5</v>
      </c>
      <c r="AE98" s="93">
        <f>AE60</f>
        <v>0.8</v>
      </c>
      <c r="AF98" s="214">
        <f t="shared" si="29"/>
        <v>11124</v>
      </c>
      <c r="AG98" s="93">
        <f>AG60</f>
        <v>0.66</v>
      </c>
      <c r="AH98" s="93">
        <f t="shared" si="30"/>
        <v>584</v>
      </c>
      <c r="AI98" s="93">
        <f t="shared" si="31"/>
        <v>740</v>
      </c>
      <c r="AL98" s="216">
        <v>10.0</v>
      </c>
      <c r="AM98" s="214">
        <f t="shared" si="32"/>
        <v>267.5</v>
      </c>
      <c r="AN98" s="214">
        <f t="shared" si="33"/>
        <v>495.9633333</v>
      </c>
      <c r="AO98" s="214">
        <f t="shared" si="34"/>
        <v>763.4633333</v>
      </c>
      <c r="AP98" s="338">
        <f t="shared" si="35"/>
        <v>855.5</v>
      </c>
      <c r="AQ98" s="93">
        <f>AQ60</f>
        <v>0.79</v>
      </c>
      <c r="AR98" s="214">
        <f t="shared" si="36"/>
        <v>11090.5</v>
      </c>
      <c r="AS98" s="93">
        <f>AS60</f>
        <v>0.65</v>
      </c>
      <c r="AT98" s="93">
        <f t="shared" si="37"/>
        <v>550</v>
      </c>
      <c r="AU98" s="93">
        <f t="shared" si="38"/>
        <v>763</v>
      </c>
      <c r="AX98" s="216">
        <v>10.0</v>
      </c>
      <c r="AY98" s="214">
        <f t="shared" si="39"/>
        <v>341</v>
      </c>
      <c r="AZ98" s="214">
        <f t="shared" si="40"/>
        <v>303.855</v>
      </c>
      <c r="BA98" s="340">
        <f t="shared" si="41"/>
        <v>644.855</v>
      </c>
      <c r="BB98" s="338">
        <f t="shared" si="42"/>
        <v>2735</v>
      </c>
      <c r="BC98" s="93">
        <f>BC60</f>
        <v>0.36</v>
      </c>
      <c r="BD98" s="93">
        <f t="shared" si="43"/>
        <v>17511</v>
      </c>
      <c r="BE98" s="93">
        <f>BE60</f>
        <v>0.37</v>
      </c>
      <c r="BF98" s="93">
        <v>472.0</v>
      </c>
      <c r="BG98" s="93">
        <v>645.0</v>
      </c>
    </row>
    <row r="101">
      <c r="A101" s="35"/>
    </row>
    <row r="102">
      <c r="A102" s="35"/>
    </row>
    <row r="103">
      <c r="A103" s="35"/>
    </row>
    <row r="121">
      <c r="P121" s="95"/>
      <c r="Q121" s="95"/>
    </row>
    <row r="122">
      <c r="P122" s="138"/>
      <c r="Q122" s="138"/>
    </row>
    <row r="123">
      <c r="P123" s="138"/>
      <c r="Q123" s="138"/>
    </row>
    <row r="124">
      <c r="P124" s="138"/>
      <c r="Q124" s="138"/>
    </row>
    <row r="125">
      <c r="P125" s="138"/>
      <c r="Q125" s="138"/>
    </row>
    <row r="126">
      <c r="P126" s="138"/>
      <c r="Q126" s="138"/>
    </row>
    <row r="127">
      <c r="P127" s="95"/>
      <c r="Q127" s="95"/>
    </row>
    <row r="128">
      <c r="P128" s="138"/>
      <c r="Q128" s="138"/>
    </row>
    <row r="129">
      <c r="P129" s="138"/>
      <c r="Q129" s="138"/>
    </row>
    <row r="130">
      <c r="P130" s="138"/>
      <c r="Q130" s="138"/>
    </row>
    <row r="131">
      <c r="P131" s="138"/>
      <c r="Q131" s="138"/>
    </row>
    <row r="132">
      <c r="P132" s="138"/>
      <c r="Q132" s="138"/>
    </row>
    <row r="133">
      <c r="P133" s="95"/>
      <c r="Q133" s="95"/>
    </row>
    <row r="134">
      <c r="P134" s="138"/>
      <c r="Q134" s="138"/>
    </row>
    <row r="135">
      <c r="P135" s="138"/>
      <c r="Q135" s="138"/>
    </row>
    <row r="136">
      <c r="P136" s="138"/>
      <c r="Q136" s="138"/>
    </row>
    <row r="137">
      <c r="P137" s="138"/>
      <c r="Q137" s="138"/>
    </row>
    <row r="138">
      <c r="P138" s="138"/>
      <c r="Q138" s="138"/>
    </row>
    <row r="139">
      <c r="P139" s="95"/>
      <c r="Q139" s="95"/>
    </row>
    <row r="140">
      <c r="P140" s="138"/>
      <c r="Q140" s="138"/>
    </row>
    <row r="141">
      <c r="P141" s="138"/>
      <c r="Q141" s="138"/>
    </row>
    <row r="142">
      <c r="P142" s="138"/>
      <c r="Q142" s="138"/>
    </row>
    <row r="143" ht="12.0" customHeight="1">
      <c r="P143" s="138"/>
      <c r="Q143" s="138"/>
    </row>
    <row r="144">
      <c r="P144" s="138"/>
      <c r="Q144" s="138"/>
    </row>
    <row r="145">
      <c r="P145" s="95"/>
      <c r="Q145" s="95"/>
    </row>
    <row r="146">
      <c r="P146" s="138"/>
      <c r="Q146" s="138"/>
    </row>
    <row r="147">
      <c r="P147" s="138"/>
      <c r="Q147" s="138"/>
    </row>
    <row r="148">
      <c r="P148" s="138"/>
      <c r="Q148" s="138"/>
    </row>
    <row r="149">
      <c r="P149" s="138"/>
      <c r="Q149" s="138"/>
    </row>
    <row r="150">
      <c r="P150" s="138"/>
      <c r="Q150" s="138"/>
    </row>
    <row r="151">
      <c r="P151" s="95"/>
      <c r="Q151" s="95"/>
    </row>
    <row r="152">
      <c r="P152" s="138"/>
      <c r="Q152" s="138"/>
    </row>
    <row r="153">
      <c r="P153" s="138"/>
      <c r="Q153" s="138"/>
    </row>
    <row r="154">
      <c r="P154" s="138"/>
      <c r="Q154" s="138"/>
    </row>
    <row r="155">
      <c r="P155" s="138"/>
      <c r="Q155" s="138"/>
    </row>
    <row r="156">
      <c r="P156" s="138"/>
      <c r="Q156" s="138"/>
    </row>
    <row r="157">
      <c r="P157" s="95"/>
      <c r="Q157" s="95"/>
    </row>
    <row r="158">
      <c r="P158" s="138"/>
      <c r="Q158" s="138"/>
    </row>
    <row r="159">
      <c r="P159" s="138"/>
      <c r="Q159" s="138"/>
    </row>
    <row r="160">
      <c r="P160" s="138"/>
      <c r="Q160" s="138"/>
    </row>
    <row r="161">
      <c r="P161" s="138"/>
      <c r="Q161" s="138"/>
    </row>
    <row r="162">
      <c r="P162" s="138"/>
      <c r="Q162" s="138"/>
    </row>
    <row r="163">
      <c r="P163" s="95"/>
      <c r="Q163" s="95"/>
    </row>
    <row r="164">
      <c r="P164" s="138"/>
      <c r="Q164" s="138"/>
    </row>
    <row r="165">
      <c r="P165" s="138"/>
      <c r="Q165" s="138"/>
    </row>
    <row r="166">
      <c r="P166" s="138"/>
      <c r="Q166" s="138"/>
    </row>
    <row r="167">
      <c r="P167" s="138"/>
      <c r="Q167" s="138"/>
    </row>
    <row r="168">
      <c r="P168" s="138"/>
      <c r="Q168" s="138"/>
    </row>
    <row r="169">
      <c r="P169" s="95"/>
      <c r="Q169" s="95"/>
    </row>
    <row r="170">
      <c r="P170" s="138"/>
      <c r="Q170" s="138"/>
    </row>
    <row r="171">
      <c r="P171" s="138"/>
      <c r="Q171" s="138"/>
    </row>
    <row r="172">
      <c r="P172" s="138"/>
      <c r="Q172" s="138"/>
    </row>
    <row r="173">
      <c r="P173" s="138"/>
      <c r="Q173" s="138"/>
    </row>
    <row r="174">
      <c r="P174" s="138"/>
      <c r="Q174" s="138"/>
    </row>
    <row r="175">
      <c r="P175" s="95"/>
      <c r="Q175" s="95"/>
    </row>
  </sheetData>
  <mergeCells count="124">
    <mergeCell ref="B3:K4"/>
    <mergeCell ref="M3:M5"/>
    <mergeCell ref="A1:BG1"/>
    <mergeCell ref="A2:K2"/>
    <mergeCell ref="M2:W2"/>
    <mergeCell ref="Y2:AI2"/>
    <mergeCell ref="AK2:AU2"/>
    <mergeCell ref="AW2:BG2"/>
    <mergeCell ref="A3:A5"/>
    <mergeCell ref="AX3:BG4"/>
    <mergeCell ref="N3:W4"/>
    <mergeCell ref="Y3:Y5"/>
    <mergeCell ref="V6:V11"/>
    <mergeCell ref="W6:W11"/>
    <mergeCell ref="V12:V17"/>
    <mergeCell ref="W12:W17"/>
    <mergeCell ref="W18:W23"/>
    <mergeCell ref="AH18:AH23"/>
    <mergeCell ref="AH24:AH29"/>
    <mergeCell ref="AI24:AI29"/>
    <mergeCell ref="AH30:AH35"/>
    <mergeCell ref="AI30:AI35"/>
    <mergeCell ref="AH36:AH41"/>
    <mergeCell ref="AI36:AI41"/>
    <mergeCell ref="Z3:AI4"/>
    <mergeCell ref="AK3:AK5"/>
    <mergeCell ref="AH6:AH11"/>
    <mergeCell ref="AI6:AI11"/>
    <mergeCell ref="AH12:AH17"/>
    <mergeCell ref="AI12:AI17"/>
    <mergeCell ref="AI18:AI23"/>
    <mergeCell ref="AT18:AT23"/>
    <mergeCell ref="AT24:AT29"/>
    <mergeCell ref="AU24:AU29"/>
    <mergeCell ref="AT30:AT35"/>
    <mergeCell ref="AU30:AU35"/>
    <mergeCell ref="AT36:AT41"/>
    <mergeCell ref="AU36:AU41"/>
    <mergeCell ref="AL3:AU4"/>
    <mergeCell ref="AW3:AW5"/>
    <mergeCell ref="AT6:AT11"/>
    <mergeCell ref="AU6:AU11"/>
    <mergeCell ref="AT12:AT17"/>
    <mergeCell ref="AU12:AU17"/>
    <mergeCell ref="AU18:AU23"/>
    <mergeCell ref="V42:V47"/>
    <mergeCell ref="W42:W47"/>
    <mergeCell ref="AH42:AH47"/>
    <mergeCell ref="AI42:AI47"/>
    <mergeCell ref="AT42:AT47"/>
    <mergeCell ref="AU42:AU47"/>
    <mergeCell ref="V48:V53"/>
    <mergeCell ref="W48:W53"/>
    <mergeCell ref="AH48:AH53"/>
    <mergeCell ref="AI48:AI53"/>
    <mergeCell ref="AT48:AT53"/>
    <mergeCell ref="AU48:AU53"/>
    <mergeCell ref="V18:V23"/>
    <mergeCell ref="V24:V29"/>
    <mergeCell ref="W24:W29"/>
    <mergeCell ref="V30:V35"/>
    <mergeCell ref="W30:W35"/>
    <mergeCell ref="V36:V41"/>
    <mergeCell ref="W36:W41"/>
    <mergeCell ref="G60:G65"/>
    <mergeCell ref="H60:H65"/>
    <mergeCell ref="I60:I65"/>
    <mergeCell ref="J60:J65"/>
    <mergeCell ref="V60:V65"/>
    <mergeCell ref="W60:W65"/>
    <mergeCell ref="P175:P180"/>
    <mergeCell ref="Q175:Q180"/>
    <mergeCell ref="AQ64:AQ65"/>
    <mergeCell ref="AR64:AR65"/>
    <mergeCell ref="AS64:AS65"/>
    <mergeCell ref="AD60:AD62"/>
    <mergeCell ref="AE60:AE62"/>
    <mergeCell ref="AD63:AD65"/>
    <mergeCell ref="AE63:AE65"/>
    <mergeCell ref="AF63:AF65"/>
    <mergeCell ref="AG63:AG65"/>
    <mergeCell ref="AP64:AP65"/>
    <mergeCell ref="W54:W59"/>
    <mergeCell ref="AH54:AH59"/>
    <mergeCell ref="AI54:AI59"/>
    <mergeCell ref="AT54:AT59"/>
    <mergeCell ref="AU54:AU59"/>
    <mergeCell ref="F60:F65"/>
    <mergeCell ref="K60:K65"/>
    <mergeCell ref="Z87:AI87"/>
    <mergeCell ref="AL87:AU87"/>
    <mergeCell ref="AX87:BG87"/>
    <mergeCell ref="N87:W87"/>
    <mergeCell ref="M88:M90"/>
    <mergeCell ref="Y88:Y90"/>
    <mergeCell ref="AK88:AK90"/>
    <mergeCell ref="AW88:AW90"/>
    <mergeCell ref="V54:V59"/>
    <mergeCell ref="R60:R61"/>
    <mergeCell ref="S60:S61"/>
    <mergeCell ref="T60:T61"/>
    <mergeCell ref="U60:U61"/>
    <mergeCell ref="B87:K87"/>
    <mergeCell ref="A88:A90"/>
    <mergeCell ref="AF60:AF62"/>
    <mergeCell ref="AG60:AG62"/>
    <mergeCell ref="AH60:AH65"/>
    <mergeCell ref="AI60:AI65"/>
    <mergeCell ref="AP60:AP63"/>
    <mergeCell ref="AQ60:AQ63"/>
    <mergeCell ref="AR60:AR63"/>
    <mergeCell ref="AS60:AS63"/>
    <mergeCell ref="AT60:AT65"/>
    <mergeCell ref="AU60:AU65"/>
    <mergeCell ref="BB60:BB65"/>
    <mergeCell ref="BC60:BC65"/>
    <mergeCell ref="BD60:BD65"/>
    <mergeCell ref="BE60:BE65"/>
    <mergeCell ref="BF60:BF65"/>
    <mergeCell ref="BG60:BG65"/>
    <mergeCell ref="R62:R65"/>
    <mergeCell ref="S62:S65"/>
    <mergeCell ref="T62:T65"/>
    <mergeCell ref="U62:U65"/>
  </mergeCells>
  <hyperlinks>
    <hyperlink r:id="rId1" ref="A2"/>
    <hyperlink r:id="rId2" ref="M2"/>
    <hyperlink r:id="rId3" ref="Y2"/>
    <hyperlink r:id="rId4" ref="AK2"/>
    <hyperlink r:id="rId5" ref="AW2"/>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4.75"/>
    <col customWidth="1" min="2" max="2" width="19.0"/>
    <col customWidth="1" min="3" max="3" width="7.0"/>
    <col customWidth="1" min="4" max="4" width="28.63"/>
    <col customWidth="1" min="5" max="5" width="101.88"/>
  </cols>
  <sheetData>
    <row r="1">
      <c r="A1" s="58" t="s">
        <v>0</v>
      </c>
      <c r="B1" s="6"/>
      <c r="C1" s="6"/>
      <c r="D1" s="6"/>
      <c r="E1" s="4"/>
    </row>
    <row r="2">
      <c r="A2" s="59" t="s">
        <v>2</v>
      </c>
      <c r="B2" s="4"/>
      <c r="C2" s="59" t="s">
        <v>3</v>
      </c>
      <c r="D2" s="4"/>
      <c r="E2" s="60" t="s">
        <v>124</v>
      </c>
    </row>
    <row r="3">
      <c r="A3" s="29" t="s">
        <v>5</v>
      </c>
      <c r="B3" s="61" t="s">
        <v>6</v>
      </c>
      <c r="C3" s="62" t="s">
        <v>7</v>
      </c>
      <c r="D3" s="63" t="s">
        <v>8</v>
      </c>
      <c r="E3" s="64" t="s">
        <v>125</v>
      </c>
    </row>
    <row r="4">
      <c r="A4" s="29" t="s">
        <v>9</v>
      </c>
      <c r="B4" s="61" t="s">
        <v>10</v>
      </c>
      <c r="C4" s="65" t="s">
        <v>11</v>
      </c>
      <c r="D4" s="66" t="s">
        <v>12</v>
      </c>
      <c r="E4" s="64" t="s">
        <v>126</v>
      </c>
    </row>
    <row r="5">
      <c r="A5" s="29" t="s">
        <v>127</v>
      </c>
      <c r="B5" s="61" t="s">
        <v>17</v>
      </c>
      <c r="C5" s="67" t="s">
        <v>18</v>
      </c>
      <c r="D5" s="68" t="s">
        <v>128</v>
      </c>
      <c r="E5" s="64" t="s">
        <v>129</v>
      </c>
    </row>
    <row r="6">
      <c r="A6" s="29" t="s">
        <v>20</v>
      </c>
      <c r="B6" s="61" t="s">
        <v>21</v>
      </c>
      <c r="C6" s="69" t="s">
        <v>33</v>
      </c>
      <c r="D6" s="70" t="s">
        <v>130</v>
      </c>
      <c r="E6" s="71" t="s">
        <v>131</v>
      </c>
    </row>
    <row r="7">
      <c r="A7" s="29" t="s">
        <v>24</v>
      </c>
      <c r="B7" s="61" t="s">
        <v>25</v>
      </c>
      <c r="C7" s="72" t="s">
        <v>48</v>
      </c>
      <c r="D7" s="73" t="s">
        <v>132</v>
      </c>
      <c r="E7" s="64" t="s">
        <v>133</v>
      </c>
    </row>
    <row r="8">
      <c r="C8" s="74" t="s">
        <v>22</v>
      </c>
      <c r="D8" s="75" t="s">
        <v>23</v>
      </c>
      <c r="E8" s="64" t="s">
        <v>134</v>
      </c>
    </row>
    <row r="9">
      <c r="C9" s="74" t="s">
        <v>26</v>
      </c>
      <c r="D9" s="75" t="s">
        <v>27</v>
      </c>
      <c r="E9" s="64" t="s">
        <v>135</v>
      </c>
    </row>
    <row r="10">
      <c r="B10" s="76"/>
      <c r="C10" s="74" t="s">
        <v>136</v>
      </c>
      <c r="D10" s="75" t="s">
        <v>137</v>
      </c>
      <c r="E10" s="64" t="s">
        <v>138</v>
      </c>
    </row>
    <row r="11">
      <c r="B11" s="76"/>
      <c r="C11" s="74" t="s">
        <v>28</v>
      </c>
      <c r="D11" s="75" t="s">
        <v>29</v>
      </c>
      <c r="E11" s="64" t="s">
        <v>139</v>
      </c>
    </row>
    <row r="12">
      <c r="A12" s="76"/>
      <c r="B12" s="76"/>
      <c r="C12" s="74" t="s">
        <v>31</v>
      </c>
      <c r="D12" s="75" t="s">
        <v>32</v>
      </c>
      <c r="E12" s="64" t="s">
        <v>140</v>
      </c>
    </row>
    <row r="13">
      <c r="A13" s="77"/>
      <c r="B13" s="78"/>
      <c r="C13" s="74" t="s">
        <v>141</v>
      </c>
      <c r="D13" s="75" t="s">
        <v>142</v>
      </c>
      <c r="E13" s="71" t="s">
        <v>143</v>
      </c>
    </row>
    <row r="14">
      <c r="A14" s="79"/>
      <c r="E14" s="76"/>
    </row>
    <row r="26" ht="21.75" customHeight="1"/>
    <row r="28">
      <c r="A28" s="57"/>
      <c r="B28" s="57"/>
      <c r="C28" s="57"/>
    </row>
  </sheetData>
  <mergeCells count="3">
    <mergeCell ref="A1:E1"/>
    <mergeCell ref="A2:B2"/>
    <mergeCell ref="C2:D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4.63"/>
    <col customWidth="1" min="2" max="2" width="4.25"/>
    <col customWidth="1" min="3" max="3" width="7.5"/>
    <col customWidth="1" min="4" max="4" width="8.75"/>
    <col customWidth="1" min="5" max="5" width="8.0"/>
    <col customWidth="1" min="6" max="6" width="9.63"/>
    <col customWidth="1" min="7" max="7" width="5.5"/>
    <col customWidth="1" min="8" max="8" width="6.25"/>
    <col customWidth="1" min="9" max="11" width="5.38"/>
    <col customWidth="1" min="12" max="13" width="5.63"/>
    <col customWidth="1" min="14" max="14" width="2.5"/>
    <col customWidth="1" min="15" max="15" width="13.38"/>
    <col customWidth="1" min="16" max="16" width="3.63"/>
    <col customWidth="1" min="17" max="17" width="6.0"/>
    <col customWidth="1" min="18" max="18" width="6.25"/>
    <col customWidth="1" min="19" max="19" width="6.63"/>
    <col customWidth="1" min="20" max="25" width="5.38"/>
    <col customWidth="1" min="26" max="26" width="7.5"/>
    <col customWidth="1" min="27" max="27" width="5.63"/>
    <col customWidth="1" min="28" max="28" width="2.38"/>
    <col customWidth="1" min="30" max="30" width="4.63"/>
    <col customWidth="1" min="31" max="31" width="6.0"/>
    <col customWidth="1" min="32" max="32" width="6.25"/>
    <col customWidth="1" min="33" max="33" width="6.63"/>
    <col customWidth="1" min="34" max="39" width="5.38"/>
    <col customWidth="1" min="40" max="41" width="5.63"/>
  </cols>
  <sheetData>
    <row r="1">
      <c r="A1" s="80" t="s">
        <v>144</v>
      </c>
      <c r="B1" s="81"/>
      <c r="C1" s="81"/>
      <c r="D1" s="81"/>
      <c r="E1" s="81"/>
      <c r="F1" s="81"/>
      <c r="G1" s="81"/>
      <c r="H1" s="81"/>
      <c r="I1" s="81"/>
      <c r="J1" s="81"/>
      <c r="K1" s="81"/>
      <c r="L1" s="81"/>
      <c r="M1" s="82"/>
      <c r="O1" s="80" t="s">
        <v>144</v>
      </c>
      <c r="P1" s="81"/>
      <c r="Q1" s="81"/>
      <c r="R1" s="81"/>
      <c r="S1" s="81"/>
      <c r="T1" s="81"/>
      <c r="U1" s="81"/>
      <c r="V1" s="81"/>
      <c r="W1" s="81"/>
      <c r="X1" s="81"/>
      <c r="Y1" s="81"/>
      <c r="Z1" s="81"/>
      <c r="AA1" s="82"/>
      <c r="AC1" s="80" t="s">
        <v>144</v>
      </c>
      <c r="AD1" s="81"/>
      <c r="AE1" s="81"/>
      <c r="AF1" s="81"/>
      <c r="AG1" s="81"/>
      <c r="AH1" s="81"/>
      <c r="AI1" s="81"/>
      <c r="AJ1" s="81"/>
      <c r="AK1" s="81"/>
      <c r="AL1" s="81"/>
      <c r="AM1" s="81"/>
      <c r="AN1" s="81"/>
      <c r="AO1" s="82"/>
    </row>
    <row r="2">
      <c r="A2" s="83" t="s">
        <v>145</v>
      </c>
      <c r="B2" s="84" t="s">
        <v>146</v>
      </c>
      <c r="C2" s="85"/>
      <c r="D2" s="85"/>
      <c r="E2" s="85"/>
      <c r="F2" s="85"/>
      <c r="G2" s="85"/>
      <c r="H2" s="85"/>
      <c r="I2" s="85"/>
      <c r="J2" s="85"/>
      <c r="K2" s="85"/>
      <c r="L2" s="85"/>
      <c r="M2" s="86"/>
      <c r="O2" s="83" t="s">
        <v>147</v>
      </c>
      <c r="P2" s="87" t="s">
        <v>148</v>
      </c>
      <c r="Q2" s="85"/>
      <c r="R2" s="85"/>
      <c r="S2" s="85"/>
      <c r="T2" s="85"/>
      <c r="U2" s="85"/>
      <c r="V2" s="85"/>
      <c r="W2" s="85"/>
      <c r="X2" s="85"/>
      <c r="Y2" s="85"/>
      <c r="Z2" s="85"/>
      <c r="AA2" s="86"/>
      <c r="AC2" s="83" t="s">
        <v>149</v>
      </c>
      <c r="AD2" s="88" t="s">
        <v>150</v>
      </c>
      <c r="AE2" s="85"/>
      <c r="AF2" s="85"/>
      <c r="AG2" s="85"/>
      <c r="AH2" s="85"/>
      <c r="AI2" s="85"/>
      <c r="AJ2" s="85"/>
      <c r="AK2" s="85"/>
      <c r="AL2" s="85"/>
      <c r="AM2" s="85"/>
      <c r="AN2" s="85"/>
      <c r="AO2" s="86"/>
    </row>
    <row r="3">
      <c r="A3" s="89"/>
      <c r="B3" s="81"/>
      <c r="C3" s="81"/>
      <c r="D3" s="81"/>
      <c r="E3" s="81"/>
      <c r="F3" s="81"/>
      <c r="G3" s="81"/>
      <c r="H3" s="81"/>
      <c r="I3" s="81"/>
      <c r="J3" s="81"/>
      <c r="K3" s="81"/>
      <c r="L3" s="81"/>
      <c r="M3" s="82"/>
      <c r="O3" s="89"/>
      <c r="P3" s="81"/>
      <c r="Q3" s="81"/>
      <c r="R3" s="81"/>
      <c r="S3" s="81"/>
      <c r="T3" s="81"/>
      <c r="U3" s="81"/>
      <c r="V3" s="81"/>
      <c r="W3" s="81"/>
      <c r="X3" s="81"/>
      <c r="Y3" s="81"/>
      <c r="Z3" s="81"/>
      <c r="AA3" s="82"/>
      <c r="AC3" s="89"/>
      <c r="AD3" s="81"/>
      <c r="AE3" s="81"/>
      <c r="AF3" s="81"/>
      <c r="AG3" s="81"/>
      <c r="AH3" s="81"/>
      <c r="AI3" s="81"/>
      <c r="AJ3" s="81"/>
      <c r="AK3" s="81"/>
      <c r="AL3" s="81"/>
      <c r="AM3" s="81"/>
      <c r="AN3" s="81"/>
      <c r="AO3" s="82"/>
    </row>
    <row r="4">
      <c r="A4" s="90"/>
      <c r="B4" s="29" t="s">
        <v>16</v>
      </c>
      <c r="C4" s="29" t="s">
        <v>151</v>
      </c>
      <c r="D4" s="29" t="s">
        <v>152</v>
      </c>
      <c r="E4" s="29" t="s">
        <v>153</v>
      </c>
      <c r="F4" s="29" t="s">
        <v>22</v>
      </c>
      <c r="G4" s="29" t="s">
        <v>26</v>
      </c>
      <c r="H4" s="74" t="s">
        <v>136</v>
      </c>
      <c r="I4" s="74" t="s">
        <v>28</v>
      </c>
      <c r="J4" s="74" t="s">
        <v>31</v>
      </c>
      <c r="K4" s="74" t="s">
        <v>141</v>
      </c>
      <c r="L4" s="29" t="s">
        <v>33</v>
      </c>
      <c r="M4" s="29" t="s">
        <v>48</v>
      </c>
      <c r="O4" s="90"/>
      <c r="P4" s="29" t="s">
        <v>16</v>
      </c>
      <c r="Q4" s="29" t="s">
        <v>151</v>
      </c>
      <c r="R4" s="29" t="s">
        <v>152</v>
      </c>
      <c r="S4" s="29" t="s">
        <v>153</v>
      </c>
      <c r="T4" s="29" t="s">
        <v>22</v>
      </c>
      <c r="U4" s="29" t="s">
        <v>26</v>
      </c>
      <c r="V4" s="74" t="s">
        <v>136</v>
      </c>
      <c r="W4" s="74" t="s">
        <v>28</v>
      </c>
      <c r="X4" s="74" t="s">
        <v>31</v>
      </c>
      <c r="Y4" s="74" t="s">
        <v>141</v>
      </c>
      <c r="Z4" s="29" t="s">
        <v>33</v>
      </c>
      <c r="AA4" s="29" t="s">
        <v>48</v>
      </c>
      <c r="AC4" s="90"/>
      <c r="AD4" s="29" t="s">
        <v>16</v>
      </c>
      <c r="AE4" s="29" t="s">
        <v>151</v>
      </c>
      <c r="AF4" s="29" t="s">
        <v>152</v>
      </c>
      <c r="AG4" s="29" t="s">
        <v>153</v>
      </c>
      <c r="AH4" s="29" t="s">
        <v>22</v>
      </c>
      <c r="AI4" s="29" t="s">
        <v>26</v>
      </c>
      <c r="AJ4" s="74" t="s">
        <v>136</v>
      </c>
      <c r="AK4" s="74" t="s">
        <v>28</v>
      </c>
      <c r="AL4" s="74" t="s">
        <v>31</v>
      </c>
      <c r="AM4" s="74" t="s">
        <v>141</v>
      </c>
      <c r="AN4" s="29" t="s">
        <v>33</v>
      </c>
      <c r="AO4" s="29" t="s">
        <v>48</v>
      </c>
    </row>
    <row r="5">
      <c r="A5" s="91" t="s">
        <v>154</v>
      </c>
      <c r="B5" s="92">
        <v>1.0</v>
      </c>
      <c r="C5" s="93">
        <v>287.0</v>
      </c>
      <c r="D5" s="93">
        <v>148.44</v>
      </c>
      <c r="E5" s="93">
        <v>435.44</v>
      </c>
      <c r="F5" s="94"/>
      <c r="G5" s="94"/>
      <c r="H5" s="95"/>
      <c r="I5" s="94"/>
      <c r="J5" s="94"/>
      <c r="K5" s="95"/>
      <c r="L5" s="96"/>
      <c r="M5" s="96">
        <v>445.0</v>
      </c>
      <c r="O5" s="97" t="s">
        <v>155</v>
      </c>
      <c r="P5" s="92">
        <v>1.0</v>
      </c>
      <c r="Q5" s="93">
        <v>755.0</v>
      </c>
      <c r="R5" s="93">
        <v>1262.98</v>
      </c>
      <c r="S5" s="93">
        <v>2017.98</v>
      </c>
      <c r="T5" s="98"/>
      <c r="U5" s="98"/>
      <c r="V5" s="99"/>
      <c r="W5" s="98"/>
      <c r="X5" s="98"/>
      <c r="Y5" s="99"/>
      <c r="Z5" s="100"/>
      <c r="AA5" s="96">
        <v>2027.0</v>
      </c>
      <c r="AC5" s="91" t="s">
        <v>154</v>
      </c>
      <c r="AD5" s="92">
        <v>1.0</v>
      </c>
      <c r="AE5" s="93">
        <v>92.0</v>
      </c>
      <c r="AF5" s="93">
        <v>127.92</v>
      </c>
      <c r="AG5" s="93">
        <v>219.92</v>
      </c>
      <c r="AH5" s="98"/>
      <c r="AI5" s="98"/>
      <c r="AJ5" s="99"/>
      <c r="AK5" s="98"/>
      <c r="AL5" s="98"/>
      <c r="AM5" s="99"/>
      <c r="AN5" s="100"/>
      <c r="AO5" s="96">
        <v>229.0</v>
      </c>
    </row>
    <row r="6">
      <c r="A6" s="91" t="s">
        <v>156</v>
      </c>
      <c r="B6" s="92">
        <v>1.0</v>
      </c>
      <c r="C6" s="93">
        <v>198.0</v>
      </c>
      <c r="D6" s="93">
        <v>237.69</v>
      </c>
      <c r="E6" s="93">
        <v>435.69</v>
      </c>
      <c r="F6" s="98"/>
      <c r="G6" s="98"/>
      <c r="H6" s="99"/>
      <c r="I6" s="98"/>
      <c r="J6" s="98"/>
      <c r="K6" s="99"/>
      <c r="L6" s="101"/>
      <c r="M6" s="94">
        <v>445.0</v>
      </c>
      <c r="O6" s="91" t="s">
        <v>156</v>
      </c>
      <c r="P6" s="92">
        <v>1.0</v>
      </c>
      <c r="Q6" s="93">
        <v>151.0</v>
      </c>
      <c r="R6" s="93">
        <v>1866.65</v>
      </c>
      <c r="S6" s="93">
        <v>2017.65</v>
      </c>
      <c r="T6" s="98"/>
      <c r="U6" s="98"/>
      <c r="V6" s="99"/>
      <c r="W6" s="98"/>
      <c r="X6" s="98"/>
      <c r="Y6" s="99"/>
      <c r="Z6" s="101"/>
      <c r="AA6" s="94">
        <v>2027.0</v>
      </c>
      <c r="AC6" s="91" t="s">
        <v>156</v>
      </c>
      <c r="AD6" s="92">
        <v>1.0</v>
      </c>
      <c r="AE6" s="93">
        <v>70.0</v>
      </c>
      <c r="AF6" s="93">
        <v>149.57</v>
      </c>
      <c r="AG6" s="93">
        <v>219.57</v>
      </c>
      <c r="AH6" s="94">
        <v>3199.0</v>
      </c>
      <c r="AI6" s="94">
        <v>0.26</v>
      </c>
      <c r="AJ6" s="95">
        <v>0.22</v>
      </c>
      <c r="AK6" s="94">
        <v>20366.0</v>
      </c>
      <c r="AL6" s="94">
        <v>0.26</v>
      </c>
      <c r="AM6" s="95">
        <v>0.22</v>
      </c>
      <c r="AN6" s="94">
        <v>92.0</v>
      </c>
      <c r="AO6" s="94">
        <v>229.0</v>
      </c>
    </row>
    <row r="7">
      <c r="A7" s="91" t="s">
        <v>157</v>
      </c>
      <c r="B7" s="92">
        <v>1.0</v>
      </c>
      <c r="C7" s="93">
        <v>141.0</v>
      </c>
      <c r="D7" s="93">
        <v>294.52</v>
      </c>
      <c r="E7" s="93">
        <v>435.52</v>
      </c>
      <c r="F7" s="94">
        <v>3051.0</v>
      </c>
      <c r="G7" s="94">
        <v>0.28</v>
      </c>
      <c r="H7" s="95">
        <v>0.24</v>
      </c>
      <c r="I7" s="94">
        <v>19429.0</v>
      </c>
      <c r="J7" s="94">
        <v>0.29</v>
      </c>
      <c r="K7" s="95">
        <v>0.25</v>
      </c>
      <c r="L7" s="94">
        <v>287.0</v>
      </c>
      <c r="M7" s="102">
        <v>445.0</v>
      </c>
      <c r="O7" s="91" t="s">
        <v>157</v>
      </c>
      <c r="P7" s="92">
        <v>1.0</v>
      </c>
      <c r="Q7" s="93">
        <v>73.0</v>
      </c>
      <c r="R7" s="93">
        <v>1944.54</v>
      </c>
      <c r="S7" s="93">
        <v>2017.54</v>
      </c>
      <c r="T7" s="98"/>
      <c r="U7" s="98"/>
      <c r="V7" s="99"/>
      <c r="W7" s="98"/>
      <c r="X7" s="98"/>
      <c r="Y7" s="99"/>
      <c r="Z7" s="101"/>
      <c r="AA7" s="94">
        <v>2027.0</v>
      </c>
      <c r="AC7" s="91" t="s">
        <v>157</v>
      </c>
      <c r="AD7" s="92">
        <v>1.0</v>
      </c>
      <c r="AE7" s="93">
        <v>92.0</v>
      </c>
      <c r="AF7" s="93">
        <v>128.04</v>
      </c>
      <c r="AG7" s="93">
        <v>220.04</v>
      </c>
      <c r="AH7" s="98"/>
      <c r="AI7" s="98"/>
      <c r="AJ7" s="99"/>
      <c r="AK7" s="98"/>
      <c r="AL7" s="98"/>
      <c r="AM7" s="99"/>
      <c r="AN7" s="101"/>
      <c r="AO7" s="94">
        <v>229.0</v>
      </c>
    </row>
    <row r="8">
      <c r="A8" s="103" t="s">
        <v>158</v>
      </c>
      <c r="B8" s="104">
        <v>1.0</v>
      </c>
      <c r="C8" s="105">
        <v>190.0</v>
      </c>
      <c r="D8" s="105">
        <v>246.18</v>
      </c>
      <c r="E8" s="105">
        <v>436.18</v>
      </c>
      <c r="F8" s="106"/>
      <c r="G8" s="106"/>
      <c r="H8" s="107"/>
      <c r="I8" s="106"/>
      <c r="J8" s="106"/>
      <c r="K8" s="107"/>
      <c r="L8" s="108"/>
      <c r="M8" s="109">
        <v>445.0</v>
      </c>
      <c r="N8" s="110"/>
      <c r="O8" s="103" t="s">
        <v>158</v>
      </c>
      <c r="P8" s="104">
        <v>1.0</v>
      </c>
      <c r="Q8" s="105">
        <v>160.0</v>
      </c>
      <c r="R8" s="105">
        <v>1857.67</v>
      </c>
      <c r="S8" s="105">
        <v>2017.67</v>
      </c>
      <c r="T8" s="109">
        <v>3157.0</v>
      </c>
      <c r="U8" s="109">
        <v>0.26</v>
      </c>
      <c r="V8" s="111">
        <v>0.22</v>
      </c>
      <c r="W8" s="109">
        <v>20168.0</v>
      </c>
      <c r="X8" s="109">
        <v>0.27</v>
      </c>
      <c r="Y8" s="111">
        <v>0.22</v>
      </c>
      <c r="Z8" s="109">
        <v>755.0</v>
      </c>
      <c r="AA8" s="109">
        <v>2027.0</v>
      </c>
      <c r="AB8" s="110"/>
      <c r="AC8" s="112" t="s">
        <v>159</v>
      </c>
      <c r="AD8" s="104">
        <v>1.0</v>
      </c>
      <c r="AE8" s="113"/>
      <c r="AF8" s="114"/>
      <c r="AG8" s="114"/>
      <c r="AH8" s="114"/>
      <c r="AI8" s="114"/>
      <c r="AJ8" s="114"/>
      <c r="AK8" s="114"/>
      <c r="AL8" s="114"/>
      <c r="AM8" s="114"/>
      <c r="AN8" s="114"/>
      <c r="AO8" s="115"/>
    </row>
    <row r="9">
      <c r="A9" s="116" t="s">
        <v>154</v>
      </c>
      <c r="B9" s="117">
        <v>2.0</v>
      </c>
      <c r="C9" s="118">
        <v>364.0</v>
      </c>
      <c r="D9" s="118">
        <v>141.5</v>
      </c>
      <c r="E9" s="118">
        <v>505.5</v>
      </c>
      <c r="F9" s="98"/>
      <c r="G9" s="98"/>
      <c r="H9" s="99"/>
      <c r="I9" s="98"/>
      <c r="J9" s="98"/>
      <c r="K9" s="99"/>
      <c r="L9" s="98"/>
      <c r="M9" s="94">
        <v>506.0</v>
      </c>
      <c r="O9" s="97" t="s">
        <v>155</v>
      </c>
      <c r="P9" s="117">
        <v>2.0</v>
      </c>
      <c r="Q9" s="118">
        <v>423.0</v>
      </c>
      <c r="R9" s="118">
        <v>1262.41</v>
      </c>
      <c r="S9" s="118">
        <v>1685.41</v>
      </c>
      <c r="T9" s="98"/>
      <c r="U9" s="98"/>
      <c r="V9" s="99"/>
      <c r="W9" s="98"/>
      <c r="X9" s="98"/>
      <c r="Y9" s="99"/>
      <c r="Z9" s="98"/>
      <c r="AA9" s="94">
        <v>1686.0</v>
      </c>
      <c r="AC9" s="116" t="s">
        <v>154</v>
      </c>
      <c r="AD9" s="117">
        <v>2.0</v>
      </c>
      <c r="AE9" s="118">
        <v>87.0</v>
      </c>
      <c r="AF9" s="118">
        <v>121.44</v>
      </c>
      <c r="AG9" s="118">
        <v>208.44</v>
      </c>
      <c r="AH9" s="94">
        <v>2696.0</v>
      </c>
      <c r="AI9" s="94">
        <v>0.37</v>
      </c>
      <c r="AJ9" s="95">
        <v>0.36</v>
      </c>
      <c r="AK9" s="94">
        <v>17162.0</v>
      </c>
      <c r="AL9" s="94">
        <v>0.37</v>
      </c>
      <c r="AM9" s="95">
        <v>0.36</v>
      </c>
      <c r="AN9" s="94">
        <v>88.0</v>
      </c>
      <c r="AO9" s="94">
        <v>209.0</v>
      </c>
    </row>
    <row r="10">
      <c r="A10" s="91" t="s">
        <v>156</v>
      </c>
      <c r="B10" s="92">
        <v>2.0</v>
      </c>
      <c r="C10" s="93">
        <v>292.0</v>
      </c>
      <c r="D10" s="93">
        <v>213.51</v>
      </c>
      <c r="E10" s="93">
        <v>505.51</v>
      </c>
      <c r="F10" s="98"/>
      <c r="G10" s="98"/>
      <c r="H10" s="99"/>
      <c r="I10" s="98"/>
      <c r="J10" s="98"/>
      <c r="K10" s="99"/>
      <c r="L10" s="101"/>
      <c r="M10" s="94">
        <v>506.0</v>
      </c>
      <c r="O10" s="91" t="s">
        <v>156</v>
      </c>
      <c r="P10" s="92">
        <v>2.0</v>
      </c>
      <c r="Q10" s="93">
        <v>124.0</v>
      </c>
      <c r="R10" s="93">
        <v>1562.19</v>
      </c>
      <c r="S10" s="93">
        <v>1686.19</v>
      </c>
      <c r="T10" s="98"/>
      <c r="U10" s="98"/>
      <c r="V10" s="99"/>
      <c r="W10" s="98"/>
      <c r="X10" s="98"/>
      <c r="Y10" s="99"/>
      <c r="Z10" s="101"/>
      <c r="AA10" s="94">
        <v>1686.0</v>
      </c>
      <c r="AC10" s="91" t="s">
        <v>156</v>
      </c>
      <c r="AD10" s="92">
        <v>2.0</v>
      </c>
      <c r="AE10" s="93">
        <v>67.0</v>
      </c>
      <c r="AF10" s="93">
        <v>142.11</v>
      </c>
      <c r="AG10" s="93">
        <v>209.11</v>
      </c>
      <c r="AH10" s="98"/>
      <c r="AI10" s="98"/>
      <c r="AJ10" s="99"/>
      <c r="AK10" s="98"/>
      <c r="AL10" s="98"/>
      <c r="AM10" s="99"/>
      <c r="AN10" s="101"/>
      <c r="AO10" s="94">
        <v>209.0</v>
      </c>
    </row>
    <row r="11">
      <c r="A11" s="91" t="s">
        <v>157</v>
      </c>
      <c r="B11" s="92">
        <v>2.0</v>
      </c>
      <c r="C11" s="93">
        <v>172.0</v>
      </c>
      <c r="D11" s="93">
        <v>333.96</v>
      </c>
      <c r="E11" s="93">
        <v>505.96</v>
      </c>
      <c r="F11" s="94">
        <v>2606.0</v>
      </c>
      <c r="G11" s="94">
        <v>0.39</v>
      </c>
      <c r="H11" s="95">
        <v>0.37</v>
      </c>
      <c r="I11" s="94">
        <v>16631.0</v>
      </c>
      <c r="J11" s="94">
        <v>0.39</v>
      </c>
      <c r="K11" s="95">
        <v>0.37</v>
      </c>
      <c r="L11" s="94">
        <v>364.0</v>
      </c>
      <c r="M11" s="94">
        <v>506.0</v>
      </c>
      <c r="O11" s="91" t="s">
        <v>157</v>
      </c>
      <c r="P11" s="92">
        <v>2.0</v>
      </c>
      <c r="Q11" s="93">
        <v>77.0</v>
      </c>
      <c r="R11" s="93">
        <v>1609.17</v>
      </c>
      <c r="S11" s="93">
        <v>1686.17</v>
      </c>
      <c r="T11" s="94">
        <v>2637.0</v>
      </c>
      <c r="U11" s="94">
        <v>0.39</v>
      </c>
      <c r="V11" s="95">
        <v>0.37</v>
      </c>
      <c r="W11" s="94">
        <v>16833.0</v>
      </c>
      <c r="X11" s="94">
        <v>0.39</v>
      </c>
      <c r="Y11" s="95">
        <v>0.37</v>
      </c>
      <c r="Z11" s="94">
        <v>423.0</v>
      </c>
      <c r="AA11" s="94">
        <v>1686.0</v>
      </c>
      <c r="AC11" s="91" t="s">
        <v>157</v>
      </c>
      <c r="AD11" s="92">
        <v>2.0</v>
      </c>
      <c r="AE11" s="93">
        <v>88.0</v>
      </c>
      <c r="AF11" s="93">
        <v>121.05</v>
      </c>
      <c r="AG11" s="93">
        <v>209.05</v>
      </c>
      <c r="AH11" s="98"/>
      <c r="AI11" s="98"/>
      <c r="AJ11" s="99"/>
      <c r="AK11" s="98"/>
      <c r="AL11" s="98"/>
      <c r="AM11" s="99"/>
      <c r="AN11" s="101"/>
      <c r="AO11" s="94">
        <v>209.0</v>
      </c>
    </row>
    <row r="12">
      <c r="A12" s="103" t="s">
        <v>158</v>
      </c>
      <c r="B12" s="104">
        <v>2.0</v>
      </c>
      <c r="C12" s="105">
        <v>260.0</v>
      </c>
      <c r="D12" s="105">
        <v>245.9</v>
      </c>
      <c r="E12" s="105">
        <v>505.9</v>
      </c>
      <c r="F12" s="109"/>
      <c r="G12" s="109"/>
      <c r="H12" s="111"/>
      <c r="I12" s="109"/>
      <c r="J12" s="109"/>
      <c r="K12" s="111"/>
      <c r="L12" s="109"/>
      <c r="M12" s="109">
        <v>506.0</v>
      </c>
      <c r="N12" s="110"/>
      <c r="O12" s="103" t="s">
        <v>158</v>
      </c>
      <c r="P12" s="104">
        <v>2.0</v>
      </c>
      <c r="Q12" s="105">
        <v>129.0</v>
      </c>
      <c r="R12" s="105">
        <v>1557.08</v>
      </c>
      <c r="S12" s="105">
        <v>1686.08</v>
      </c>
      <c r="T12" s="109"/>
      <c r="U12" s="109"/>
      <c r="V12" s="111"/>
      <c r="W12" s="109"/>
      <c r="X12" s="109"/>
      <c r="Y12" s="111"/>
      <c r="Z12" s="109"/>
      <c r="AA12" s="109">
        <v>1686.0</v>
      </c>
      <c r="AB12" s="110"/>
      <c r="AC12" s="112" t="s">
        <v>159</v>
      </c>
      <c r="AD12" s="104">
        <v>2.0</v>
      </c>
      <c r="AE12" s="113"/>
      <c r="AF12" s="114"/>
      <c r="AG12" s="114"/>
      <c r="AH12" s="114"/>
      <c r="AI12" s="114"/>
      <c r="AJ12" s="114"/>
      <c r="AK12" s="114"/>
      <c r="AL12" s="114"/>
      <c r="AM12" s="114"/>
      <c r="AN12" s="114"/>
      <c r="AO12" s="115"/>
    </row>
    <row r="13">
      <c r="A13" s="116" t="s">
        <v>154</v>
      </c>
      <c r="B13" s="117">
        <v>3.0</v>
      </c>
      <c r="C13" s="118">
        <v>189.0</v>
      </c>
      <c r="D13" s="118">
        <v>154.28</v>
      </c>
      <c r="E13" s="118">
        <v>343.28</v>
      </c>
      <c r="F13" s="94">
        <v>2357.0</v>
      </c>
      <c r="G13" s="94">
        <v>0.45</v>
      </c>
      <c r="H13" s="95">
        <v>0.43</v>
      </c>
      <c r="I13" s="94">
        <v>15114.0</v>
      </c>
      <c r="J13" s="94">
        <v>0.45</v>
      </c>
      <c r="K13" s="95">
        <v>0.43</v>
      </c>
      <c r="L13" s="94">
        <v>189.0</v>
      </c>
      <c r="M13" s="94">
        <v>344.0</v>
      </c>
      <c r="O13" s="97" t="s">
        <v>155</v>
      </c>
      <c r="P13" s="117">
        <v>3.0</v>
      </c>
      <c r="Q13" s="118">
        <v>634.0</v>
      </c>
      <c r="R13" s="118">
        <v>1307.44</v>
      </c>
      <c r="S13" s="118">
        <v>1941.44</v>
      </c>
      <c r="T13" s="94"/>
      <c r="U13" s="94"/>
      <c r="V13" s="95"/>
      <c r="W13" s="94"/>
      <c r="X13" s="94"/>
      <c r="Y13" s="95"/>
      <c r="Z13" s="94"/>
      <c r="AA13" s="94">
        <v>1941.0</v>
      </c>
      <c r="AC13" s="116" t="s">
        <v>154</v>
      </c>
      <c r="AD13" s="117">
        <v>3.0</v>
      </c>
      <c r="AE13" s="118">
        <v>87.0</v>
      </c>
      <c r="AF13" s="118">
        <v>126.76</v>
      </c>
      <c r="AG13" s="118">
        <v>213.76</v>
      </c>
      <c r="AH13" s="94">
        <v>2426.0</v>
      </c>
      <c r="AI13" s="94">
        <v>0.43</v>
      </c>
      <c r="AJ13" s="95">
        <v>0.42</v>
      </c>
      <c r="AK13" s="94">
        <v>15471.0</v>
      </c>
      <c r="AL13" s="94">
        <v>0.43</v>
      </c>
      <c r="AM13" s="95">
        <v>0.42</v>
      </c>
      <c r="AN13" s="94">
        <v>89.0</v>
      </c>
      <c r="AO13" s="94">
        <v>214.0</v>
      </c>
    </row>
    <row r="14">
      <c r="A14" s="91" t="s">
        <v>156</v>
      </c>
      <c r="B14" s="92">
        <v>3.0</v>
      </c>
      <c r="C14" s="93">
        <v>175.0</v>
      </c>
      <c r="D14" s="93">
        <v>168.35</v>
      </c>
      <c r="E14" s="93">
        <v>343.35</v>
      </c>
      <c r="F14" s="98"/>
      <c r="G14" s="98"/>
      <c r="H14" s="99"/>
      <c r="I14" s="98"/>
      <c r="J14" s="98"/>
      <c r="K14" s="99"/>
      <c r="L14" s="101"/>
      <c r="M14" s="94">
        <v>344.0</v>
      </c>
      <c r="O14" s="91" t="s">
        <v>156</v>
      </c>
      <c r="P14" s="92">
        <v>3.0</v>
      </c>
      <c r="Q14" s="93">
        <v>145.0</v>
      </c>
      <c r="R14" s="93">
        <v>1796.11</v>
      </c>
      <c r="S14" s="93">
        <v>1941.11</v>
      </c>
      <c r="T14" s="98"/>
      <c r="U14" s="98"/>
      <c r="V14" s="99"/>
      <c r="W14" s="98"/>
      <c r="X14" s="98"/>
      <c r="Y14" s="99"/>
      <c r="Z14" s="101"/>
      <c r="AA14" s="94">
        <v>1941.0</v>
      </c>
      <c r="AC14" s="91" t="s">
        <v>156</v>
      </c>
      <c r="AD14" s="92">
        <v>3.0</v>
      </c>
      <c r="AE14" s="93">
        <v>69.0</v>
      </c>
      <c r="AF14" s="93">
        <v>145.3</v>
      </c>
      <c r="AG14" s="93">
        <v>214.3</v>
      </c>
      <c r="AH14" s="98"/>
      <c r="AI14" s="98"/>
      <c r="AJ14" s="99"/>
      <c r="AK14" s="98"/>
      <c r="AL14" s="98"/>
      <c r="AM14" s="99"/>
      <c r="AN14" s="101"/>
      <c r="AO14" s="94">
        <v>214.0</v>
      </c>
    </row>
    <row r="15">
      <c r="A15" s="91" t="s">
        <v>157</v>
      </c>
      <c r="B15" s="92">
        <v>3.0</v>
      </c>
      <c r="C15" s="93">
        <v>134.0</v>
      </c>
      <c r="D15" s="93">
        <v>210.22</v>
      </c>
      <c r="E15" s="93">
        <v>344.22</v>
      </c>
      <c r="F15" s="98"/>
      <c r="G15" s="98"/>
      <c r="H15" s="99"/>
      <c r="I15" s="98"/>
      <c r="J15" s="98"/>
      <c r="K15" s="99"/>
      <c r="L15" s="101"/>
      <c r="M15" s="94">
        <v>344.0</v>
      </c>
      <c r="O15" s="91" t="s">
        <v>157</v>
      </c>
      <c r="P15" s="92">
        <v>3.0</v>
      </c>
      <c r="Q15" s="93">
        <v>72.0</v>
      </c>
      <c r="R15" s="93">
        <v>1868.99</v>
      </c>
      <c r="S15" s="93">
        <v>1940.99</v>
      </c>
      <c r="T15" s="94">
        <v>2398.0</v>
      </c>
      <c r="U15" s="94">
        <v>0.44</v>
      </c>
      <c r="V15" s="95">
        <v>0.43</v>
      </c>
      <c r="W15" s="94">
        <v>15422.0</v>
      </c>
      <c r="X15" s="94">
        <v>0.44</v>
      </c>
      <c r="Y15" s="95">
        <v>0.42</v>
      </c>
      <c r="Z15" s="94">
        <v>634.0</v>
      </c>
      <c r="AA15" s="94">
        <v>1941.0</v>
      </c>
      <c r="AC15" s="91" t="s">
        <v>157</v>
      </c>
      <c r="AD15" s="92">
        <v>3.0</v>
      </c>
      <c r="AE15" s="93">
        <v>89.0</v>
      </c>
      <c r="AF15" s="93">
        <v>125.46</v>
      </c>
      <c r="AG15" s="93">
        <v>214.46</v>
      </c>
      <c r="AH15" s="98"/>
      <c r="AI15" s="98"/>
      <c r="AJ15" s="99"/>
      <c r="AK15" s="98"/>
      <c r="AL15" s="98"/>
      <c r="AM15" s="99"/>
      <c r="AN15" s="101"/>
      <c r="AO15" s="94">
        <v>214.0</v>
      </c>
    </row>
    <row r="16">
      <c r="A16" s="103" t="s">
        <v>158</v>
      </c>
      <c r="B16" s="104">
        <v>3.0</v>
      </c>
      <c r="C16" s="105">
        <v>170.0</v>
      </c>
      <c r="D16" s="105">
        <v>173.88</v>
      </c>
      <c r="E16" s="105">
        <v>343.88</v>
      </c>
      <c r="F16" s="106"/>
      <c r="G16" s="106"/>
      <c r="H16" s="107"/>
      <c r="I16" s="106"/>
      <c r="J16" s="106"/>
      <c r="K16" s="107"/>
      <c r="L16" s="108"/>
      <c r="M16" s="109">
        <v>344.0</v>
      </c>
      <c r="N16" s="110"/>
      <c r="O16" s="103" t="s">
        <v>158</v>
      </c>
      <c r="P16" s="104">
        <v>3.0</v>
      </c>
      <c r="Q16" s="105">
        <v>134.0</v>
      </c>
      <c r="R16" s="105">
        <v>1806.94</v>
      </c>
      <c r="S16" s="105">
        <v>1940.94</v>
      </c>
      <c r="T16" s="106"/>
      <c r="U16" s="106"/>
      <c r="V16" s="107"/>
      <c r="W16" s="106"/>
      <c r="X16" s="106"/>
      <c r="Y16" s="107"/>
      <c r="Z16" s="108"/>
      <c r="AA16" s="109">
        <v>1941.0</v>
      </c>
      <c r="AB16" s="110"/>
      <c r="AC16" s="112" t="s">
        <v>159</v>
      </c>
      <c r="AD16" s="104">
        <v>3.0</v>
      </c>
      <c r="AE16" s="113"/>
      <c r="AF16" s="114"/>
      <c r="AG16" s="114"/>
      <c r="AH16" s="114"/>
      <c r="AI16" s="114"/>
      <c r="AJ16" s="114"/>
      <c r="AK16" s="114"/>
      <c r="AL16" s="114"/>
      <c r="AM16" s="114"/>
      <c r="AN16" s="114"/>
      <c r="AO16" s="115"/>
    </row>
    <row r="17">
      <c r="A17" s="116" t="s">
        <v>154</v>
      </c>
      <c r="B17" s="117">
        <v>4.0</v>
      </c>
      <c r="C17" s="118">
        <v>215.0</v>
      </c>
      <c r="D17" s="118">
        <v>151.96</v>
      </c>
      <c r="E17" s="118">
        <v>366.96</v>
      </c>
      <c r="F17" s="98"/>
      <c r="G17" s="98"/>
      <c r="H17" s="99"/>
      <c r="I17" s="98"/>
      <c r="J17" s="98"/>
      <c r="K17" s="99"/>
      <c r="L17" s="98"/>
      <c r="M17" s="94">
        <v>367.0</v>
      </c>
      <c r="O17" s="97" t="s">
        <v>155</v>
      </c>
      <c r="P17" s="117">
        <v>4.0</v>
      </c>
      <c r="Q17" s="118">
        <v>411.0</v>
      </c>
      <c r="R17" s="118">
        <v>1411.05</v>
      </c>
      <c r="S17" s="118">
        <v>1822.05</v>
      </c>
      <c r="T17" s="98"/>
      <c r="U17" s="98"/>
      <c r="V17" s="99"/>
      <c r="W17" s="98"/>
      <c r="X17" s="98"/>
      <c r="Y17" s="99"/>
      <c r="Z17" s="98"/>
      <c r="AA17" s="94">
        <v>1822.0</v>
      </c>
      <c r="AC17" s="116" t="s">
        <v>154</v>
      </c>
      <c r="AD17" s="117">
        <v>4.0</v>
      </c>
      <c r="AE17" s="118">
        <v>85.0</v>
      </c>
      <c r="AF17" s="118">
        <v>133.18</v>
      </c>
      <c r="AG17" s="118">
        <v>218.18</v>
      </c>
      <c r="AH17" s="94">
        <v>2237.0</v>
      </c>
      <c r="AI17" s="94">
        <v>0.48</v>
      </c>
      <c r="AJ17" s="95">
        <v>0.48</v>
      </c>
      <c r="AK17" s="94">
        <v>14343.0</v>
      </c>
      <c r="AL17" s="94">
        <v>0.48</v>
      </c>
      <c r="AM17" s="95">
        <v>0.47</v>
      </c>
      <c r="AN17" s="94">
        <v>88.0</v>
      </c>
      <c r="AO17" s="94">
        <v>218.0</v>
      </c>
    </row>
    <row r="18">
      <c r="A18" s="91" t="s">
        <v>156</v>
      </c>
      <c r="B18" s="92">
        <v>4.0</v>
      </c>
      <c r="C18" s="93">
        <v>195.0</v>
      </c>
      <c r="D18" s="93">
        <v>171.66</v>
      </c>
      <c r="E18" s="93">
        <v>366.66</v>
      </c>
      <c r="F18" s="98"/>
      <c r="G18" s="98"/>
      <c r="H18" s="99"/>
      <c r="I18" s="98"/>
      <c r="J18" s="98"/>
      <c r="K18" s="99"/>
      <c r="L18" s="101"/>
      <c r="M18" s="94">
        <v>367.0</v>
      </c>
      <c r="O18" s="91" t="s">
        <v>156</v>
      </c>
      <c r="P18" s="92">
        <v>4.0</v>
      </c>
      <c r="Q18" s="93">
        <v>122.0</v>
      </c>
      <c r="R18" s="93">
        <v>1699.92</v>
      </c>
      <c r="S18" s="93">
        <v>1821.92</v>
      </c>
      <c r="T18" s="98"/>
      <c r="U18" s="98"/>
      <c r="V18" s="99"/>
      <c r="W18" s="98"/>
      <c r="X18" s="98"/>
      <c r="Y18" s="99"/>
      <c r="Z18" s="101"/>
      <c r="AA18" s="94">
        <v>1822.0</v>
      </c>
      <c r="AC18" s="91" t="s">
        <v>156</v>
      </c>
      <c r="AD18" s="92">
        <v>4.0</v>
      </c>
      <c r="AE18" s="93">
        <v>67.0</v>
      </c>
      <c r="AF18" s="93">
        <v>151.51</v>
      </c>
      <c r="AG18" s="93">
        <v>218.51</v>
      </c>
      <c r="AH18" s="98"/>
      <c r="AI18" s="98"/>
      <c r="AJ18" s="99"/>
      <c r="AK18" s="98"/>
      <c r="AL18" s="98"/>
      <c r="AM18" s="99"/>
      <c r="AN18" s="101"/>
      <c r="AO18" s="94">
        <v>218.0</v>
      </c>
    </row>
    <row r="19">
      <c r="A19" s="91" t="s">
        <v>157</v>
      </c>
      <c r="B19" s="92">
        <v>4.0</v>
      </c>
      <c r="C19" s="93">
        <v>145.0</v>
      </c>
      <c r="D19" s="93">
        <v>222.12</v>
      </c>
      <c r="E19" s="93">
        <v>367.12</v>
      </c>
      <c r="F19" s="94">
        <v>2175.0</v>
      </c>
      <c r="G19" s="94">
        <v>0.5</v>
      </c>
      <c r="H19" s="95">
        <v>0.49</v>
      </c>
      <c r="I19" s="94">
        <v>14016.0</v>
      </c>
      <c r="J19" s="94">
        <v>0.49</v>
      </c>
      <c r="K19" s="95">
        <v>0.48</v>
      </c>
      <c r="L19" s="94">
        <v>215.0</v>
      </c>
      <c r="M19" s="94">
        <v>367.0</v>
      </c>
      <c r="O19" s="91" t="s">
        <v>157</v>
      </c>
      <c r="P19" s="92">
        <v>4.0</v>
      </c>
      <c r="Q19" s="93">
        <v>80.0</v>
      </c>
      <c r="R19" s="93">
        <v>1742.31</v>
      </c>
      <c r="S19" s="93">
        <v>1822.31</v>
      </c>
      <c r="T19" s="94">
        <v>2241.0</v>
      </c>
      <c r="U19" s="94">
        <v>0.48</v>
      </c>
      <c r="V19" s="95">
        <v>0.47</v>
      </c>
      <c r="W19" s="94">
        <v>14486.0</v>
      </c>
      <c r="X19" s="94">
        <v>0.47</v>
      </c>
      <c r="Y19" s="95">
        <v>0.47</v>
      </c>
      <c r="Z19" s="94">
        <v>411.0</v>
      </c>
      <c r="AA19" s="94">
        <v>1822.0</v>
      </c>
      <c r="AC19" s="91" t="s">
        <v>157</v>
      </c>
      <c r="AD19" s="92">
        <v>4.0</v>
      </c>
      <c r="AE19" s="93">
        <v>88.0</v>
      </c>
      <c r="AF19" s="93">
        <v>130.06</v>
      </c>
      <c r="AG19" s="93">
        <v>218.06</v>
      </c>
      <c r="AH19" s="98"/>
      <c r="AI19" s="98"/>
      <c r="AJ19" s="99"/>
      <c r="AK19" s="98"/>
      <c r="AL19" s="98"/>
      <c r="AM19" s="99"/>
      <c r="AN19" s="101"/>
      <c r="AO19" s="94">
        <v>218.0</v>
      </c>
    </row>
    <row r="20">
      <c r="A20" s="103" t="s">
        <v>158</v>
      </c>
      <c r="B20" s="104">
        <v>4.0</v>
      </c>
      <c r="C20" s="105">
        <v>186.0</v>
      </c>
      <c r="D20" s="105">
        <v>180.37</v>
      </c>
      <c r="E20" s="105">
        <v>366.37</v>
      </c>
      <c r="F20" s="106"/>
      <c r="G20" s="106"/>
      <c r="H20" s="107"/>
      <c r="I20" s="106"/>
      <c r="J20" s="106"/>
      <c r="K20" s="107"/>
      <c r="L20" s="108"/>
      <c r="M20" s="109">
        <v>367.0</v>
      </c>
      <c r="N20" s="110"/>
      <c r="O20" s="103" t="s">
        <v>158</v>
      </c>
      <c r="P20" s="104">
        <v>4.0</v>
      </c>
      <c r="Q20" s="105">
        <v>128.0</v>
      </c>
      <c r="R20" s="105">
        <v>1694.14</v>
      </c>
      <c r="S20" s="105">
        <v>1822.14</v>
      </c>
      <c r="T20" s="106"/>
      <c r="U20" s="106"/>
      <c r="V20" s="107"/>
      <c r="W20" s="106"/>
      <c r="X20" s="106"/>
      <c r="Y20" s="107"/>
      <c r="Z20" s="108"/>
      <c r="AA20" s="109">
        <v>1822.0</v>
      </c>
      <c r="AB20" s="110"/>
      <c r="AC20" s="112" t="s">
        <v>159</v>
      </c>
      <c r="AD20" s="104">
        <v>4.0</v>
      </c>
      <c r="AE20" s="113"/>
      <c r="AF20" s="114"/>
      <c r="AG20" s="114"/>
      <c r="AH20" s="114"/>
      <c r="AI20" s="114"/>
      <c r="AJ20" s="114"/>
      <c r="AK20" s="114"/>
      <c r="AL20" s="114"/>
      <c r="AM20" s="114"/>
      <c r="AN20" s="114"/>
      <c r="AO20" s="115"/>
    </row>
    <row r="21">
      <c r="A21" s="116" t="s">
        <v>154</v>
      </c>
      <c r="B21" s="117">
        <v>5.0</v>
      </c>
      <c r="C21" s="118">
        <v>322.0</v>
      </c>
      <c r="D21" s="118">
        <v>147.42</v>
      </c>
      <c r="E21" s="118">
        <v>469.42</v>
      </c>
      <c r="F21" s="94">
        <v>2056.0</v>
      </c>
      <c r="G21" s="94">
        <v>0.53</v>
      </c>
      <c r="H21" s="95">
        <v>0.52</v>
      </c>
      <c r="I21" s="94">
        <v>13309.0</v>
      </c>
      <c r="J21" s="94">
        <v>0.52</v>
      </c>
      <c r="K21" s="95">
        <v>0.52</v>
      </c>
      <c r="L21" s="94">
        <v>322.0</v>
      </c>
      <c r="M21" s="94">
        <v>469.0</v>
      </c>
      <c r="O21" s="97" t="s">
        <v>155</v>
      </c>
      <c r="P21" s="117">
        <v>5.0</v>
      </c>
      <c r="Q21" s="118">
        <v>473.0</v>
      </c>
      <c r="R21" s="118">
        <v>1307.32</v>
      </c>
      <c r="S21" s="118">
        <v>1780.32</v>
      </c>
      <c r="T21" s="98"/>
      <c r="U21" s="98"/>
      <c r="V21" s="99"/>
      <c r="W21" s="98"/>
      <c r="X21" s="98"/>
      <c r="Y21" s="99"/>
      <c r="Z21" s="98"/>
      <c r="AA21" s="94">
        <v>1781.0</v>
      </c>
      <c r="AC21" s="116" t="s">
        <v>154</v>
      </c>
      <c r="AD21" s="117">
        <v>5.0</v>
      </c>
      <c r="AE21" s="118">
        <v>86.0</v>
      </c>
      <c r="AF21" s="118">
        <v>119.95</v>
      </c>
      <c r="AG21" s="118">
        <v>205.95</v>
      </c>
      <c r="AH21" s="98"/>
      <c r="AI21" s="98"/>
      <c r="AJ21" s="99"/>
      <c r="AK21" s="98"/>
      <c r="AL21" s="98"/>
      <c r="AM21" s="99"/>
      <c r="AN21" s="98"/>
      <c r="AO21" s="94">
        <v>206.0</v>
      </c>
    </row>
    <row r="22">
      <c r="A22" s="91" t="s">
        <v>156</v>
      </c>
      <c r="B22" s="92">
        <v>5.0</v>
      </c>
      <c r="C22" s="93">
        <v>255.0</v>
      </c>
      <c r="D22" s="93">
        <v>214.37</v>
      </c>
      <c r="E22" s="93">
        <v>469.37</v>
      </c>
      <c r="F22" s="94"/>
      <c r="G22" s="94"/>
      <c r="H22" s="95"/>
      <c r="I22" s="94"/>
      <c r="J22" s="94"/>
      <c r="K22" s="95"/>
      <c r="L22" s="94"/>
      <c r="M22" s="94">
        <v>469.0</v>
      </c>
      <c r="O22" s="91" t="s">
        <v>156</v>
      </c>
      <c r="P22" s="92">
        <v>5.0</v>
      </c>
      <c r="Q22" s="93">
        <v>132.0</v>
      </c>
      <c r="R22" s="93">
        <v>1649.08</v>
      </c>
      <c r="S22" s="93">
        <v>1781.08</v>
      </c>
      <c r="T22" s="94"/>
      <c r="U22" s="94"/>
      <c r="V22" s="95"/>
      <c r="W22" s="94"/>
      <c r="X22" s="94"/>
      <c r="Y22" s="95"/>
      <c r="Z22" s="94"/>
      <c r="AA22" s="94">
        <v>1781.0</v>
      </c>
      <c r="AC22" s="91" t="s">
        <v>156</v>
      </c>
      <c r="AD22" s="92">
        <v>5.0</v>
      </c>
      <c r="AE22" s="93">
        <v>69.0</v>
      </c>
      <c r="AF22" s="93">
        <v>137.4</v>
      </c>
      <c r="AG22" s="93">
        <v>206.4</v>
      </c>
      <c r="AH22" s="94"/>
      <c r="AI22" s="94"/>
      <c r="AJ22" s="95"/>
      <c r="AK22" s="94"/>
      <c r="AL22" s="94"/>
      <c r="AM22" s="95"/>
      <c r="AN22" s="94"/>
      <c r="AO22" s="94">
        <v>206.0</v>
      </c>
    </row>
    <row r="23">
      <c r="A23" s="91" t="s">
        <v>157</v>
      </c>
      <c r="B23" s="92">
        <v>5.0</v>
      </c>
      <c r="C23" s="93">
        <v>167.0</v>
      </c>
      <c r="D23" s="93">
        <v>301.7</v>
      </c>
      <c r="E23" s="93">
        <v>468.7</v>
      </c>
      <c r="F23" s="98"/>
      <c r="G23" s="98"/>
      <c r="H23" s="99"/>
      <c r="I23" s="98"/>
      <c r="J23" s="98"/>
      <c r="K23" s="99"/>
      <c r="L23" s="101"/>
      <c r="M23" s="94">
        <v>469.0</v>
      </c>
      <c r="O23" s="91" t="s">
        <v>157</v>
      </c>
      <c r="P23" s="92">
        <v>5.0</v>
      </c>
      <c r="Q23" s="93">
        <v>76.0</v>
      </c>
      <c r="R23" s="93">
        <v>1704.28</v>
      </c>
      <c r="S23" s="93">
        <v>1780.28</v>
      </c>
      <c r="T23" s="98"/>
      <c r="U23" s="98"/>
      <c r="V23" s="99"/>
      <c r="W23" s="98"/>
      <c r="X23" s="98"/>
      <c r="Y23" s="99"/>
      <c r="Z23" s="101"/>
      <c r="AA23" s="94">
        <v>1781.0</v>
      </c>
      <c r="AC23" s="91" t="s">
        <v>157</v>
      </c>
      <c r="AD23" s="92">
        <v>5.0</v>
      </c>
      <c r="AE23" s="93">
        <v>86.0</v>
      </c>
      <c r="AF23" s="93">
        <v>120.28</v>
      </c>
      <c r="AG23" s="93">
        <v>206.28</v>
      </c>
      <c r="AH23" s="94">
        <v>2114.0</v>
      </c>
      <c r="AI23" s="94">
        <v>0.51</v>
      </c>
      <c r="AJ23" s="95">
        <v>0.5</v>
      </c>
      <c r="AK23" s="94">
        <v>13662.0</v>
      </c>
      <c r="AL23" s="94">
        <v>0.5</v>
      </c>
      <c r="AM23" s="95">
        <v>0.5</v>
      </c>
      <c r="AN23" s="94">
        <v>86.0</v>
      </c>
      <c r="AO23" s="94">
        <v>206.0</v>
      </c>
    </row>
    <row r="24">
      <c r="A24" s="103" t="s">
        <v>158</v>
      </c>
      <c r="B24" s="104">
        <v>5.0</v>
      </c>
      <c r="C24" s="105">
        <v>223.0</v>
      </c>
      <c r="D24" s="105">
        <v>245.67</v>
      </c>
      <c r="E24" s="105">
        <v>468.67</v>
      </c>
      <c r="F24" s="106"/>
      <c r="G24" s="106"/>
      <c r="H24" s="107"/>
      <c r="I24" s="106"/>
      <c r="J24" s="106"/>
      <c r="K24" s="107"/>
      <c r="L24" s="108"/>
      <c r="M24" s="109">
        <v>469.0</v>
      </c>
      <c r="N24" s="110"/>
      <c r="O24" s="103" t="s">
        <v>158</v>
      </c>
      <c r="P24" s="104">
        <v>5.0</v>
      </c>
      <c r="Q24" s="105">
        <v>136.0</v>
      </c>
      <c r="R24" s="105">
        <v>1644.9</v>
      </c>
      <c r="S24" s="105">
        <v>1780.9</v>
      </c>
      <c r="T24" s="109">
        <v>2143.0</v>
      </c>
      <c r="U24" s="109">
        <v>0.5</v>
      </c>
      <c r="V24" s="111">
        <v>0.5</v>
      </c>
      <c r="W24" s="109">
        <v>13896.0</v>
      </c>
      <c r="X24" s="109">
        <v>0.5</v>
      </c>
      <c r="Y24" s="111">
        <v>0.49</v>
      </c>
      <c r="Z24" s="109">
        <v>473.0</v>
      </c>
      <c r="AA24" s="109">
        <v>1781.0</v>
      </c>
      <c r="AB24" s="110"/>
      <c r="AC24" s="112" t="s">
        <v>159</v>
      </c>
      <c r="AD24" s="104">
        <v>5.0</v>
      </c>
      <c r="AE24" s="113"/>
      <c r="AF24" s="114"/>
      <c r="AG24" s="114"/>
      <c r="AH24" s="114"/>
      <c r="AI24" s="114"/>
      <c r="AJ24" s="114"/>
      <c r="AK24" s="114"/>
      <c r="AL24" s="114"/>
      <c r="AM24" s="114"/>
      <c r="AN24" s="114"/>
      <c r="AO24" s="115"/>
    </row>
    <row r="25">
      <c r="A25" s="116" t="s">
        <v>154</v>
      </c>
      <c r="B25" s="117">
        <v>6.0</v>
      </c>
      <c r="C25" s="118">
        <v>183.0</v>
      </c>
      <c r="D25" s="118">
        <v>151.83</v>
      </c>
      <c r="E25" s="118">
        <v>334.83</v>
      </c>
      <c r="F25" s="98"/>
      <c r="G25" s="98"/>
      <c r="H25" s="99"/>
      <c r="I25" s="98"/>
      <c r="J25" s="98"/>
      <c r="K25" s="99"/>
      <c r="L25" s="98"/>
      <c r="M25" s="94">
        <v>334.0</v>
      </c>
      <c r="O25" s="97" t="s">
        <v>155</v>
      </c>
      <c r="P25" s="117">
        <v>6.0</v>
      </c>
      <c r="Q25" s="118">
        <v>462.0</v>
      </c>
      <c r="R25" s="118">
        <v>1336.49</v>
      </c>
      <c r="S25" s="118">
        <v>1798.49</v>
      </c>
      <c r="T25" s="98"/>
      <c r="U25" s="98"/>
      <c r="V25" s="99"/>
      <c r="W25" s="98"/>
      <c r="X25" s="98"/>
      <c r="Y25" s="99"/>
      <c r="Z25" s="98"/>
      <c r="AA25" s="94">
        <v>1798.0</v>
      </c>
      <c r="AC25" s="116" t="s">
        <v>154</v>
      </c>
      <c r="AD25" s="117">
        <v>6.0</v>
      </c>
      <c r="AE25" s="118">
        <v>86.0</v>
      </c>
      <c r="AF25" s="118">
        <v>130.86</v>
      </c>
      <c r="AG25" s="118">
        <v>216.86</v>
      </c>
      <c r="AH25" s="98"/>
      <c r="AI25" s="98"/>
      <c r="AJ25" s="99"/>
      <c r="AK25" s="98"/>
      <c r="AL25" s="98"/>
      <c r="AM25" s="99"/>
      <c r="AN25" s="98"/>
      <c r="AO25" s="94">
        <v>217.0</v>
      </c>
    </row>
    <row r="26">
      <c r="A26" s="91" t="s">
        <v>156</v>
      </c>
      <c r="B26" s="92">
        <v>6.0</v>
      </c>
      <c r="C26" s="93">
        <v>173.0</v>
      </c>
      <c r="D26" s="93">
        <v>161.42</v>
      </c>
      <c r="E26" s="93">
        <v>334.42</v>
      </c>
      <c r="F26" s="98"/>
      <c r="G26" s="98"/>
      <c r="H26" s="99"/>
      <c r="I26" s="98"/>
      <c r="J26" s="98"/>
      <c r="K26" s="99"/>
      <c r="L26" s="101"/>
      <c r="M26" s="94">
        <v>334.0</v>
      </c>
      <c r="O26" s="91" t="s">
        <v>156</v>
      </c>
      <c r="P26" s="92">
        <v>6.0</v>
      </c>
      <c r="Q26" s="93">
        <v>130.0</v>
      </c>
      <c r="R26" s="93">
        <v>1668.58</v>
      </c>
      <c r="S26" s="93">
        <v>1798.58</v>
      </c>
      <c r="T26" s="98"/>
      <c r="U26" s="98"/>
      <c r="V26" s="99"/>
      <c r="W26" s="98"/>
      <c r="X26" s="98"/>
      <c r="Y26" s="99"/>
      <c r="Z26" s="101"/>
      <c r="AA26" s="94">
        <v>1798.0</v>
      </c>
      <c r="AC26" s="91" t="s">
        <v>156</v>
      </c>
      <c r="AD26" s="92">
        <v>6.0</v>
      </c>
      <c r="AE26" s="93">
        <v>69.0</v>
      </c>
      <c r="AF26" s="93">
        <v>148.52</v>
      </c>
      <c r="AG26" s="93">
        <v>217.52</v>
      </c>
      <c r="AH26" s="98"/>
      <c r="AI26" s="98"/>
      <c r="AJ26" s="99"/>
      <c r="AK26" s="98"/>
      <c r="AL26" s="98"/>
      <c r="AM26" s="99"/>
      <c r="AN26" s="101"/>
      <c r="AO26" s="94">
        <v>217.0</v>
      </c>
    </row>
    <row r="27">
      <c r="A27" s="91" t="s">
        <v>157</v>
      </c>
      <c r="B27" s="92">
        <v>6.0</v>
      </c>
      <c r="C27" s="93">
        <v>138.0</v>
      </c>
      <c r="D27" s="93">
        <v>196.02</v>
      </c>
      <c r="E27" s="93">
        <v>334.02</v>
      </c>
      <c r="F27" s="94">
        <v>1956.0</v>
      </c>
      <c r="G27" s="94">
        <v>0.55</v>
      </c>
      <c r="H27" s="95">
        <v>0.55</v>
      </c>
      <c r="I27" s="94">
        <v>12803.0</v>
      </c>
      <c r="J27" s="94">
        <v>0.54</v>
      </c>
      <c r="K27" s="95">
        <v>0.54</v>
      </c>
      <c r="L27" s="94">
        <v>183.0</v>
      </c>
      <c r="M27" s="94">
        <v>334.0</v>
      </c>
      <c r="O27" s="91" t="s">
        <v>157</v>
      </c>
      <c r="P27" s="92">
        <v>6.0</v>
      </c>
      <c r="Q27" s="93">
        <v>81.0</v>
      </c>
      <c r="R27" s="93">
        <v>1717.36</v>
      </c>
      <c r="S27" s="93">
        <v>1798.36</v>
      </c>
      <c r="T27" s="94">
        <v>2017.0</v>
      </c>
      <c r="U27" s="94">
        <v>0.53</v>
      </c>
      <c r="V27" s="95">
        <v>0.53</v>
      </c>
      <c r="W27" s="94">
        <v>13206.0</v>
      </c>
      <c r="X27" s="94">
        <v>0.52</v>
      </c>
      <c r="Y27" s="95">
        <v>0.52</v>
      </c>
      <c r="Z27" s="94">
        <v>462.0</v>
      </c>
      <c r="AA27" s="94">
        <v>1798.0</v>
      </c>
      <c r="AC27" s="91" t="s">
        <v>157</v>
      </c>
      <c r="AD27" s="92">
        <v>6.0</v>
      </c>
      <c r="AE27" s="93">
        <v>89.0</v>
      </c>
      <c r="AF27" s="93">
        <v>128.08</v>
      </c>
      <c r="AG27" s="93">
        <v>217.08</v>
      </c>
      <c r="AH27" s="94">
        <v>2043.0</v>
      </c>
      <c r="AI27" s="94">
        <v>0.53</v>
      </c>
      <c r="AJ27" s="95">
        <v>0.53</v>
      </c>
      <c r="AK27" s="94">
        <v>13333.0</v>
      </c>
      <c r="AL27" s="94">
        <v>0.52</v>
      </c>
      <c r="AM27" s="95">
        <v>0.51</v>
      </c>
      <c r="AN27" s="94">
        <v>89.0</v>
      </c>
      <c r="AO27" s="94">
        <v>217.0</v>
      </c>
    </row>
    <row r="28">
      <c r="A28" s="103" t="s">
        <v>158</v>
      </c>
      <c r="B28" s="104">
        <v>6.0</v>
      </c>
      <c r="C28" s="105">
        <v>170.0</v>
      </c>
      <c r="D28" s="105">
        <v>164.11</v>
      </c>
      <c r="E28" s="105">
        <v>334.11</v>
      </c>
      <c r="F28" s="106"/>
      <c r="G28" s="106"/>
      <c r="H28" s="107"/>
      <c r="I28" s="106"/>
      <c r="J28" s="106"/>
      <c r="K28" s="107"/>
      <c r="L28" s="108"/>
      <c r="M28" s="109">
        <v>334.0</v>
      </c>
      <c r="N28" s="110"/>
      <c r="O28" s="103" t="s">
        <v>158</v>
      </c>
      <c r="P28" s="104">
        <v>6.0</v>
      </c>
      <c r="Q28" s="105">
        <v>135.0</v>
      </c>
      <c r="R28" s="105">
        <v>1662.98</v>
      </c>
      <c r="S28" s="105">
        <v>1797.98</v>
      </c>
      <c r="T28" s="106"/>
      <c r="U28" s="106"/>
      <c r="V28" s="107"/>
      <c r="W28" s="106"/>
      <c r="X28" s="106"/>
      <c r="Y28" s="107"/>
      <c r="Z28" s="108"/>
      <c r="AA28" s="109">
        <v>1798.0</v>
      </c>
      <c r="AB28" s="110"/>
      <c r="AC28" s="112" t="s">
        <v>159</v>
      </c>
      <c r="AD28" s="104">
        <v>6.0</v>
      </c>
      <c r="AE28" s="113"/>
      <c r="AF28" s="114"/>
      <c r="AG28" s="114"/>
      <c r="AH28" s="114"/>
      <c r="AI28" s="114"/>
      <c r="AJ28" s="114"/>
      <c r="AK28" s="114"/>
      <c r="AL28" s="114"/>
      <c r="AM28" s="114"/>
      <c r="AN28" s="114"/>
      <c r="AO28" s="115"/>
    </row>
    <row r="29">
      <c r="A29" s="116" t="s">
        <v>154</v>
      </c>
      <c r="B29" s="117">
        <v>7.0</v>
      </c>
      <c r="C29" s="118">
        <v>337.0</v>
      </c>
      <c r="D29" s="118">
        <v>171.69</v>
      </c>
      <c r="E29" s="118">
        <v>508.69</v>
      </c>
      <c r="F29" s="98"/>
      <c r="G29" s="98"/>
      <c r="H29" s="99"/>
      <c r="I29" s="98"/>
      <c r="J29" s="98"/>
      <c r="K29" s="99"/>
      <c r="L29" s="98"/>
      <c r="M29" s="94">
        <v>509.0</v>
      </c>
      <c r="O29" s="97" t="s">
        <v>155</v>
      </c>
      <c r="P29" s="117">
        <v>7.0</v>
      </c>
      <c r="Q29" s="118">
        <v>433.0</v>
      </c>
      <c r="R29" s="118">
        <v>1347.1</v>
      </c>
      <c r="S29" s="118">
        <v>1780.1</v>
      </c>
      <c r="T29" s="94">
        <v>1986.0</v>
      </c>
      <c r="U29" s="94">
        <v>0.55</v>
      </c>
      <c r="V29" s="95">
        <v>0.54</v>
      </c>
      <c r="W29" s="94">
        <v>13106.0</v>
      </c>
      <c r="X29" s="94">
        <v>0.53</v>
      </c>
      <c r="Y29" s="95">
        <v>0.53</v>
      </c>
      <c r="Z29" s="94">
        <v>433.0</v>
      </c>
      <c r="AA29" s="94">
        <v>1780.0</v>
      </c>
      <c r="AC29" s="116" t="s">
        <v>154</v>
      </c>
      <c r="AD29" s="117">
        <v>7.0</v>
      </c>
      <c r="AE29" s="118">
        <v>88.0</v>
      </c>
      <c r="AF29" s="118">
        <v>131.76</v>
      </c>
      <c r="AG29" s="118">
        <v>219.76</v>
      </c>
      <c r="AH29" s="98"/>
      <c r="AI29" s="98"/>
      <c r="AJ29" s="99"/>
      <c r="AK29" s="98"/>
      <c r="AL29" s="98"/>
      <c r="AM29" s="99"/>
      <c r="AN29" s="98"/>
      <c r="AO29" s="94">
        <v>220.0</v>
      </c>
    </row>
    <row r="30">
      <c r="A30" s="91" t="s">
        <v>156</v>
      </c>
      <c r="B30" s="92">
        <v>7.0</v>
      </c>
      <c r="C30" s="93">
        <v>306.0</v>
      </c>
      <c r="D30" s="93">
        <v>203.11</v>
      </c>
      <c r="E30" s="93">
        <v>509.11</v>
      </c>
      <c r="F30" s="94"/>
      <c r="G30" s="94"/>
      <c r="H30" s="95"/>
      <c r="I30" s="94"/>
      <c r="J30" s="94"/>
      <c r="K30" s="95"/>
      <c r="L30" s="94"/>
      <c r="M30" s="94">
        <v>509.0</v>
      </c>
      <c r="O30" s="91" t="s">
        <v>156</v>
      </c>
      <c r="P30" s="92">
        <v>7.0</v>
      </c>
      <c r="Q30" s="93">
        <v>130.0</v>
      </c>
      <c r="R30" s="93">
        <v>1649.77</v>
      </c>
      <c r="S30" s="93">
        <v>1779.77</v>
      </c>
      <c r="T30" s="94"/>
      <c r="U30" s="94"/>
      <c r="V30" s="95"/>
      <c r="W30" s="94"/>
      <c r="X30" s="94"/>
      <c r="Y30" s="95"/>
      <c r="Z30" s="94"/>
      <c r="AA30" s="94">
        <v>1780.0</v>
      </c>
      <c r="AC30" s="91" t="s">
        <v>156</v>
      </c>
      <c r="AD30" s="92">
        <v>7.0</v>
      </c>
      <c r="AE30" s="93">
        <v>68.0</v>
      </c>
      <c r="AF30" s="93">
        <v>151.19</v>
      </c>
      <c r="AG30" s="93">
        <v>219.19</v>
      </c>
      <c r="AH30" s="94"/>
      <c r="AI30" s="94"/>
      <c r="AJ30" s="95"/>
      <c r="AK30" s="94"/>
      <c r="AL30" s="94"/>
      <c r="AM30" s="95"/>
      <c r="AN30" s="94"/>
      <c r="AO30" s="94">
        <v>220.0</v>
      </c>
    </row>
    <row r="31">
      <c r="A31" s="91" t="s">
        <v>157</v>
      </c>
      <c r="B31" s="92">
        <v>7.0</v>
      </c>
      <c r="C31" s="93">
        <v>163.0</v>
      </c>
      <c r="D31" s="93">
        <v>346.15</v>
      </c>
      <c r="E31" s="93">
        <v>509.15</v>
      </c>
      <c r="F31" s="94">
        <v>1870.0</v>
      </c>
      <c r="G31" s="94">
        <v>0.57</v>
      </c>
      <c r="H31" s="95">
        <v>0.57</v>
      </c>
      <c r="I31" s="94">
        <v>12361.0</v>
      </c>
      <c r="J31" s="94">
        <v>0.55</v>
      </c>
      <c r="K31" s="95">
        <v>0.55</v>
      </c>
      <c r="L31" s="94">
        <v>337.0</v>
      </c>
      <c r="M31" s="94">
        <v>509.0</v>
      </c>
      <c r="O31" s="91" t="s">
        <v>157</v>
      </c>
      <c r="P31" s="92">
        <v>7.0</v>
      </c>
      <c r="Q31" s="93">
        <v>79.0</v>
      </c>
      <c r="R31" s="93">
        <v>1701.44</v>
      </c>
      <c r="S31" s="93">
        <v>1780.44</v>
      </c>
      <c r="T31" s="98"/>
      <c r="U31" s="98"/>
      <c r="V31" s="99"/>
      <c r="W31" s="98"/>
      <c r="X31" s="98"/>
      <c r="Y31" s="99"/>
      <c r="Z31" s="101"/>
      <c r="AA31" s="94">
        <v>1780.0</v>
      </c>
      <c r="AC31" s="91" t="s">
        <v>157</v>
      </c>
      <c r="AD31" s="92">
        <v>7.0</v>
      </c>
      <c r="AE31" s="93">
        <v>88.0</v>
      </c>
      <c r="AF31" s="93">
        <v>131.15</v>
      </c>
      <c r="AG31" s="93">
        <v>219.15</v>
      </c>
      <c r="AH31" s="94">
        <v>1919.0</v>
      </c>
      <c r="AI31" s="94">
        <v>0.56</v>
      </c>
      <c r="AJ31" s="95">
        <v>0.55</v>
      </c>
      <c r="AK31" s="94">
        <v>12639.0</v>
      </c>
      <c r="AL31" s="94">
        <v>0.54</v>
      </c>
      <c r="AM31" s="95">
        <v>0.54</v>
      </c>
      <c r="AN31" s="94">
        <v>88.0</v>
      </c>
      <c r="AO31" s="94">
        <v>220.0</v>
      </c>
    </row>
    <row r="32">
      <c r="A32" s="103" t="s">
        <v>158</v>
      </c>
      <c r="B32" s="104">
        <v>7.0</v>
      </c>
      <c r="C32" s="105">
        <v>261.0</v>
      </c>
      <c r="D32" s="105">
        <v>247.4</v>
      </c>
      <c r="E32" s="105">
        <v>508.4</v>
      </c>
      <c r="F32" s="106"/>
      <c r="G32" s="106"/>
      <c r="H32" s="107"/>
      <c r="I32" s="106"/>
      <c r="J32" s="106"/>
      <c r="K32" s="107"/>
      <c r="L32" s="108"/>
      <c r="M32" s="109">
        <v>509.0</v>
      </c>
      <c r="N32" s="110"/>
      <c r="O32" s="103" t="s">
        <v>158</v>
      </c>
      <c r="P32" s="104">
        <v>7.0</v>
      </c>
      <c r="Q32" s="105">
        <v>133.0</v>
      </c>
      <c r="R32" s="105">
        <v>1647.07</v>
      </c>
      <c r="S32" s="105">
        <v>1780.07</v>
      </c>
      <c r="T32" s="106"/>
      <c r="U32" s="106"/>
      <c r="V32" s="107"/>
      <c r="W32" s="106"/>
      <c r="X32" s="106"/>
      <c r="Y32" s="107"/>
      <c r="Z32" s="108"/>
      <c r="AA32" s="109">
        <v>1780.0</v>
      </c>
      <c r="AB32" s="110"/>
      <c r="AC32" s="112" t="s">
        <v>159</v>
      </c>
      <c r="AD32" s="104">
        <v>7.0</v>
      </c>
      <c r="AE32" s="113"/>
      <c r="AF32" s="114"/>
      <c r="AG32" s="114"/>
      <c r="AH32" s="114"/>
      <c r="AI32" s="114"/>
      <c r="AJ32" s="114"/>
      <c r="AK32" s="114"/>
      <c r="AL32" s="114"/>
      <c r="AM32" s="114"/>
      <c r="AN32" s="114"/>
      <c r="AO32" s="115"/>
    </row>
    <row r="33">
      <c r="A33" s="116" t="s">
        <v>154</v>
      </c>
      <c r="B33" s="117">
        <v>8.0</v>
      </c>
      <c r="C33" s="118">
        <v>312.0</v>
      </c>
      <c r="D33" s="118">
        <v>137.64</v>
      </c>
      <c r="E33" s="118">
        <v>449.64</v>
      </c>
      <c r="F33" s="98"/>
      <c r="G33" s="98"/>
      <c r="H33" s="99"/>
      <c r="I33" s="98"/>
      <c r="J33" s="98"/>
      <c r="K33" s="99"/>
      <c r="L33" s="98"/>
      <c r="M33" s="94">
        <v>450.0</v>
      </c>
      <c r="O33" s="97" t="s">
        <v>155</v>
      </c>
      <c r="P33" s="117">
        <v>8.0</v>
      </c>
      <c r="Q33" s="118">
        <v>535.0</v>
      </c>
      <c r="R33" s="118">
        <v>1330.15</v>
      </c>
      <c r="S33" s="118">
        <v>1865.15</v>
      </c>
      <c r="T33" s="94">
        <v>1873.0</v>
      </c>
      <c r="U33" s="94">
        <v>0.57</v>
      </c>
      <c r="V33" s="95">
        <v>0.57</v>
      </c>
      <c r="W33" s="94">
        <v>12481.0</v>
      </c>
      <c r="X33" s="94">
        <v>0.56</v>
      </c>
      <c r="Y33" s="95">
        <v>0.55</v>
      </c>
      <c r="Z33" s="94">
        <v>535.0</v>
      </c>
      <c r="AA33" s="94">
        <v>1865.0</v>
      </c>
      <c r="AC33" s="116" t="s">
        <v>154</v>
      </c>
      <c r="AD33" s="117">
        <v>8.0</v>
      </c>
      <c r="AE33" s="118">
        <v>86.0</v>
      </c>
      <c r="AF33" s="118">
        <v>141.87</v>
      </c>
      <c r="AG33" s="118">
        <v>227.87</v>
      </c>
      <c r="AH33" s="98"/>
      <c r="AI33" s="98"/>
      <c r="AJ33" s="99"/>
      <c r="AK33" s="98"/>
      <c r="AL33" s="98"/>
      <c r="AM33" s="99"/>
      <c r="AN33" s="98"/>
      <c r="AO33" s="94">
        <v>228.0</v>
      </c>
    </row>
    <row r="34">
      <c r="A34" s="91" t="s">
        <v>156</v>
      </c>
      <c r="B34" s="92">
        <v>8.0</v>
      </c>
      <c r="C34" s="93">
        <v>280.0</v>
      </c>
      <c r="D34" s="93">
        <v>169.95</v>
      </c>
      <c r="E34" s="93">
        <v>449.95</v>
      </c>
      <c r="F34" s="98"/>
      <c r="G34" s="98"/>
      <c r="H34" s="99"/>
      <c r="I34" s="98"/>
      <c r="J34" s="98"/>
      <c r="K34" s="99"/>
      <c r="L34" s="101"/>
      <c r="M34" s="94">
        <v>450.0</v>
      </c>
      <c r="O34" s="91" t="s">
        <v>156</v>
      </c>
      <c r="P34" s="92">
        <v>8.0</v>
      </c>
      <c r="Q34" s="93">
        <v>128.0</v>
      </c>
      <c r="R34" s="93">
        <v>1737.03</v>
      </c>
      <c r="S34" s="93">
        <v>1865.03</v>
      </c>
      <c r="T34" s="98"/>
      <c r="U34" s="98"/>
      <c r="V34" s="99"/>
      <c r="W34" s="98"/>
      <c r="X34" s="98"/>
      <c r="Y34" s="99"/>
      <c r="Z34" s="101"/>
      <c r="AA34" s="94">
        <v>1865.0</v>
      </c>
      <c r="AC34" s="91" t="s">
        <v>156</v>
      </c>
      <c r="AD34" s="92">
        <v>8.0</v>
      </c>
      <c r="AE34" s="93">
        <v>67.0</v>
      </c>
      <c r="AF34" s="93">
        <v>160.91</v>
      </c>
      <c r="AG34" s="93">
        <v>227.91</v>
      </c>
      <c r="AH34" s="94">
        <v>1855.0</v>
      </c>
      <c r="AI34" s="94">
        <v>0.58</v>
      </c>
      <c r="AJ34" s="95">
        <v>0.57</v>
      </c>
      <c r="AK34" s="94">
        <v>12331.0</v>
      </c>
      <c r="AL34" s="94">
        <v>0.56</v>
      </c>
      <c r="AM34" s="95">
        <v>0.56</v>
      </c>
      <c r="AN34" s="94">
        <v>90.0</v>
      </c>
      <c r="AO34" s="94">
        <v>228.0</v>
      </c>
    </row>
    <row r="35">
      <c r="A35" s="91" t="s">
        <v>157</v>
      </c>
      <c r="B35" s="92">
        <v>8.0</v>
      </c>
      <c r="C35" s="93">
        <v>207.0</v>
      </c>
      <c r="D35" s="93">
        <v>242.99</v>
      </c>
      <c r="E35" s="93">
        <v>449.99</v>
      </c>
      <c r="F35" s="94">
        <v>1795.0</v>
      </c>
      <c r="G35" s="94">
        <v>0.59</v>
      </c>
      <c r="H35" s="95">
        <v>0.58</v>
      </c>
      <c r="I35" s="94">
        <v>11974.0</v>
      </c>
      <c r="J35" s="94">
        <v>0.58</v>
      </c>
      <c r="K35" s="95">
        <v>0.57</v>
      </c>
      <c r="L35" s="94">
        <v>312.0</v>
      </c>
      <c r="M35" s="94">
        <v>450.0</v>
      </c>
      <c r="O35" s="91" t="s">
        <v>157</v>
      </c>
      <c r="P35" s="92">
        <v>8.0</v>
      </c>
      <c r="Q35" s="93">
        <v>74.0</v>
      </c>
      <c r="R35" s="93">
        <v>1790.89</v>
      </c>
      <c r="S35" s="93">
        <v>1864.89</v>
      </c>
      <c r="T35" s="98"/>
      <c r="U35" s="98"/>
      <c r="V35" s="99"/>
      <c r="W35" s="98"/>
      <c r="X35" s="98"/>
      <c r="Y35" s="99"/>
      <c r="Z35" s="101"/>
      <c r="AA35" s="94">
        <v>1865.0</v>
      </c>
      <c r="AC35" s="91" t="s">
        <v>157</v>
      </c>
      <c r="AD35" s="92">
        <v>8.0</v>
      </c>
      <c r="AE35" s="93">
        <v>90.0</v>
      </c>
      <c r="AF35" s="93">
        <v>137.77</v>
      </c>
      <c r="AG35" s="93">
        <v>227.77</v>
      </c>
      <c r="AH35" s="98"/>
      <c r="AI35" s="98"/>
      <c r="AJ35" s="99"/>
      <c r="AK35" s="98"/>
      <c r="AL35" s="98"/>
      <c r="AM35" s="99"/>
      <c r="AN35" s="101"/>
      <c r="AO35" s="94">
        <v>228.0</v>
      </c>
    </row>
    <row r="36">
      <c r="A36" s="103" t="s">
        <v>158</v>
      </c>
      <c r="B36" s="104">
        <v>8.0</v>
      </c>
      <c r="C36" s="105">
        <v>240.0</v>
      </c>
      <c r="D36" s="105">
        <v>209.72</v>
      </c>
      <c r="E36" s="105">
        <v>449.72</v>
      </c>
      <c r="F36" s="106"/>
      <c r="G36" s="106"/>
      <c r="H36" s="107"/>
      <c r="I36" s="106"/>
      <c r="J36" s="106"/>
      <c r="K36" s="107"/>
      <c r="L36" s="108"/>
      <c r="M36" s="109">
        <v>450.0</v>
      </c>
      <c r="N36" s="110"/>
      <c r="O36" s="103" t="s">
        <v>158</v>
      </c>
      <c r="P36" s="104">
        <v>8.0</v>
      </c>
      <c r="Q36" s="105">
        <v>134.0</v>
      </c>
      <c r="R36" s="105">
        <v>1731.42</v>
      </c>
      <c r="S36" s="105">
        <v>1865.42</v>
      </c>
      <c r="T36" s="106"/>
      <c r="U36" s="106"/>
      <c r="V36" s="107"/>
      <c r="W36" s="106"/>
      <c r="X36" s="106"/>
      <c r="Y36" s="107"/>
      <c r="Z36" s="108"/>
      <c r="AA36" s="109">
        <v>1865.0</v>
      </c>
      <c r="AB36" s="110"/>
      <c r="AC36" s="112" t="s">
        <v>159</v>
      </c>
      <c r="AD36" s="104">
        <v>8.0</v>
      </c>
      <c r="AE36" s="113"/>
      <c r="AF36" s="114"/>
      <c r="AG36" s="114"/>
      <c r="AH36" s="114"/>
      <c r="AI36" s="114"/>
      <c r="AJ36" s="114"/>
      <c r="AK36" s="114"/>
      <c r="AL36" s="114"/>
      <c r="AM36" s="114"/>
      <c r="AN36" s="114"/>
      <c r="AO36" s="115"/>
    </row>
    <row r="37">
      <c r="A37" s="116" t="s">
        <v>154</v>
      </c>
      <c r="B37" s="117">
        <v>9.0</v>
      </c>
      <c r="C37" s="118">
        <v>343.0</v>
      </c>
      <c r="D37" s="118">
        <v>131.61</v>
      </c>
      <c r="E37" s="118">
        <v>474.61</v>
      </c>
      <c r="F37" s="98"/>
      <c r="G37" s="98"/>
      <c r="H37" s="99"/>
      <c r="I37" s="98"/>
      <c r="J37" s="98"/>
      <c r="K37" s="99"/>
      <c r="L37" s="98"/>
      <c r="M37" s="94">
        <v>475.0</v>
      </c>
      <c r="O37" s="97" t="s">
        <v>155</v>
      </c>
      <c r="P37" s="117">
        <v>9.0</v>
      </c>
      <c r="Q37" s="118">
        <v>521.0</v>
      </c>
      <c r="R37" s="118">
        <v>1283.69</v>
      </c>
      <c r="S37" s="118">
        <v>1804.69</v>
      </c>
      <c r="T37" s="94">
        <v>1817.0</v>
      </c>
      <c r="U37" s="94">
        <v>0.59</v>
      </c>
      <c r="V37" s="95">
        <v>0.58</v>
      </c>
      <c r="W37" s="94">
        <v>12193.0</v>
      </c>
      <c r="X37" s="94">
        <v>0.57</v>
      </c>
      <c r="Y37" s="95">
        <v>0.56</v>
      </c>
      <c r="Z37" s="94">
        <v>521.0</v>
      </c>
      <c r="AA37" s="94">
        <v>1805.0</v>
      </c>
      <c r="AC37" s="116" t="s">
        <v>154</v>
      </c>
      <c r="AD37" s="117">
        <v>9.0</v>
      </c>
      <c r="AE37" s="118">
        <v>87.0</v>
      </c>
      <c r="AF37" s="118">
        <v>138.04</v>
      </c>
      <c r="AG37" s="118">
        <v>225.04</v>
      </c>
      <c r="AH37" s="98"/>
      <c r="AI37" s="98"/>
      <c r="AJ37" s="99"/>
      <c r="AK37" s="98"/>
      <c r="AL37" s="98"/>
      <c r="AM37" s="99"/>
      <c r="AN37" s="98"/>
      <c r="AO37" s="94">
        <v>225.0</v>
      </c>
    </row>
    <row r="38">
      <c r="A38" s="91" t="s">
        <v>156</v>
      </c>
      <c r="B38" s="92">
        <v>9.0</v>
      </c>
      <c r="C38" s="93">
        <v>318.0</v>
      </c>
      <c r="D38" s="93">
        <v>156.37</v>
      </c>
      <c r="E38" s="93">
        <v>474.37</v>
      </c>
      <c r="F38" s="94">
        <v>1728.0</v>
      </c>
      <c r="G38" s="94">
        <v>0.61</v>
      </c>
      <c r="H38" s="95">
        <v>0.61</v>
      </c>
      <c r="I38" s="94">
        <v>11713.0</v>
      </c>
      <c r="J38" s="94">
        <v>0.59</v>
      </c>
      <c r="K38" s="95">
        <v>0.58</v>
      </c>
      <c r="L38" s="94">
        <v>343.0</v>
      </c>
      <c r="M38" s="94">
        <v>475.0</v>
      </c>
      <c r="O38" s="91" t="s">
        <v>156</v>
      </c>
      <c r="P38" s="92">
        <v>9.0</v>
      </c>
      <c r="Q38" s="93">
        <v>133.0</v>
      </c>
      <c r="R38" s="93">
        <v>1671.69</v>
      </c>
      <c r="S38" s="93">
        <v>1804.69</v>
      </c>
      <c r="T38" s="94"/>
      <c r="U38" s="94"/>
      <c r="V38" s="95"/>
      <c r="W38" s="94"/>
      <c r="X38" s="94"/>
      <c r="Y38" s="95"/>
      <c r="Z38" s="94"/>
      <c r="AA38" s="94">
        <v>1805.0</v>
      </c>
      <c r="AC38" s="91" t="s">
        <v>156</v>
      </c>
      <c r="AD38" s="92">
        <v>9.0</v>
      </c>
      <c r="AE38" s="93">
        <v>68.0</v>
      </c>
      <c r="AF38" s="93">
        <v>156.47</v>
      </c>
      <c r="AG38" s="93">
        <v>224.47</v>
      </c>
      <c r="AH38" s="94"/>
      <c r="AI38" s="94"/>
      <c r="AJ38" s="95"/>
      <c r="AK38" s="94"/>
      <c r="AL38" s="94"/>
      <c r="AM38" s="95"/>
      <c r="AN38" s="94"/>
      <c r="AO38" s="94">
        <v>225.0</v>
      </c>
    </row>
    <row r="39">
      <c r="A39" s="91" t="s">
        <v>157</v>
      </c>
      <c r="B39" s="92">
        <v>9.0</v>
      </c>
      <c r="C39" s="93">
        <v>151.0</v>
      </c>
      <c r="D39" s="93">
        <v>324.05</v>
      </c>
      <c r="E39" s="93">
        <v>475.05</v>
      </c>
      <c r="F39" s="98"/>
      <c r="G39" s="98"/>
      <c r="H39" s="99"/>
      <c r="I39" s="98"/>
      <c r="J39" s="98"/>
      <c r="K39" s="99"/>
      <c r="L39" s="101"/>
      <c r="M39" s="94">
        <v>475.0</v>
      </c>
      <c r="O39" s="91" t="s">
        <v>157</v>
      </c>
      <c r="P39" s="92">
        <v>9.0</v>
      </c>
      <c r="Q39" s="93">
        <v>78.0</v>
      </c>
      <c r="R39" s="93">
        <v>1727.16</v>
      </c>
      <c r="S39" s="93">
        <v>1805.16</v>
      </c>
      <c r="T39" s="98"/>
      <c r="U39" s="98"/>
      <c r="V39" s="99"/>
      <c r="W39" s="98"/>
      <c r="X39" s="98"/>
      <c r="Y39" s="99"/>
      <c r="Z39" s="101"/>
      <c r="AA39" s="94">
        <v>1805.0</v>
      </c>
      <c r="AC39" s="91" t="s">
        <v>157</v>
      </c>
      <c r="AD39" s="92">
        <v>9.0</v>
      </c>
      <c r="AE39" s="93">
        <v>91.0</v>
      </c>
      <c r="AF39" s="93">
        <v>133.23</v>
      </c>
      <c r="AG39" s="93">
        <v>224.23</v>
      </c>
      <c r="AH39" s="94">
        <v>1781.0</v>
      </c>
      <c r="AI39" s="94">
        <v>0.6</v>
      </c>
      <c r="AJ39" s="95">
        <v>0.59</v>
      </c>
      <c r="AK39" s="94">
        <v>11976.0</v>
      </c>
      <c r="AL39" s="94">
        <v>0.57</v>
      </c>
      <c r="AM39" s="95">
        <v>0.57</v>
      </c>
      <c r="AN39" s="94">
        <v>91.0</v>
      </c>
      <c r="AO39" s="94">
        <v>225.0</v>
      </c>
    </row>
    <row r="40">
      <c r="A40" s="103" t="s">
        <v>158</v>
      </c>
      <c r="B40" s="104">
        <v>9.0</v>
      </c>
      <c r="C40" s="105">
        <v>210.0</v>
      </c>
      <c r="D40" s="105">
        <v>264.11</v>
      </c>
      <c r="E40" s="105">
        <v>474.11</v>
      </c>
      <c r="F40" s="106"/>
      <c r="G40" s="106"/>
      <c r="H40" s="107"/>
      <c r="I40" s="106"/>
      <c r="J40" s="106"/>
      <c r="K40" s="107"/>
      <c r="L40" s="108"/>
      <c r="M40" s="109">
        <v>475.0</v>
      </c>
      <c r="N40" s="110"/>
      <c r="O40" s="103" t="s">
        <v>158</v>
      </c>
      <c r="P40" s="104">
        <v>9.0</v>
      </c>
      <c r="Q40" s="105">
        <v>137.0</v>
      </c>
      <c r="R40" s="105">
        <v>1667.77</v>
      </c>
      <c r="S40" s="105">
        <v>1804.77</v>
      </c>
      <c r="T40" s="106"/>
      <c r="U40" s="106"/>
      <c r="V40" s="107"/>
      <c r="W40" s="106"/>
      <c r="X40" s="106"/>
      <c r="Y40" s="107"/>
      <c r="Z40" s="108"/>
      <c r="AA40" s="109">
        <v>1805.0</v>
      </c>
      <c r="AB40" s="110"/>
      <c r="AC40" s="112" t="s">
        <v>159</v>
      </c>
      <c r="AD40" s="104">
        <v>9.0</v>
      </c>
      <c r="AE40" s="113"/>
      <c r="AF40" s="114"/>
      <c r="AG40" s="114"/>
      <c r="AH40" s="114"/>
      <c r="AI40" s="114"/>
      <c r="AJ40" s="114"/>
      <c r="AK40" s="114"/>
      <c r="AL40" s="114"/>
      <c r="AM40" s="114"/>
      <c r="AN40" s="114"/>
      <c r="AO40" s="115"/>
    </row>
    <row r="41">
      <c r="A41" s="116" t="s">
        <v>154</v>
      </c>
      <c r="B41" s="117">
        <v>10.0</v>
      </c>
      <c r="C41" s="118">
        <v>187.0</v>
      </c>
      <c r="D41" s="118">
        <v>139.65</v>
      </c>
      <c r="E41" s="118">
        <v>326.65</v>
      </c>
      <c r="F41" s="94"/>
      <c r="G41" s="94"/>
      <c r="H41" s="95"/>
      <c r="I41" s="94"/>
      <c r="J41" s="94"/>
      <c r="K41" s="95"/>
      <c r="L41" s="94"/>
      <c r="M41" s="94">
        <v>326.0</v>
      </c>
      <c r="O41" s="97" t="s">
        <v>155</v>
      </c>
      <c r="P41" s="117">
        <v>10.0</v>
      </c>
      <c r="Q41" s="118">
        <v>565.0</v>
      </c>
      <c r="R41" s="118">
        <v>1285.94</v>
      </c>
      <c r="S41" s="118">
        <v>1850.94</v>
      </c>
      <c r="T41" s="94"/>
      <c r="U41" s="94"/>
      <c r="V41" s="95"/>
      <c r="W41" s="94"/>
      <c r="X41" s="94"/>
      <c r="Y41" s="95"/>
      <c r="Z41" s="94"/>
      <c r="AA41" s="94">
        <v>1851.0</v>
      </c>
      <c r="AC41" s="116" t="s">
        <v>154</v>
      </c>
      <c r="AD41" s="117">
        <v>10.0</v>
      </c>
      <c r="AE41" s="118">
        <v>80.0</v>
      </c>
      <c r="AF41" s="118">
        <v>130.77</v>
      </c>
      <c r="AG41" s="118">
        <v>210.77</v>
      </c>
      <c r="AH41" s="119"/>
      <c r="AI41" s="95"/>
      <c r="AJ41" s="95"/>
      <c r="AK41" s="95"/>
      <c r="AL41" s="95"/>
      <c r="AM41" s="95"/>
      <c r="AN41" s="95"/>
      <c r="AO41" s="102">
        <v>211.0</v>
      </c>
    </row>
    <row r="42">
      <c r="A42" s="91" t="s">
        <v>156</v>
      </c>
      <c r="B42" s="92">
        <v>10.0</v>
      </c>
      <c r="C42" s="93">
        <v>173.0</v>
      </c>
      <c r="D42" s="93">
        <v>153.08</v>
      </c>
      <c r="E42" s="93">
        <v>326.08</v>
      </c>
      <c r="F42" s="94"/>
      <c r="G42" s="94"/>
      <c r="H42" s="95"/>
      <c r="I42" s="94"/>
      <c r="J42" s="94"/>
      <c r="K42" s="95"/>
      <c r="L42" s="94"/>
      <c r="M42" s="94">
        <v>326.0</v>
      </c>
      <c r="O42" s="91" t="s">
        <v>156</v>
      </c>
      <c r="P42" s="92">
        <v>10.0</v>
      </c>
      <c r="Q42" s="93">
        <v>148.0</v>
      </c>
      <c r="R42" s="93">
        <v>1703.54</v>
      </c>
      <c r="S42" s="93">
        <v>1851.54</v>
      </c>
      <c r="T42" s="94">
        <v>1736.0</v>
      </c>
      <c r="U42" s="94">
        <v>0.61</v>
      </c>
      <c r="V42" s="95">
        <v>0.6</v>
      </c>
      <c r="W42" s="94">
        <v>11837.0</v>
      </c>
      <c r="X42" s="94">
        <v>0.58</v>
      </c>
      <c r="Y42" s="95">
        <v>0.57</v>
      </c>
      <c r="Z42" s="94">
        <v>565.0</v>
      </c>
      <c r="AA42" s="94">
        <v>1851.0</v>
      </c>
      <c r="AC42" s="91" t="s">
        <v>156</v>
      </c>
      <c r="AD42" s="92">
        <v>10.0</v>
      </c>
      <c r="AE42" s="93">
        <v>68.0</v>
      </c>
      <c r="AF42" s="93">
        <v>142.21</v>
      </c>
      <c r="AG42" s="93">
        <v>210.21</v>
      </c>
      <c r="AH42" s="119"/>
      <c r="AI42" s="95"/>
      <c r="AJ42" s="95"/>
      <c r="AK42" s="95"/>
      <c r="AL42" s="95"/>
      <c r="AM42" s="95"/>
      <c r="AN42" s="95"/>
      <c r="AO42" s="102">
        <v>211.0</v>
      </c>
    </row>
    <row r="43">
      <c r="A43" s="91" t="s">
        <v>157</v>
      </c>
      <c r="B43" s="92">
        <v>10.0</v>
      </c>
      <c r="C43" s="93">
        <v>138.0</v>
      </c>
      <c r="D43" s="93">
        <v>188.03</v>
      </c>
      <c r="E43" s="93">
        <v>326.03</v>
      </c>
      <c r="F43" s="94"/>
      <c r="G43" s="94"/>
      <c r="H43" s="95"/>
      <c r="I43" s="94"/>
      <c r="J43" s="94"/>
      <c r="K43" s="95"/>
      <c r="L43" s="94"/>
      <c r="M43" s="94">
        <v>326.0</v>
      </c>
      <c r="O43" s="91" t="s">
        <v>157</v>
      </c>
      <c r="P43" s="92">
        <v>10.0</v>
      </c>
      <c r="Q43" s="93">
        <v>71.0</v>
      </c>
      <c r="R43" s="93">
        <v>1779.82</v>
      </c>
      <c r="S43" s="93">
        <v>1850.82</v>
      </c>
      <c r="T43" s="94"/>
      <c r="U43" s="94"/>
      <c r="V43" s="95"/>
      <c r="W43" s="94"/>
      <c r="X43" s="94"/>
      <c r="Y43" s="95"/>
      <c r="Z43" s="94"/>
      <c r="AA43" s="94">
        <v>1851.0</v>
      </c>
      <c r="AC43" s="91" t="s">
        <v>157</v>
      </c>
      <c r="AD43" s="92">
        <v>10.0</v>
      </c>
      <c r="AE43" s="93">
        <v>84.0</v>
      </c>
      <c r="AF43" s="93">
        <v>126.89</v>
      </c>
      <c r="AG43" s="93">
        <v>210.89</v>
      </c>
      <c r="AH43" s="119">
        <v>1725.0</v>
      </c>
      <c r="AI43" s="95">
        <v>0.61</v>
      </c>
      <c r="AJ43" s="95">
        <v>0.6</v>
      </c>
      <c r="AK43" s="95">
        <v>11771.0</v>
      </c>
      <c r="AL43" s="95">
        <v>0.58</v>
      </c>
      <c r="AM43" s="95">
        <v>0.57</v>
      </c>
      <c r="AN43" s="95">
        <v>84.0</v>
      </c>
      <c r="AO43" s="102">
        <v>211.0</v>
      </c>
    </row>
    <row r="44">
      <c r="A44" s="103" t="s">
        <v>158</v>
      </c>
      <c r="B44" s="104">
        <v>10.0</v>
      </c>
      <c r="C44" s="105">
        <v>167.0</v>
      </c>
      <c r="D44" s="105">
        <v>159.37</v>
      </c>
      <c r="E44" s="105">
        <v>326.37</v>
      </c>
      <c r="F44" s="109">
        <v>1678.0</v>
      </c>
      <c r="G44" s="109">
        <v>0.62</v>
      </c>
      <c r="H44" s="111">
        <v>0.62</v>
      </c>
      <c r="I44" s="109">
        <v>11526.0</v>
      </c>
      <c r="J44" s="109">
        <v>0.59</v>
      </c>
      <c r="K44" s="111">
        <v>0.59</v>
      </c>
      <c r="L44" s="109">
        <v>187.0</v>
      </c>
      <c r="M44" s="109">
        <v>326.0</v>
      </c>
      <c r="N44" s="110"/>
      <c r="O44" s="103" t="s">
        <v>158</v>
      </c>
      <c r="P44" s="104">
        <v>10.0</v>
      </c>
      <c r="Q44" s="105">
        <v>154.0</v>
      </c>
      <c r="R44" s="105">
        <v>1697.56</v>
      </c>
      <c r="S44" s="105">
        <v>1851.56</v>
      </c>
      <c r="T44" s="109"/>
      <c r="U44" s="109"/>
      <c r="V44" s="111"/>
      <c r="W44" s="109"/>
      <c r="X44" s="109"/>
      <c r="Y44" s="111"/>
      <c r="Z44" s="109"/>
      <c r="AA44" s="109">
        <v>1851.0</v>
      </c>
      <c r="AB44" s="110"/>
      <c r="AC44" s="112" t="s">
        <v>159</v>
      </c>
      <c r="AD44" s="104">
        <v>10.0</v>
      </c>
      <c r="AE44" s="113"/>
      <c r="AF44" s="114"/>
      <c r="AG44" s="114"/>
      <c r="AH44" s="114"/>
      <c r="AI44" s="114"/>
      <c r="AJ44" s="114"/>
      <c r="AK44" s="114"/>
      <c r="AL44" s="114"/>
      <c r="AM44" s="114"/>
      <c r="AN44" s="114"/>
      <c r="AO44" s="115"/>
    </row>
  </sheetData>
  <mergeCells count="19">
    <mergeCell ref="A1:M1"/>
    <mergeCell ref="O1:AA1"/>
    <mergeCell ref="A2:A4"/>
    <mergeCell ref="B2:M3"/>
    <mergeCell ref="O2:O4"/>
    <mergeCell ref="P2:AA3"/>
    <mergeCell ref="AC2:AC4"/>
    <mergeCell ref="AE28:AO28"/>
    <mergeCell ref="AE32:AO32"/>
    <mergeCell ref="AE36:AO36"/>
    <mergeCell ref="AE40:AO40"/>
    <mergeCell ref="AE44:AO44"/>
    <mergeCell ref="AC1:AO1"/>
    <mergeCell ref="AD2:AO3"/>
    <mergeCell ref="AE8:AO8"/>
    <mergeCell ref="AE12:AO12"/>
    <mergeCell ref="AE16:AO16"/>
    <mergeCell ref="AE20:AO20"/>
    <mergeCell ref="AE24:AO24"/>
  </mergeCells>
  <hyperlinks>
    <hyperlink r:id="rId2" ref="A1"/>
    <hyperlink r:id="rId3" ref="O1"/>
    <hyperlink r:id="rId4" ref="AC1"/>
  </hyperlinks>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3.75"/>
    <col customWidth="1" min="3" max="3" width="17.63"/>
    <col customWidth="1" min="4" max="4" width="21.0"/>
    <col customWidth="1" min="5" max="5" width="13.25"/>
    <col customWidth="1" min="6" max="6" width="15.13"/>
    <col customWidth="1" min="7" max="7" width="14.25"/>
    <col customWidth="1" min="8" max="8" width="14.38"/>
    <col customWidth="1" min="9" max="9" width="6.75"/>
    <col customWidth="1" min="10" max="13" width="5.63"/>
    <col customWidth="1" min="14" max="14" width="3.0"/>
    <col customWidth="1" min="16" max="16" width="4.13"/>
    <col customWidth="1" min="17" max="17" width="5.5"/>
    <col customWidth="1" min="18" max="18" width="5.75"/>
    <col customWidth="1" min="19" max="19" width="6.13"/>
    <col customWidth="1" min="20" max="20" width="6.0"/>
    <col customWidth="1" min="21" max="21" width="6.13"/>
    <col customWidth="1" min="22" max="24" width="4.75"/>
    <col customWidth="1" min="25" max="25" width="6.75"/>
    <col customWidth="1" min="26" max="27" width="5.63"/>
    <col customWidth="1" min="28" max="28" width="2.5"/>
    <col customWidth="1" min="29" max="29" width="9.63"/>
    <col customWidth="1" min="30" max="41" width="5.63"/>
    <col customWidth="1" min="42" max="42" width="2.5"/>
    <col customWidth="1" min="43" max="43" width="9.5"/>
    <col customWidth="1" min="44" max="55" width="5.63"/>
    <col customWidth="1" min="56" max="56" width="3.13"/>
    <col customWidth="1" min="57" max="57" width="10.63"/>
    <col customWidth="1" min="58" max="69" width="5.63"/>
    <col customWidth="1" min="70" max="70" width="3.0"/>
    <col customWidth="1" min="71" max="71" width="10.63"/>
    <col customWidth="1" min="72" max="83" width="5.63"/>
  </cols>
  <sheetData>
    <row r="1">
      <c r="A1" s="120" t="s">
        <v>160</v>
      </c>
      <c r="B1" s="6"/>
      <c r="C1" s="6"/>
      <c r="D1" s="6"/>
      <c r="E1" s="6"/>
      <c r="F1" s="6"/>
      <c r="G1" s="6"/>
      <c r="H1" s="6"/>
      <c r="I1" s="6"/>
      <c r="J1" s="6"/>
      <c r="K1" s="6"/>
      <c r="L1" s="6"/>
      <c r="M1" s="4"/>
      <c r="O1" s="120" t="s">
        <v>160</v>
      </c>
      <c r="P1" s="6"/>
      <c r="Q1" s="6"/>
      <c r="R1" s="6"/>
      <c r="S1" s="6"/>
      <c r="T1" s="6"/>
      <c r="U1" s="6"/>
      <c r="V1" s="6"/>
      <c r="W1" s="6"/>
      <c r="X1" s="6"/>
      <c r="Y1" s="6"/>
      <c r="Z1" s="6"/>
      <c r="AA1" s="4"/>
      <c r="AB1" s="121"/>
      <c r="AC1" s="120" t="s">
        <v>160</v>
      </c>
      <c r="AD1" s="6"/>
      <c r="AE1" s="6"/>
      <c r="AF1" s="6"/>
      <c r="AG1" s="6"/>
      <c r="AH1" s="6"/>
      <c r="AI1" s="6"/>
      <c r="AJ1" s="6"/>
      <c r="AK1" s="6"/>
      <c r="AL1" s="6"/>
      <c r="AM1" s="6"/>
      <c r="AN1" s="6"/>
      <c r="AO1" s="4"/>
      <c r="AP1" s="121"/>
      <c r="AQ1" s="120" t="s">
        <v>160</v>
      </c>
      <c r="AR1" s="6"/>
      <c r="AS1" s="6"/>
      <c r="AT1" s="6"/>
      <c r="AU1" s="6"/>
      <c r="AV1" s="6"/>
      <c r="AW1" s="6"/>
      <c r="AX1" s="6"/>
      <c r="AY1" s="6"/>
      <c r="AZ1" s="6"/>
      <c r="BA1" s="6"/>
      <c r="BB1" s="6"/>
      <c r="BC1" s="4"/>
      <c r="BD1" s="121"/>
      <c r="BE1" s="120" t="s">
        <v>160</v>
      </c>
      <c r="BF1" s="6"/>
      <c r="BG1" s="6"/>
      <c r="BH1" s="6"/>
      <c r="BI1" s="6"/>
      <c r="BJ1" s="6"/>
      <c r="BK1" s="6"/>
      <c r="BL1" s="6"/>
      <c r="BM1" s="6"/>
      <c r="BN1" s="6"/>
      <c r="BO1" s="6"/>
      <c r="BP1" s="6"/>
      <c r="BQ1" s="4"/>
      <c r="BR1" s="121"/>
      <c r="BS1" s="120" t="s">
        <v>160</v>
      </c>
      <c r="BT1" s="6"/>
      <c r="BU1" s="6"/>
      <c r="BV1" s="6"/>
      <c r="BW1" s="6"/>
      <c r="BX1" s="6"/>
      <c r="BY1" s="6"/>
      <c r="BZ1" s="6"/>
      <c r="CA1" s="6"/>
      <c r="CB1" s="6"/>
      <c r="CC1" s="6"/>
      <c r="CD1" s="6"/>
      <c r="CE1" s="4"/>
    </row>
    <row r="2">
      <c r="A2" s="122" t="s">
        <v>161</v>
      </c>
      <c r="B2" s="123" t="s">
        <v>162</v>
      </c>
      <c r="C2" s="85"/>
      <c r="D2" s="85"/>
      <c r="E2" s="85"/>
      <c r="F2" s="85"/>
      <c r="G2" s="85"/>
      <c r="H2" s="85"/>
      <c r="I2" s="85"/>
      <c r="J2" s="85"/>
      <c r="K2" s="85"/>
      <c r="L2" s="85"/>
      <c r="M2" s="86"/>
      <c r="O2" s="122" t="s">
        <v>161</v>
      </c>
      <c r="P2" s="123" t="s">
        <v>163</v>
      </c>
      <c r="Q2" s="85"/>
      <c r="R2" s="85"/>
      <c r="S2" s="85"/>
      <c r="T2" s="85"/>
      <c r="U2" s="85"/>
      <c r="V2" s="85"/>
      <c r="W2" s="85"/>
      <c r="X2" s="85"/>
      <c r="Y2" s="85"/>
      <c r="Z2" s="85"/>
      <c r="AA2" s="86"/>
      <c r="AB2" s="15"/>
      <c r="AC2" s="122" t="s">
        <v>164</v>
      </c>
      <c r="AD2" s="123" t="s">
        <v>165</v>
      </c>
      <c r="AE2" s="85"/>
      <c r="AF2" s="85"/>
      <c r="AG2" s="85"/>
      <c r="AH2" s="85"/>
      <c r="AI2" s="85"/>
      <c r="AJ2" s="85"/>
      <c r="AK2" s="85"/>
      <c r="AL2" s="85"/>
      <c r="AM2" s="85"/>
      <c r="AN2" s="85"/>
      <c r="AO2" s="86"/>
      <c r="AP2" s="15"/>
      <c r="AQ2" s="122" t="s">
        <v>164</v>
      </c>
      <c r="AR2" s="123" t="s">
        <v>166</v>
      </c>
      <c r="AS2" s="85"/>
      <c r="AT2" s="85"/>
      <c r="AU2" s="85"/>
      <c r="AV2" s="85"/>
      <c r="AW2" s="85"/>
      <c r="AX2" s="85"/>
      <c r="AY2" s="85"/>
      <c r="AZ2" s="85"/>
      <c r="BA2" s="85"/>
      <c r="BB2" s="85"/>
      <c r="BC2" s="86"/>
      <c r="BD2" s="15"/>
      <c r="BE2" s="122" t="s">
        <v>167</v>
      </c>
      <c r="BF2" s="123" t="s">
        <v>168</v>
      </c>
      <c r="BG2" s="85"/>
      <c r="BH2" s="85"/>
      <c r="BI2" s="85"/>
      <c r="BJ2" s="85"/>
      <c r="BK2" s="85"/>
      <c r="BL2" s="85"/>
      <c r="BM2" s="85"/>
      <c r="BN2" s="85"/>
      <c r="BO2" s="85"/>
      <c r="BP2" s="85"/>
      <c r="BQ2" s="86"/>
      <c r="BR2" s="15"/>
      <c r="BS2" s="122" t="s">
        <v>167</v>
      </c>
      <c r="BT2" s="123" t="s">
        <v>169</v>
      </c>
      <c r="BU2" s="85"/>
      <c r="BV2" s="85"/>
      <c r="BW2" s="85"/>
      <c r="BX2" s="85"/>
      <c r="BY2" s="85"/>
      <c r="BZ2" s="85"/>
      <c r="CA2" s="85"/>
      <c r="CB2" s="85"/>
      <c r="CC2" s="85"/>
      <c r="CD2" s="85"/>
      <c r="CE2" s="86"/>
    </row>
    <row r="3">
      <c r="A3" s="89"/>
      <c r="B3" s="81"/>
      <c r="C3" s="81"/>
      <c r="D3" s="81"/>
      <c r="E3" s="81"/>
      <c r="F3" s="81"/>
      <c r="G3" s="81"/>
      <c r="H3" s="81"/>
      <c r="I3" s="81"/>
      <c r="J3" s="81"/>
      <c r="K3" s="81"/>
      <c r="L3" s="81"/>
      <c r="M3" s="82"/>
      <c r="O3" s="89"/>
      <c r="P3" s="81"/>
      <c r="Q3" s="81"/>
      <c r="R3" s="81"/>
      <c r="S3" s="81"/>
      <c r="T3" s="81"/>
      <c r="U3" s="81"/>
      <c r="V3" s="81"/>
      <c r="W3" s="81"/>
      <c r="X3" s="81"/>
      <c r="Y3" s="81"/>
      <c r="Z3" s="81"/>
      <c r="AA3" s="82"/>
      <c r="AB3" s="15"/>
      <c r="AC3" s="89"/>
      <c r="AD3" s="81"/>
      <c r="AE3" s="81"/>
      <c r="AF3" s="81"/>
      <c r="AG3" s="81"/>
      <c r="AH3" s="81"/>
      <c r="AI3" s="81"/>
      <c r="AJ3" s="81"/>
      <c r="AK3" s="81"/>
      <c r="AL3" s="81"/>
      <c r="AM3" s="81"/>
      <c r="AN3" s="81"/>
      <c r="AO3" s="82"/>
      <c r="AP3" s="15"/>
      <c r="AQ3" s="89"/>
      <c r="AR3" s="81"/>
      <c r="AS3" s="81"/>
      <c r="AT3" s="81"/>
      <c r="AU3" s="81"/>
      <c r="AV3" s="81"/>
      <c r="AW3" s="81"/>
      <c r="AX3" s="81"/>
      <c r="AY3" s="81"/>
      <c r="AZ3" s="81"/>
      <c r="BA3" s="81"/>
      <c r="BB3" s="81"/>
      <c r="BC3" s="82"/>
      <c r="BD3" s="15"/>
      <c r="BE3" s="89"/>
      <c r="BF3" s="81"/>
      <c r="BG3" s="81"/>
      <c r="BH3" s="81"/>
      <c r="BI3" s="81"/>
      <c r="BJ3" s="81"/>
      <c r="BK3" s="81"/>
      <c r="BL3" s="81"/>
      <c r="BM3" s="81"/>
      <c r="BN3" s="81"/>
      <c r="BO3" s="81"/>
      <c r="BP3" s="81"/>
      <c r="BQ3" s="82"/>
      <c r="BR3" s="15"/>
      <c r="BS3" s="89"/>
      <c r="BT3" s="81"/>
      <c r="BU3" s="81"/>
      <c r="BV3" s="81"/>
      <c r="BW3" s="81"/>
      <c r="BX3" s="81"/>
      <c r="BY3" s="81"/>
      <c r="BZ3" s="81"/>
      <c r="CA3" s="81"/>
      <c r="CB3" s="81"/>
      <c r="CC3" s="81"/>
      <c r="CD3" s="81"/>
      <c r="CE3" s="82"/>
    </row>
    <row r="4">
      <c r="A4" s="90"/>
      <c r="B4" s="29" t="s">
        <v>16</v>
      </c>
      <c r="C4" s="29" t="s">
        <v>151</v>
      </c>
      <c r="D4" s="29" t="s">
        <v>152</v>
      </c>
      <c r="E4" s="29" t="s">
        <v>153</v>
      </c>
      <c r="F4" s="29" t="s">
        <v>22</v>
      </c>
      <c r="G4" s="29" t="s">
        <v>26</v>
      </c>
      <c r="H4" s="74" t="s">
        <v>136</v>
      </c>
      <c r="I4" s="74" t="s">
        <v>28</v>
      </c>
      <c r="J4" s="74" t="s">
        <v>31</v>
      </c>
      <c r="K4" s="124" t="s">
        <v>141</v>
      </c>
      <c r="L4" s="29" t="s">
        <v>33</v>
      </c>
      <c r="M4" s="29" t="s">
        <v>48</v>
      </c>
      <c r="O4" s="90"/>
      <c r="P4" s="29" t="s">
        <v>16</v>
      </c>
      <c r="Q4" s="29" t="s">
        <v>151</v>
      </c>
      <c r="R4" s="29" t="s">
        <v>152</v>
      </c>
      <c r="S4" s="29" t="s">
        <v>153</v>
      </c>
      <c r="T4" s="29" t="s">
        <v>22</v>
      </c>
      <c r="U4" s="29" t="s">
        <v>26</v>
      </c>
      <c r="V4" s="74" t="s">
        <v>136</v>
      </c>
      <c r="W4" s="74" t="s">
        <v>28</v>
      </c>
      <c r="X4" s="74" t="s">
        <v>31</v>
      </c>
      <c r="Y4" s="124" t="s">
        <v>141</v>
      </c>
      <c r="Z4" s="29" t="s">
        <v>33</v>
      </c>
      <c r="AA4" s="29" t="s">
        <v>48</v>
      </c>
      <c r="AB4" s="125"/>
      <c r="AC4" s="90"/>
      <c r="AD4" s="29" t="s">
        <v>16</v>
      </c>
      <c r="AE4" s="29" t="s">
        <v>151</v>
      </c>
      <c r="AF4" s="29" t="s">
        <v>152</v>
      </c>
      <c r="AG4" s="29" t="s">
        <v>153</v>
      </c>
      <c r="AH4" s="29" t="s">
        <v>22</v>
      </c>
      <c r="AI4" s="29" t="s">
        <v>26</v>
      </c>
      <c r="AJ4" s="74" t="s">
        <v>136</v>
      </c>
      <c r="AK4" s="74" t="s">
        <v>28</v>
      </c>
      <c r="AL4" s="74" t="s">
        <v>31</v>
      </c>
      <c r="AM4" s="124" t="s">
        <v>141</v>
      </c>
      <c r="AN4" s="29" t="s">
        <v>33</v>
      </c>
      <c r="AO4" s="29" t="s">
        <v>48</v>
      </c>
      <c r="AP4" s="125"/>
      <c r="AQ4" s="90"/>
      <c r="AR4" s="29" t="s">
        <v>16</v>
      </c>
      <c r="AS4" s="29" t="s">
        <v>151</v>
      </c>
      <c r="AT4" s="29" t="s">
        <v>152</v>
      </c>
      <c r="AU4" s="29" t="s">
        <v>153</v>
      </c>
      <c r="AV4" s="29" t="s">
        <v>22</v>
      </c>
      <c r="AW4" s="29" t="s">
        <v>26</v>
      </c>
      <c r="AX4" s="74" t="s">
        <v>136</v>
      </c>
      <c r="AY4" s="74" t="s">
        <v>28</v>
      </c>
      <c r="AZ4" s="74" t="s">
        <v>31</v>
      </c>
      <c r="BA4" s="124" t="s">
        <v>141</v>
      </c>
      <c r="BB4" s="29" t="s">
        <v>33</v>
      </c>
      <c r="BC4" s="29" t="s">
        <v>48</v>
      </c>
      <c r="BD4" s="125"/>
      <c r="BE4" s="90"/>
      <c r="BF4" s="29" t="s">
        <v>16</v>
      </c>
      <c r="BG4" s="29" t="s">
        <v>151</v>
      </c>
      <c r="BH4" s="29" t="s">
        <v>152</v>
      </c>
      <c r="BI4" s="29" t="s">
        <v>153</v>
      </c>
      <c r="BJ4" s="29" t="s">
        <v>22</v>
      </c>
      <c r="BK4" s="29" t="s">
        <v>26</v>
      </c>
      <c r="BL4" s="74" t="s">
        <v>136</v>
      </c>
      <c r="BM4" s="74" t="s">
        <v>28</v>
      </c>
      <c r="BN4" s="74" t="s">
        <v>31</v>
      </c>
      <c r="BO4" s="124" t="s">
        <v>141</v>
      </c>
      <c r="BP4" s="29" t="s">
        <v>33</v>
      </c>
      <c r="BQ4" s="29" t="s">
        <v>48</v>
      </c>
      <c r="BR4" s="125"/>
      <c r="BS4" s="90"/>
      <c r="BT4" s="29" t="s">
        <v>16</v>
      </c>
      <c r="BU4" s="29" t="s">
        <v>151</v>
      </c>
      <c r="BV4" s="29" t="s">
        <v>152</v>
      </c>
      <c r="BW4" s="29" t="s">
        <v>153</v>
      </c>
      <c r="BX4" s="29" t="s">
        <v>22</v>
      </c>
      <c r="BY4" s="29" t="s">
        <v>26</v>
      </c>
      <c r="BZ4" s="74" t="s">
        <v>136</v>
      </c>
      <c r="CA4" s="74" t="s">
        <v>28</v>
      </c>
      <c r="CB4" s="74" t="s">
        <v>31</v>
      </c>
      <c r="CC4" s="124" t="s">
        <v>141</v>
      </c>
      <c r="CD4" s="29" t="s">
        <v>33</v>
      </c>
      <c r="CE4" s="29" t="s">
        <v>48</v>
      </c>
    </row>
    <row r="5">
      <c r="A5" s="91" t="s">
        <v>170</v>
      </c>
      <c r="B5" s="93">
        <v>1.0</v>
      </c>
      <c r="C5" s="93">
        <v>121.0</v>
      </c>
      <c r="D5" s="93">
        <v>110.36</v>
      </c>
      <c r="E5" s="93">
        <v>231.36</v>
      </c>
      <c r="F5" s="93">
        <v>1742.0</v>
      </c>
      <c r="G5" s="93">
        <v>0.18</v>
      </c>
      <c r="H5" s="93">
        <v>0.12</v>
      </c>
      <c r="I5" s="93">
        <v>697.0</v>
      </c>
      <c r="J5" s="93">
        <v>0.18</v>
      </c>
      <c r="K5" s="126">
        <v>0.12</v>
      </c>
      <c r="L5" s="93">
        <v>133.0</v>
      </c>
      <c r="M5" s="93">
        <v>240.0</v>
      </c>
      <c r="O5" s="91" t="s">
        <v>170</v>
      </c>
      <c r="P5" s="93">
        <v>1.0</v>
      </c>
      <c r="Q5" s="93">
        <v>238.0</v>
      </c>
      <c r="R5" s="93">
        <v>203.18</v>
      </c>
      <c r="S5" s="93">
        <v>441.18</v>
      </c>
      <c r="T5" s="93"/>
      <c r="U5" s="93"/>
      <c r="V5" s="93"/>
      <c r="W5" s="93"/>
      <c r="X5" s="93"/>
      <c r="Y5" s="126"/>
      <c r="Z5" s="93"/>
      <c r="AA5" s="93">
        <v>451.0</v>
      </c>
      <c r="AB5" s="95"/>
      <c r="AC5" s="91" t="s">
        <v>170</v>
      </c>
      <c r="AD5" s="93">
        <v>1.0</v>
      </c>
      <c r="AE5" s="93">
        <v>105.0</v>
      </c>
      <c r="AF5" s="93">
        <v>256.33</v>
      </c>
      <c r="AG5" s="93">
        <v>361.33</v>
      </c>
      <c r="AH5" s="94"/>
      <c r="AI5" s="94"/>
      <c r="AJ5" s="95"/>
      <c r="AK5" s="94"/>
      <c r="AL5" s="94"/>
      <c r="AM5" s="127"/>
      <c r="AN5" s="96"/>
      <c r="AO5" s="96">
        <v>371.0</v>
      </c>
      <c r="AP5" s="95"/>
      <c r="AQ5" s="91" t="s">
        <v>170</v>
      </c>
      <c r="AR5" s="93">
        <v>1.0</v>
      </c>
      <c r="AS5" s="128">
        <v>109.0</v>
      </c>
      <c r="AT5" s="128">
        <v>329.81</v>
      </c>
      <c r="AU5" s="128">
        <v>438.81</v>
      </c>
      <c r="AV5" s="128">
        <v>1563.0</v>
      </c>
      <c r="AW5" s="128">
        <v>0.24</v>
      </c>
      <c r="AX5" s="128">
        <v>0.11</v>
      </c>
      <c r="AY5" s="128">
        <v>765.0</v>
      </c>
      <c r="AZ5" s="128">
        <v>0.17</v>
      </c>
      <c r="BA5" s="128">
        <v>0.09</v>
      </c>
      <c r="BB5" s="128">
        <v>309.0</v>
      </c>
      <c r="BC5" s="128">
        <v>448.0</v>
      </c>
      <c r="BD5" s="95"/>
      <c r="BE5" s="91" t="s">
        <v>170</v>
      </c>
      <c r="BF5" s="93">
        <v>1.0</v>
      </c>
      <c r="BG5" s="93">
        <v>119.0</v>
      </c>
      <c r="BH5" s="93">
        <v>264.91</v>
      </c>
      <c r="BI5" s="93">
        <v>383.91</v>
      </c>
      <c r="BJ5" s="94"/>
      <c r="BK5" s="94"/>
      <c r="BL5" s="95"/>
      <c r="BM5" s="94"/>
      <c r="BN5" s="94"/>
      <c r="BO5" s="127"/>
      <c r="BP5" s="96"/>
      <c r="BQ5" s="96">
        <v>393.0</v>
      </c>
      <c r="BR5" s="95"/>
      <c r="BS5" s="91" t="s">
        <v>170</v>
      </c>
      <c r="BT5" s="93">
        <v>1.0</v>
      </c>
      <c r="BU5" s="93">
        <v>250.0</v>
      </c>
      <c r="BV5" s="93">
        <v>131.99</v>
      </c>
      <c r="BW5" s="93">
        <v>381.99</v>
      </c>
      <c r="BX5" s="94"/>
      <c r="BY5" s="94"/>
      <c r="BZ5" s="95"/>
      <c r="CA5" s="94"/>
      <c r="CB5" s="94"/>
      <c r="CC5" s="127"/>
      <c r="CD5" s="96"/>
      <c r="CE5" s="96">
        <v>391.0</v>
      </c>
    </row>
    <row r="6">
      <c r="A6" s="91" t="s">
        <v>171</v>
      </c>
      <c r="B6" s="93">
        <v>1.0</v>
      </c>
      <c r="C6" s="93">
        <v>91.0</v>
      </c>
      <c r="D6" s="93">
        <v>140.71</v>
      </c>
      <c r="E6" s="129">
        <v>231.71</v>
      </c>
      <c r="F6" s="93"/>
      <c r="G6" s="93"/>
      <c r="H6" s="130"/>
      <c r="I6" s="93"/>
      <c r="J6" s="93"/>
      <c r="K6" s="131"/>
      <c r="L6" s="130"/>
      <c r="M6" s="93">
        <v>240.0</v>
      </c>
      <c r="O6" s="91" t="s">
        <v>171</v>
      </c>
      <c r="P6" s="93">
        <v>1.0</v>
      </c>
      <c r="Q6" s="93">
        <v>84.0</v>
      </c>
      <c r="R6" s="93">
        <v>357.62</v>
      </c>
      <c r="S6" s="129">
        <v>441.62</v>
      </c>
      <c r="T6" s="93"/>
      <c r="U6" s="93"/>
      <c r="V6" s="130"/>
      <c r="W6" s="93"/>
      <c r="X6" s="93"/>
      <c r="Y6" s="131"/>
      <c r="Z6" s="130"/>
      <c r="AA6" s="93">
        <v>451.0</v>
      </c>
      <c r="AB6" s="95"/>
      <c r="AC6" s="91" t="s">
        <v>171</v>
      </c>
      <c r="AD6" s="93">
        <v>1.0</v>
      </c>
      <c r="AE6" s="93">
        <v>147.0</v>
      </c>
      <c r="AF6" s="93">
        <v>214.4</v>
      </c>
      <c r="AG6" s="129">
        <v>361.4</v>
      </c>
      <c r="AH6" s="119"/>
      <c r="AI6" s="119"/>
      <c r="AJ6" s="119"/>
      <c r="AK6" s="119"/>
      <c r="AL6" s="94"/>
      <c r="AM6" s="132"/>
      <c r="AN6" s="102"/>
      <c r="AO6" s="102">
        <v>371.0</v>
      </c>
      <c r="AP6" s="95"/>
      <c r="AQ6" s="91" t="s">
        <v>171</v>
      </c>
      <c r="AR6" s="93">
        <v>1.0</v>
      </c>
      <c r="AS6" s="128">
        <v>92.0</v>
      </c>
      <c r="AT6" s="128">
        <v>346.83</v>
      </c>
      <c r="AU6" s="128">
        <v>438.83</v>
      </c>
      <c r="AV6" s="133"/>
      <c r="AW6" s="133"/>
      <c r="AX6" s="134"/>
      <c r="AY6" s="133"/>
      <c r="AZ6" s="133"/>
      <c r="BA6" s="134"/>
      <c r="BB6" s="134"/>
      <c r="BC6" s="128">
        <v>448.0</v>
      </c>
      <c r="BD6" s="95"/>
      <c r="BE6" s="91" t="s">
        <v>171</v>
      </c>
      <c r="BF6" s="93">
        <v>1.0</v>
      </c>
      <c r="BG6" s="93">
        <v>118.0</v>
      </c>
      <c r="BH6" s="93">
        <v>266.21</v>
      </c>
      <c r="BI6" s="129">
        <v>384.21</v>
      </c>
      <c r="BJ6" s="119"/>
      <c r="BK6" s="119"/>
      <c r="BL6" s="119"/>
      <c r="BM6" s="119"/>
      <c r="BN6" s="94"/>
      <c r="BO6" s="132"/>
      <c r="BP6" s="102"/>
      <c r="BQ6" s="102">
        <v>393.0</v>
      </c>
      <c r="BR6" s="95"/>
      <c r="BS6" s="91" t="s">
        <v>171</v>
      </c>
      <c r="BT6" s="93">
        <v>1.0</v>
      </c>
      <c r="BU6" s="93">
        <v>278.0</v>
      </c>
      <c r="BV6" s="93">
        <v>104.42</v>
      </c>
      <c r="BW6" s="129">
        <v>382.42</v>
      </c>
      <c r="BX6" s="119"/>
      <c r="BY6" s="119"/>
      <c r="BZ6" s="135"/>
      <c r="CA6" s="119"/>
      <c r="CB6" s="94"/>
      <c r="CC6" s="136"/>
      <c r="CD6" s="137"/>
      <c r="CE6" s="102">
        <v>391.0</v>
      </c>
    </row>
    <row r="7">
      <c r="A7" s="91" t="s">
        <v>172</v>
      </c>
      <c r="B7" s="93">
        <v>1.0</v>
      </c>
      <c r="C7" s="118">
        <v>92.0</v>
      </c>
      <c r="D7" s="118">
        <v>139.68</v>
      </c>
      <c r="E7" s="118">
        <v>231.68</v>
      </c>
      <c r="F7" s="93"/>
      <c r="G7" s="93"/>
      <c r="H7" s="93"/>
      <c r="I7" s="93"/>
      <c r="J7" s="93"/>
      <c r="K7" s="126"/>
      <c r="L7" s="93"/>
      <c r="M7" s="93">
        <v>240.0</v>
      </c>
      <c r="O7" s="91" t="s">
        <v>172</v>
      </c>
      <c r="P7" s="93">
        <v>1.0</v>
      </c>
      <c r="Q7" s="118">
        <v>80.0</v>
      </c>
      <c r="R7" s="118">
        <v>361.84</v>
      </c>
      <c r="S7" s="118">
        <v>441.84</v>
      </c>
      <c r="T7" s="93">
        <v>1464.0</v>
      </c>
      <c r="U7" s="93">
        <v>0.26</v>
      </c>
      <c r="V7" s="93">
        <v>0.13</v>
      </c>
      <c r="W7" s="93">
        <v>813.0</v>
      </c>
      <c r="X7" s="93">
        <v>0.17</v>
      </c>
      <c r="Y7" s="126">
        <v>0.11</v>
      </c>
      <c r="Z7" s="93">
        <v>283.0</v>
      </c>
      <c r="AA7" s="93">
        <v>451.0</v>
      </c>
      <c r="AB7" s="95"/>
      <c r="AC7" s="91" t="s">
        <v>172</v>
      </c>
      <c r="AD7" s="93">
        <v>1.0</v>
      </c>
      <c r="AE7" s="118">
        <v>108.0</v>
      </c>
      <c r="AF7" s="118">
        <v>253.61</v>
      </c>
      <c r="AG7" s="118">
        <v>361.61</v>
      </c>
      <c r="AH7" s="94">
        <v>1790.0</v>
      </c>
      <c r="AI7" s="94">
        <v>0.15</v>
      </c>
      <c r="AJ7" s="95">
        <v>0.08</v>
      </c>
      <c r="AK7" s="94">
        <v>716.0</v>
      </c>
      <c r="AL7" s="94">
        <v>0.15</v>
      </c>
      <c r="AM7" s="127">
        <v>0.08</v>
      </c>
      <c r="AN7" s="94">
        <v>147.0</v>
      </c>
      <c r="AO7" s="94">
        <v>371.0</v>
      </c>
      <c r="AP7" s="95"/>
      <c r="AQ7" s="91" t="s">
        <v>172</v>
      </c>
      <c r="AR7" s="93">
        <v>1.0</v>
      </c>
      <c r="AS7" s="128">
        <v>231.0</v>
      </c>
      <c r="AT7" s="128">
        <v>208.03</v>
      </c>
      <c r="AU7" s="128">
        <v>439.03</v>
      </c>
      <c r="AV7" s="133"/>
      <c r="AW7" s="133"/>
      <c r="AX7" s="133"/>
      <c r="AY7" s="133"/>
      <c r="AZ7" s="133"/>
      <c r="BA7" s="133"/>
      <c r="BB7" s="133"/>
      <c r="BC7" s="128">
        <v>448.0</v>
      </c>
      <c r="BD7" s="95"/>
      <c r="BE7" s="91" t="s">
        <v>172</v>
      </c>
      <c r="BF7" s="93">
        <v>1.0</v>
      </c>
      <c r="BG7" s="118">
        <v>224.0</v>
      </c>
      <c r="BH7" s="118">
        <v>159.85</v>
      </c>
      <c r="BI7" s="118">
        <v>383.85</v>
      </c>
      <c r="BJ7" s="94"/>
      <c r="BK7" s="94"/>
      <c r="BL7" s="95"/>
      <c r="BM7" s="94"/>
      <c r="BN7" s="94"/>
      <c r="BO7" s="127"/>
      <c r="BP7" s="94"/>
      <c r="BQ7" s="94">
        <v>393.0</v>
      </c>
      <c r="BR7" s="95"/>
      <c r="BS7" s="91" t="s">
        <v>172</v>
      </c>
      <c r="BT7" s="93">
        <v>1.0</v>
      </c>
      <c r="BU7" s="118">
        <v>216.0</v>
      </c>
      <c r="BV7" s="118">
        <v>166.18</v>
      </c>
      <c r="BW7" s="118">
        <v>382.18</v>
      </c>
      <c r="BX7" s="94"/>
      <c r="BY7" s="94"/>
      <c r="BZ7" s="95"/>
      <c r="CA7" s="94"/>
      <c r="CB7" s="94"/>
      <c r="CC7" s="127"/>
      <c r="CD7" s="94"/>
      <c r="CE7" s="94">
        <v>391.0</v>
      </c>
    </row>
    <row r="8">
      <c r="A8" s="91" t="s">
        <v>173</v>
      </c>
      <c r="B8" s="93">
        <v>1.0</v>
      </c>
      <c r="C8" s="93">
        <v>133.0</v>
      </c>
      <c r="D8" s="93">
        <v>98.44</v>
      </c>
      <c r="E8" s="93">
        <v>231.44</v>
      </c>
      <c r="F8" s="93"/>
      <c r="G8" s="93"/>
      <c r="H8" s="130"/>
      <c r="I8" s="93"/>
      <c r="J8" s="93"/>
      <c r="K8" s="131"/>
      <c r="L8" s="130"/>
      <c r="M8" s="93">
        <v>240.0</v>
      </c>
      <c r="O8" s="91" t="s">
        <v>173</v>
      </c>
      <c r="P8" s="93">
        <v>1.0</v>
      </c>
      <c r="Q8" s="93">
        <v>160.0</v>
      </c>
      <c r="R8" s="93">
        <v>281.2</v>
      </c>
      <c r="S8" s="93">
        <v>441.2</v>
      </c>
      <c r="T8" s="93"/>
      <c r="U8" s="93"/>
      <c r="V8" s="130"/>
      <c r="W8" s="93"/>
      <c r="X8" s="93"/>
      <c r="Y8" s="131"/>
      <c r="Z8" s="130"/>
      <c r="AA8" s="93">
        <v>451.0</v>
      </c>
      <c r="AB8" s="95"/>
      <c r="AC8" s="91" t="s">
        <v>173</v>
      </c>
      <c r="AD8" s="93">
        <v>1.0</v>
      </c>
      <c r="AE8" s="93">
        <v>104.0</v>
      </c>
      <c r="AF8" s="93">
        <v>257.47</v>
      </c>
      <c r="AG8" s="93">
        <v>361.47</v>
      </c>
      <c r="AH8" s="94"/>
      <c r="AI8" s="94"/>
      <c r="AJ8" s="138"/>
      <c r="AK8" s="94"/>
      <c r="AL8" s="94"/>
      <c r="AM8" s="139"/>
      <c r="AN8" s="101"/>
      <c r="AO8" s="94">
        <v>371.0</v>
      </c>
      <c r="AP8" s="95"/>
      <c r="AQ8" s="91" t="s">
        <v>173</v>
      </c>
      <c r="AR8" s="93">
        <v>1.0</v>
      </c>
      <c r="AS8" s="128">
        <v>295.0</v>
      </c>
      <c r="AT8" s="128">
        <v>143.91</v>
      </c>
      <c r="AU8" s="128">
        <v>438.909999999999</v>
      </c>
      <c r="AV8" s="133"/>
      <c r="AW8" s="133"/>
      <c r="AX8" s="133"/>
      <c r="AY8" s="133"/>
      <c r="AZ8" s="133"/>
      <c r="BA8" s="133"/>
      <c r="BB8" s="133"/>
      <c r="BC8" s="128">
        <v>448.0</v>
      </c>
      <c r="BD8" s="95"/>
      <c r="BE8" s="91" t="s">
        <v>173</v>
      </c>
      <c r="BF8" s="93">
        <v>1.0</v>
      </c>
      <c r="BG8" s="93">
        <v>202.0</v>
      </c>
      <c r="BH8" s="93">
        <v>181.75</v>
      </c>
      <c r="BI8" s="93">
        <v>383.75</v>
      </c>
      <c r="BJ8" s="94"/>
      <c r="BK8" s="94"/>
      <c r="BL8" s="138"/>
      <c r="BM8" s="94"/>
      <c r="BN8" s="94"/>
      <c r="BO8" s="139"/>
      <c r="BP8" s="101"/>
      <c r="BQ8" s="94">
        <v>393.0</v>
      </c>
      <c r="BR8" s="95"/>
      <c r="BS8" s="91" t="s">
        <v>173</v>
      </c>
      <c r="BT8" s="93">
        <v>1.0</v>
      </c>
      <c r="BU8" s="93">
        <v>101.0</v>
      </c>
      <c r="BV8" s="93">
        <v>281.61</v>
      </c>
      <c r="BW8" s="93">
        <v>382.61</v>
      </c>
      <c r="BX8" s="94">
        <v>1667.0</v>
      </c>
      <c r="BY8" s="94">
        <v>0.2</v>
      </c>
      <c r="BZ8" s="95">
        <v>0.1</v>
      </c>
      <c r="CA8" s="94">
        <v>747.0</v>
      </c>
      <c r="CB8" s="94">
        <v>0.16</v>
      </c>
      <c r="CC8" s="127">
        <v>0.09</v>
      </c>
      <c r="CD8" s="94">
        <v>284.0</v>
      </c>
      <c r="CE8" s="94">
        <v>391.0</v>
      </c>
    </row>
    <row r="9">
      <c r="A9" s="140" t="s">
        <v>174</v>
      </c>
      <c r="B9" s="93">
        <v>1.0</v>
      </c>
      <c r="C9" s="93">
        <v>112.0</v>
      </c>
      <c r="D9" s="93">
        <v>119.34</v>
      </c>
      <c r="E9" s="93">
        <v>231.34</v>
      </c>
      <c r="F9" s="93">
        <v>1240.0</v>
      </c>
      <c r="G9" s="93">
        <v>0.36</v>
      </c>
      <c r="H9" s="93">
        <v>0.13</v>
      </c>
      <c r="I9" s="93">
        <v>841.0</v>
      </c>
      <c r="J9" s="93">
        <v>0.18</v>
      </c>
      <c r="K9" s="126">
        <v>0.08</v>
      </c>
      <c r="L9" s="93">
        <v>133.0</v>
      </c>
      <c r="M9" s="93">
        <v>240.0</v>
      </c>
      <c r="O9" s="140" t="s">
        <v>174</v>
      </c>
      <c r="P9" s="93">
        <v>1.0</v>
      </c>
      <c r="Q9" s="93">
        <v>141.0</v>
      </c>
      <c r="R9" s="93">
        <v>300.17</v>
      </c>
      <c r="S9" s="93">
        <v>441.17</v>
      </c>
      <c r="T9" s="93"/>
      <c r="U9" s="93"/>
      <c r="V9" s="93"/>
      <c r="W9" s="93"/>
      <c r="X9" s="93"/>
      <c r="Y9" s="126"/>
      <c r="Z9" s="93"/>
      <c r="AA9" s="93">
        <v>451.0</v>
      </c>
      <c r="AB9" s="95"/>
      <c r="AC9" s="91" t="s">
        <v>175</v>
      </c>
      <c r="AD9" s="93">
        <v>1.0</v>
      </c>
      <c r="AE9" s="93">
        <v>96.0</v>
      </c>
      <c r="AF9" s="93">
        <v>265.64</v>
      </c>
      <c r="AG9" s="93">
        <v>361.64</v>
      </c>
      <c r="AH9" s="94"/>
      <c r="AI9" s="94"/>
      <c r="AJ9" s="95"/>
      <c r="AK9" s="94"/>
      <c r="AL9" s="94"/>
      <c r="AM9" s="127"/>
      <c r="AN9" s="94"/>
      <c r="AO9" s="94">
        <v>371.0</v>
      </c>
      <c r="AP9" s="95"/>
      <c r="AQ9" s="91" t="s">
        <v>175</v>
      </c>
      <c r="AR9" s="93">
        <v>1.0</v>
      </c>
      <c r="AS9" s="128">
        <v>308.0</v>
      </c>
      <c r="AT9" s="128">
        <v>131.11</v>
      </c>
      <c r="AU9" s="128">
        <v>439.11</v>
      </c>
      <c r="AV9" s="133"/>
      <c r="AW9" s="133"/>
      <c r="AX9" s="133"/>
      <c r="AY9" s="133"/>
      <c r="AZ9" s="133"/>
      <c r="BA9" s="133"/>
      <c r="BB9" s="133"/>
      <c r="BC9" s="128">
        <v>448.0</v>
      </c>
      <c r="BD9" s="95"/>
      <c r="BE9" s="91" t="s">
        <v>175</v>
      </c>
      <c r="BF9" s="93">
        <v>1.0</v>
      </c>
      <c r="BG9" s="93">
        <v>92.0</v>
      </c>
      <c r="BH9" s="93">
        <v>291.42</v>
      </c>
      <c r="BI9" s="93">
        <v>383.42</v>
      </c>
      <c r="BJ9" s="94">
        <v>1779.0</v>
      </c>
      <c r="BK9" s="94">
        <v>0.13</v>
      </c>
      <c r="BL9" s="95">
        <v>0.06</v>
      </c>
      <c r="BM9" s="94">
        <v>712.0</v>
      </c>
      <c r="BN9" s="94">
        <v>0.13</v>
      </c>
      <c r="BO9" s="127">
        <v>0.06</v>
      </c>
      <c r="BP9" s="94">
        <v>234.0</v>
      </c>
      <c r="BQ9" s="94">
        <v>393.0</v>
      </c>
      <c r="BR9" s="95"/>
      <c r="BS9" s="91" t="s">
        <v>175</v>
      </c>
      <c r="BT9" s="93">
        <v>1.0</v>
      </c>
      <c r="BU9" s="93">
        <v>284.0</v>
      </c>
      <c r="BV9" s="93">
        <v>98.59</v>
      </c>
      <c r="BW9" s="93">
        <v>382.59</v>
      </c>
      <c r="BX9" s="94"/>
      <c r="BY9" s="94"/>
      <c r="BZ9" s="95"/>
      <c r="CA9" s="94"/>
      <c r="CB9" s="94"/>
      <c r="CC9" s="127"/>
      <c r="CD9" s="94"/>
      <c r="CE9" s="94">
        <v>391.0</v>
      </c>
    </row>
    <row r="10">
      <c r="A10" s="97" t="s">
        <v>176</v>
      </c>
      <c r="B10" s="141">
        <v>1.0</v>
      </c>
      <c r="C10" s="93">
        <v>104.0</v>
      </c>
      <c r="D10" s="93">
        <v>128.17</v>
      </c>
      <c r="E10" s="93">
        <v>232.17</v>
      </c>
      <c r="F10" s="93"/>
      <c r="G10" s="93"/>
      <c r="H10" s="93"/>
      <c r="I10" s="93"/>
      <c r="J10" s="93"/>
      <c r="K10" s="126"/>
      <c r="L10" s="93"/>
      <c r="M10" s="93">
        <v>240.0</v>
      </c>
      <c r="O10" s="97" t="s">
        <v>176</v>
      </c>
      <c r="P10" s="141">
        <v>1.0</v>
      </c>
      <c r="Q10" s="93">
        <v>283.0</v>
      </c>
      <c r="R10" s="93">
        <v>158.88</v>
      </c>
      <c r="S10" s="93">
        <v>441.88</v>
      </c>
      <c r="T10" s="93"/>
      <c r="U10" s="93"/>
      <c r="V10" s="93"/>
      <c r="W10" s="93"/>
      <c r="X10" s="93"/>
      <c r="Y10" s="126"/>
      <c r="Z10" s="93"/>
      <c r="AA10" s="93">
        <v>451.0</v>
      </c>
      <c r="AB10" s="95"/>
      <c r="AC10" s="140" t="s">
        <v>174</v>
      </c>
      <c r="AD10" s="141">
        <v>1.0</v>
      </c>
      <c r="AE10" s="93">
        <v>83.0</v>
      </c>
      <c r="AF10" s="93">
        <v>278.16</v>
      </c>
      <c r="AG10" s="93">
        <v>361.16</v>
      </c>
      <c r="AH10" s="94">
        <v>1030.0</v>
      </c>
      <c r="AI10" s="94">
        <v>0.31</v>
      </c>
      <c r="AJ10" s="95">
        <v>0.08</v>
      </c>
      <c r="AK10" s="94">
        <v>938.0</v>
      </c>
      <c r="AL10" s="94">
        <v>0.13</v>
      </c>
      <c r="AM10" s="127">
        <v>0.04</v>
      </c>
      <c r="AN10" s="94">
        <v>147.0</v>
      </c>
      <c r="AO10" s="94">
        <v>371.0</v>
      </c>
      <c r="AP10" s="95"/>
      <c r="AQ10" s="140" t="s">
        <v>174</v>
      </c>
      <c r="AR10" s="141">
        <v>1.0</v>
      </c>
      <c r="AS10" s="128">
        <v>199.0</v>
      </c>
      <c r="AT10" s="128">
        <v>240.02</v>
      </c>
      <c r="AU10" s="128">
        <v>439.02</v>
      </c>
      <c r="AV10" s="133"/>
      <c r="AW10" s="133"/>
      <c r="AX10" s="133"/>
      <c r="AY10" s="133"/>
      <c r="AZ10" s="133"/>
      <c r="BA10" s="133"/>
      <c r="BB10" s="133"/>
      <c r="BC10" s="128">
        <v>448.0</v>
      </c>
      <c r="BD10" s="95"/>
      <c r="BE10" s="91" t="s">
        <v>177</v>
      </c>
      <c r="BF10" s="141">
        <v>1.0</v>
      </c>
      <c r="BG10" s="93">
        <v>71.0</v>
      </c>
      <c r="BH10" s="93">
        <v>312.78</v>
      </c>
      <c r="BI10" s="93">
        <v>383.78</v>
      </c>
      <c r="BJ10" s="93"/>
      <c r="BK10" s="93"/>
      <c r="BL10" s="93"/>
      <c r="BM10" s="94"/>
      <c r="BN10" s="94"/>
      <c r="BO10" s="127"/>
      <c r="BP10" s="94"/>
      <c r="BQ10" s="94">
        <v>393.0</v>
      </c>
      <c r="BR10" s="95"/>
      <c r="BS10" s="91" t="s">
        <v>177</v>
      </c>
      <c r="BT10" s="141">
        <v>1.0</v>
      </c>
      <c r="BU10" s="93">
        <v>229.0</v>
      </c>
      <c r="BV10" s="93">
        <v>153.08</v>
      </c>
      <c r="BW10" s="93">
        <v>382.08</v>
      </c>
      <c r="BX10" s="94"/>
      <c r="BY10" s="94"/>
      <c r="BZ10" s="95"/>
      <c r="CA10" s="94"/>
      <c r="CB10" s="94"/>
      <c r="CC10" s="127"/>
      <c r="CD10" s="94"/>
      <c r="CE10" s="94">
        <v>391.0</v>
      </c>
    </row>
    <row r="11">
      <c r="A11" s="97" t="s">
        <v>178</v>
      </c>
      <c r="B11" s="93">
        <v>1.0</v>
      </c>
      <c r="C11" s="93">
        <v>73.0</v>
      </c>
      <c r="D11" s="93">
        <v>158.71</v>
      </c>
      <c r="E11" s="93">
        <v>231.71</v>
      </c>
      <c r="F11" s="93"/>
      <c r="G11" s="93"/>
      <c r="H11" s="93"/>
      <c r="I11" s="93"/>
      <c r="J11" s="93"/>
      <c r="K11" s="126"/>
      <c r="L11" s="93"/>
      <c r="M11" s="93">
        <v>240.0</v>
      </c>
      <c r="O11" s="97" t="s">
        <v>178</v>
      </c>
      <c r="P11" s="93">
        <v>1.0</v>
      </c>
      <c r="Q11" s="93">
        <v>63.0</v>
      </c>
      <c r="R11" s="93">
        <v>378.65</v>
      </c>
      <c r="S11" s="93">
        <v>441.65</v>
      </c>
      <c r="T11" s="93"/>
      <c r="U11" s="93"/>
      <c r="V11" s="93"/>
      <c r="W11" s="93"/>
      <c r="X11" s="93"/>
      <c r="Y11" s="126"/>
      <c r="Z11" s="93"/>
      <c r="AA11" s="93">
        <v>451.0</v>
      </c>
      <c r="AB11" s="95"/>
      <c r="AC11" s="97" t="s">
        <v>176</v>
      </c>
      <c r="AD11" s="93">
        <v>1.0</v>
      </c>
      <c r="AE11" s="93">
        <v>77.0</v>
      </c>
      <c r="AF11" s="93">
        <v>284.18</v>
      </c>
      <c r="AG11" s="93">
        <v>361.18</v>
      </c>
      <c r="AH11" s="94"/>
      <c r="AI11" s="94"/>
      <c r="AJ11" s="95"/>
      <c r="AK11" s="94"/>
      <c r="AL11" s="94"/>
      <c r="AM11" s="127"/>
      <c r="AN11" s="94"/>
      <c r="AO11" s="94">
        <v>371.0</v>
      </c>
      <c r="AP11" s="95"/>
      <c r="AQ11" s="97" t="s">
        <v>176</v>
      </c>
      <c r="AR11" s="93">
        <v>1.0</v>
      </c>
      <c r="AS11" s="128">
        <v>309.0</v>
      </c>
      <c r="AT11" s="128">
        <v>130.4</v>
      </c>
      <c r="AU11" s="128">
        <v>439.4</v>
      </c>
      <c r="AV11" s="133"/>
      <c r="AW11" s="133"/>
      <c r="AX11" s="133"/>
      <c r="AY11" s="133"/>
      <c r="AZ11" s="133"/>
      <c r="BA11" s="133"/>
      <c r="BB11" s="133"/>
      <c r="BC11" s="128">
        <v>448.0</v>
      </c>
      <c r="BD11" s="95"/>
      <c r="BE11" s="97" t="s">
        <v>174</v>
      </c>
      <c r="BF11" s="93">
        <v>1.0</v>
      </c>
      <c r="BG11" s="93">
        <v>234.0</v>
      </c>
      <c r="BH11" s="93">
        <v>149.36</v>
      </c>
      <c r="BI11" s="93">
        <v>383.36</v>
      </c>
      <c r="BJ11" s="94"/>
      <c r="BK11" s="94"/>
      <c r="BL11" s="95"/>
      <c r="BM11" s="94"/>
      <c r="BN11" s="94"/>
      <c r="BO11" s="127"/>
      <c r="BP11" s="94"/>
      <c r="BQ11" s="94">
        <v>393.0</v>
      </c>
      <c r="BR11" s="95"/>
      <c r="BS11" s="97" t="s">
        <v>174</v>
      </c>
      <c r="BT11" s="93">
        <v>1.0</v>
      </c>
      <c r="BU11" s="93">
        <v>113.0</v>
      </c>
      <c r="BV11" s="93">
        <v>269.02</v>
      </c>
      <c r="BW11" s="93">
        <v>382.02</v>
      </c>
      <c r="BX11" s="94"/>
      <c r="BY11" s="94"/>
      <c r="BZ11" s="95"/>
      <c r="CA11" s="94"/>
      <c r="CB11" s="94"/>
      <c r="CC11" s="127"/>
      <c r="CD11" s="94"/>
      <c r="CE11" s="94">
        <v>391.0</v>
      </c>
    </row>
    <row r="12">
      <c r="A12" s="142" t="s">
        <v>179</v>
      </c>
      <c r="B12" s="105">
        <v>1.0</v>
      </c>
      <c r="C12" s="105">
        <v>92.0</v>
      </c>
      <c r="D12" s="105">
        <v>140.2</v>
      </c>
      <c r="E12" s="105">
        <v>232.2</v>
      </c>
      <c r="F12" s="105"/>
      <c r="G12" s="105"/>
      <c r="H12" s="143"/>
      <c r="I12" s="105"/>
      <c r="J12" s="105"/>
      <c r="K12" s="144"/>
      <c r="L12" s="143"/>
      <c r="M12" s="105">
        <v>240.0</v>
      </c>
      <c r="O12" s="142" t="s">
        <v>179</v>
      </c>
      <c r="P12" s="105">
        <v>1.0</v>
      </c>
      <c r="Q12" s="105">
        <v>256.0</v>
      </c>
      <c r="R12" s="105">
        <v>185.87</v>
      </c>
      <c r="S12" s="105">
        <v>441.87</v>
      </c>
      <c r="T12" s="105"/>
      <c r="U12" s="105"/>
      <c r="V12" s="143"/>
      <c r="W12" s="105"/>
      <c r="X12" s="105"/>
      <c r="Y12" s="144"/>
      <c r="Z12" s="143"/>
      <c r="AA12" s="105">
        <v>451.0</v>
      </c>
      <c r="AB12" s="95"/>
      <c r="AC12" s="142" t="s">
        <v>178</v>
      </c>
      <c r="AD12" s="105">
        <v>1.0</v>
      </c>
      <c r="AE12" s="105">
        <v>94.0</v>
      </c>
      <c r="AF12" s="105">
        <v>266.8</v>
      </c>
      <c r="AG12" s="105">
        <v>360.8</v>
      </c>
      <c r="AH12" s="94"/>
      <c r="AI12" s="94"/>
      <c r="AJ12" s="95"/>
      <c r="AK12" s="94"/>
      <c r="AL12" s="94"/>
      <c r="AM12" s="127"/>
      <c r="AN12" s="94"/>
      <c r="AO12" s="94">
        <v>371.0</v>
      </c>
      <c r="AP12" s="95"/>
      <c r="AQ12" s="142" t="s">
        <v>178</v>
      </c>
      <c r="AR12" s="105">
        <v>1.0</v>
      </c>
      <c r="AS12" s="128">
        <v>129.0</v>
      </c>
      <c r="AT12" s="128">
        <v>310.48</v>
      </c>
      <c r="AU12" s="128">
        <v>439.48</v>
      </c>
      <c r="AV12" s="133"/>
      <c r="AW12" s="133"/>
      <c r="AX12" s="134"/>
      <c r="AY12" s="133"/>
      <c r="AZ12" s="133"/>
      <c r="BA12" s="134"/>
      <c r="BB12" s="134"/>
      <c r="BC12" s="128">
        <v>448.0</v>
      </c>
      <c r="BD12" s="95"/>
      <c r="BE12" s="142" t="s">
        <v>176</v>
      </c>
      <c r="BF12" s="105">
        <v>1.0</v>
      </c>
      <c r="BG12" s="105">
        <v>86.0</v>
      </c>
      <c r="BH12" s="105">
        <v>298.34</v>
      </c>
      <c r="BI12" s="105">
        <v>384.34</v>
      </c>
      <c r="BJ12" s="94">
        <v>908.0</v>
      </c>
      <c r="BK12" s="94">
        <v>0.42</v>
      </c>
      <c r="BL12" s="95">
        <v>0.13</v>
      </c>
      <c r="BM12" s="94">
        <v>1075.0</v>
      </c>
      <c r="BN12" s="94">
        <v>0.16</v>
      </c>
      <c r="BO12" s="127">
        <v>0.07</v>
      </c>
      <c r="BP12" s="94">
        <v>234.0</v>
      </c>
      <c r="BQ12" s="94">
        <v>393.0</v>
      </c>
      <c r="BR12" s="95"/>
      <c r="BS12" s="142" t="s">
        <v>176</v>
      </c>
      <c r="BT12" s="105">
        <v>1.0</v>
      </c>
      <c r="BU12" s="105">
        <v>276.0</v>
      </c>
      <c r="BV12" s="105">
        <v>106.82</v>
      </c>
      <c r="BW12" s="105">
        <v>382.82</v>
      </c>
      <c r="BX12" s="94"/>
      <c r="BY12" s="94"/>
      <c r="BZ12" s="138"/>
      <c r="CA12" s="94"/>
      <c r="CB12" s="94"/>
      <c r="CC12" s="139"/>
      <c r="CD12" s="101"/>
      <c r="CE12" s="94">
        <v>391.0</v>
      </c>
    </row>
    <row r="13">
      <c r="A13" s="91" t="s">
        <v>170</v>
      </c>
      <c r="B13" s="93">
        <v>2.0</v>
      </c>
      <c r="C13" s="118">
        <v>129.0</v>
      </c>
      <c r="D13" s="118">
        <v>209.77</v>
      </c>
      <c r="E13" s="145">
        <v>338.77</v>
      </c>
      <c r="F13" s="118"/>
      <c r="G13" s="118"/>
      <c r="H13" s="118"/>
      <c r="I13" s="118"/>
      <c r="J13" s="118"/>
      <c r="K13" s="146"/>
      <c r="L13" s="118"/>
      <c r="M13" s="118">
        <v>339.0</v>
      </c>
      <c r="O13" s="91" t="s">
        <v>170</v>
      </c>
      <c r="P13" s="93">
        <v>2.0</v>
      </c>
      <c r="Q13" s="118">
        <v>358.0</v>
      </c>
      <c r="R13" s="118">
        <v>154.03</v>
      </c>
      <c r="S13" s="145">
        <v>512.03</v>
      </c>
      <c r="T13" s="118"/>
      <c r="U13" s="118"/>
      <c r="V13" s="118"/>
      <c r="W13" s="118"/>
      <c r="X13" s="118"/>
      <c r="Y13" s="146"/>
      <c r="Z13" s="118"/>
      <c r="AA13" s="118">
        <v>512.0</v>
      </c>
      <c r="AB13" s="95"/>
      <c r="AC13" s="91" t="s">
        <v>170</v>
      </c>
      <c r="AD13" s="93">
        <v>2.0</v>
      </c>
      <c r="AE13" s="118">
        <v>103.0</v>
      </c>
      <c r="AF13" s="118">
        <v>273.24</v>
      </c>
      <c r="AG13" s="145">
        <v>376.24</v>
      </c>
      <c r="AH13" s="96"/>
      <c r="AI13" s="96"/>
      <c r="AJ13" s="96"/>
      <c r="AK13" s="96"/>
      <c r="AL13" s="96"/>
      <c r="AM13" s="147"/>
      <c r="AN13" s="96"/>
      <c r="AO13" s="96">
        <v>376.0</v>
      </c>
      <c r="AP13" s="95"/>
      <c r="AQ13" s="91" t="s">
        <v>170</v>
      </c>
      <c r="AR13" s="93">
        <v>2.0</v>
      </c>
      <c r="AS13" s="128">
        <v>129.0</v>
      </c>
      <c r="AT13" s="128">
        <v>339.99</v>
      </c>
      <c r="AU13" s="128">
        <v>468.99</v>
      </c>
      <c r="AV13" s="133"/>
      <c r="AW13" s="133"/>
      <c r="AX13" s="133"/>
      <c r="AY13" s="133"/>
      <c r="AZ13" s="133"/>
      <c r="BA13" s="133"/>
      <c r="BB13" s="133"/>
      <c r="BC13" s="128">
        <v>469.0</v>
      </c>
      <c r="BD13" s="95"/>
      <c r="BE13" s="91" t="s">
        <v>170</v>
      </c>
      <c r="BF13" s="93">
        <v>2.0</v>
      </c>
      <c r="BG13" s="118">
        <v>112.0</v>
      </c>
      <c r="BH13" s="118">
        <v>282.32</v>
      </c>
      <c r="BI13" s="145">
        <v>394.32</v>
      </c>
      <c r="BJ13" s="96"/>
      <c r="BK13" s="96"/>
      <c r="BL13" s="96"/>
      <c r="BM13" s="96"/>
      <c r="BN13" s="96"/>
      <c r="BO13" s="147"/>
      <c r="BP13" s="96"/>
      <c r="BQ13" s="96">
        <v>394.0</v>
      </c>
      <c r="BR13" s="95"/>
      <c r="BS13" s="91" t="s">
        <v>170</v>
      </c>
      <c r="BT13" s="93">
        <v>2.0</v>
      </c>
      <c r="BU13" s="118">
        <v>156.0</v>
      </c>
      <c r="BV13" s="118">
        <v>136.76</v>
      </c>
      <c r="BW13" s="145">
        <v>292.76</v>
      </c>
      <c r="BX13" s="96"/>
      <c r="BY13" s="96"/>
      <c r="BZ13" s="96"/>
      <c r="CA13" s="96"/>
      <c r="CB13" s="96"/>
      <c r="CC13" s="147"/>
      <c r="CD13" s="96"/>
      <c r="CE13" s="96">
        <v>293.0</v>
      </c>
    </row>
    <row r="14">
      <c r="A14" s="91" t="s">
        <v>171</v>
      </c>
      <c r="B14" s="93">
        <v>2.0</v>
      </c>
      <c r="C14" s="93">
        <v>86.0</v>
      </c>
      <c r="D14" s="93">
        <v>252.94</v>
      </c>
      <c r="E14" s="129">
        <v>338.94</v>
      </c>
      <c r="F14" s="93">
        <v>1578.0</v>
      </c>
      <c r="G14" s="93">
        <v>0.27</v>
      </c>
      <c r="H14" s="93">
        <v>0.22</v>
      </c>
      <c r="I14" s="93">
        <v>630.0</v>
      </c>
      <c r="J14" s="93">
        <v>0.27</v>
      </c>
      <c r="K14" s="126">
        <v>0.22</v>
      </c>
      <c r="L14" s="93">
        <v>134.0</v>
      </c>
      <c r="M14" s="93">
        <v>339.0</v>
      </c>
      <c r="O14" s="91" t="s">
        <v>171</v>
      </c>
      <c r="P14" s="93">
        <v>2.0</v>
      </c>
      <c r="Q14" s="93">
        <v>86.0</v>
      </c>
      <c r="R14" s="93">
        <v>425.26</v>
      </c>
      <c r="S14" s="129">
        <v>511.26</v>
      </c>
      <c r="T14" s="93">
        <v>1420.0</v>
      </c>
      <c r="U14" s="93">
        <v>0.28</v>
      </c>
      <c r="V14" s="93">
        <v>0.14</v>
      </c>
      <c r="W14" s="93">
        <v>787.0</v>
      </c>
      <c r="X14" s="93">
        <v>0.19</v>
      </c>
      <c r="Y14" s="126">
        <v>0.12</v>
      </c>
      <c r="Z14" s="93">
        <v>377.0</v>
      </c>
      <c r="AA14" s="93">
        <v>512.0</v>
      </c>
      <c r="AB14" s="95"/>
      <c r="AC14" s="91" t="s">
        <v>171</v>
      </c>
      <c r="AD14" s="93">
        <v>2.0</v>
      </c>
      <c r="AE14" s="93">
        <v>148.0</v>
      </c>
      <c r="AF14" s="93">
        <v>228.0</v>
      </c>
      <c r="AG14" s="129">
        <v>376.0</v>
      </c>
      <c r="AH14" s="119">
        <v>1739.0</v>
      </c>
      <c r="AI14" s="119">
        <v>0.17</v>
      </c>
      <c r="AJ14" s="119">
        <v>0.11</v>
      </c>
      <c r="AK14" s="119">
        <v>696.0</v>
      </c>
      <c r="AL14" s="94">
        <v>0.18</v>
      </c>
      <c r="AM14" s="132">
        <v>0.11</v>
      </c>
      <c r="AN14" s="102">
        <v>148.0</v>
      </c>
      <c r="AO14" s="102">
        <v>376.0</v>
      </c>
      <c r="AP14" s="95"/>
      <c r="AQ14" s="91" t="s">
        <v>171</v>
      </c>
      <c r="AR14" s="93">
        <v>2.0</v>
      </c>
      <c r="AS14" s="128">
        <v>103.0</v>
      </c>
      <c r="AT14" s="128">
        <v>365.21</v>
      </c>
      <c r="AU14" s="128">
        <v>468.21</v>
      </c>
      <c r="AV14" s="133"/>
      <c r="AW14" s="133"/>
      <c r="AX14" s="133"/>
      <c r="AY14" s="133"/>
      <c r="AZ14" s="133"/>
      <c r="BA14" s="133"/>
      <c r="BB14" s="133"/>
      <c r="BC14" s="128">
        <v>469.0</v>
      </c>
      <c r="BD14" s="95"/>
      <c r="BE14" s="91" t="s">
        <v>171</v>
      </c>
      <c r="BF14" s="93">
        <v>2.0</v>
      </c>
      <c r="BG14" s="93">
        <v>110.0</v>
      </c>
      <c r="BH14" s="93">
        <v>284.63</v>
      </c>
      <c r="BI14" s="129">
        <v>394.63</v>
      </c>
      <c r="BJ14" s="119"/>
      <c r="BK14" s="119"/>
      <c r="BL14" s="119"/>
      <c r="BM14" s="119"/>
      <c r="BN14" s="94"/>
      <c r="BO14" s="132"/>
      <c r="BP14" s="102"/>
      <c r="BQ14" s="102">
        <v>394.0</v>
      </c>
      <c r="BR14" s="95"/>
      <c r="BS14" s="91" t="s">
        <v>171</v>
      </c>
      <c r="BT14" s="93">
        <v>2.0</v>
      </c>
      <c r="BU14" s="93">
        <v>147.0</v>
      </c>
      <c r="BV14" s="93">
        <v>145.57</v>
      </c>
      <c r="BW14" s="129">
        <v>292.57</v>
      </c>
      <c r="BX14" s="119"/>
      <c r="BY14" s="119"/>
      <c r="BZ14" s="119"/>
      <c r="CA14" s="119"/>
      <c r="CB14" s="94"/>
      <c r="CC14" s="132"/>
      <c r="CD14" s="102"/>
      <c r="CE14" s="102">
        <v>293.0</v>
      </c>
    </row>
    <row r="15">
      <c r="A15" s="91" t="s">
        <v>172</v>
      </c>
      <c r="B15" s="93">
        <v>2.0</v>
      </c>
      <c r="C15" s="93">
        <v>92.0</v>
      </c>
      <c r="D15" s="93">
        <v>246.59</v>
      </c>
      <c r="E15" s="129">
        <v>338.59</v>
      </c>
      <c r="F15" s="93"/>
      <c r="G15" s="93"/>
      <c r="H15" s="93"/>
      <c r="I15" s="93"/>
      <c r="J15" s="93"/>
      <c r="K15" s="126"/>
      <c r="L15" s="93"/>
      <c r="M15" s="93">
        <v>339.0</v>
      </c>
      <c r="O15" s="91" t="s">
        <v>172</v>
      </c>
      <c r="P15" s="93">
        <v>2.0</v>
      </c>
      <c r="Q15" s="93">
        <v>82.0</v>
      </c>
      <c r="R15" s="93">
        <v>430.07</v>
      </c>
      <c r="S15" s="129">
        <v>512.07</v>
      </c>
      <c r="T15" s="93"/>
      <c r="U15" s="93"/>
      <c r="V15" s="93"/>
      <c r="W15" s="93"/>
      <c r="X15" s="93"/>
      <c r="Y15" s="126"/>
      <c r="Z15" s="93"/>
      <c r="AA15" s="93">
        <v>512.0</v>
      </c>
      <c r="AB15" s="95"/>
      <c r="AC15" s="91" t="s">
        <v>172</v>
      </c>
      <c r="AD15" s="93">
        <v>2.0</v>
      </c>
      <c r="AE15" s="93">
        <v>96.0</v>
      </c>
      <c r="AF15" s="93">
        <v>280.62</v>
      </c>
      <c r="AG15" s="129">
        <v>376.62</v>
      </c>
      <c r="AH15" s="119"/>
      <c r="AI15" s="119"/>
      <c r="AJ15" s="119"/>
      <c r="AK15" s="119"/>
      <c r="AL15" s="94"/>
      <c r="AM15" s="132"/>
      <c r="AN15" s="102"/>
      <c r="AO15" s="102">
        <v>376.0</v>
      </c>
      <c r="AP15" s="95"/>
      <c r="AQ15" s="91" t="s">
        <v>172</v>
      </c>
      <c r="AR15" s="93">
        <v>2.0</v>
      </c>
      <c r="AS15" s="128">
        <v>241.0</v>
      </c>
      <c r="AT15" s="128">
        <v>227.56</v>
      </c>
      <c r="AU15" s="128">
        <v>468.56</v>
      </c>
      <c r="AV15" s="133"/>
      <c r="AW15" s="133"/>
      <c r="AX15" s="133"/>
      <c r="AY15" s="133"/>
      <c r="AZ15" s="133"/>
      <c r="BA15" s="133"/>
      <c r="BB15" s="133"/>
      <c r="BC15" s="128">
        <v>469.0</v>
      </c>
      <c r="BD15" s="95"/>
      <c r="BE15" s="91" t="s">
        <v>172</v>
      </c>
      <c r="BF15" s="93">
        <v>2.0</v>
      </c>
      <c r="BG15" s="93">
        <v>191.0</v>
      </c>
      <c r="BH15" s="93">
        <v>203.27</v>
      </c>
      <c r="BI15" s="129">
        <v>394.27</v>
      </c>
      <c r="BJ15" s="119">
        <v>1652.0</v>
      </c>
      <c r="BK15" s="119">
        <v>0.22</v>
      </c>
      <c r="BL15" s="119">
        <v>0.16</v>
      </c>
      <c r="BM15" s="119">
        <v>660.0</v>
      </c>
      <c r="BN15" s="94">
        <v>0.22</v>
      </c>
      <c r="BO15" s="132">
        <v>0.16</v>
      </c>
      <c r="BP15" s="102">
        <v>216.0</v>
      </c>
      <c r="BQ15" s="102">
        <v>394.0</v>
      </c>
      <c r="BR15" s="95"/>
      <c r="BS15" s="91" t="s">
        <v>172</v>
      </c>
      <c r="BT15" s="93">
        <v>2.0</v>
      </c>
      <c r="BU15" s="93">
        <v>186.0</v>
      </c>
      <c r="BV15" s="93">
        <v>106.44</v>
      </c>
      <c r="BW15" s="129">
        <v>292.44</v>
      </c>
      <c r="BX15" s="119"/>
      <c r="BY15" s="119"/>
      <c r="BZ15" s="119"/>
      <c r="CA15" s="119"/>
      <c r="CB15" s="94"/>
      <c r="CC15" s="132"/>
      <c r="CD15" s="102"/>
      <c r="CE15" s="102">
        <v>293.0</v>
      </c>
    </row>
    <row r="16">
      <c r="A16" s="91" t="s">
        <v>173</v>
      </c>
      <c r="B16" s="93">
        <v>2.0</v>
      </c>
      <c r="C16" s="93">
        <v>134.0</v>
      </c>
      <c r="D16" s="93">
        <v>204.56</v>
      </c>
      <c r="E16" s="93">
        <v>338.56</v>
      </c>
      <c r="F16" s="93"/>
      <c r="G16" s="93"/>
      <c r="H16" s="93"/>
      <c r="I16" s="93"/>
      <c r="J16" s="93"/>
      <c r="K16" s="126"/>
      <c r="L16" s="93"/>
      <c r="M16" s="93">
        <v>339.0</v>
      </c>
      <c r="O16" s="91" t="s">
        <v>173</v>
      </c>
      <c r="P16" s="93">
        <v>2.0</v>
      </c>
      <c r="Q16" s="93">
        <v>228.0</v>
      </c>
      <c r="R16" s="93">
        <v>283.74</v>
      </c>
      <c r="S16" s="93">
        <v>511.74</v>
      </c>
      <c r="T16" s="93"/>
      <c r="U16" s="93"/>
      <c r="V16" s="93"/>
      <c r="W16" s="93"/>
      <c r="X16" s="93"/>
      <c r="Y16" s="126"/>
      <c r="Z16" s="93"/>
      <c r="AA16" s="93">
        <v>512.0</v>
      </c>
      <c r="AB16" s="95"/>
      <c r="AC16" s="91" t="s">
        <v>173</v>
      </c>
      <c r="AD16" s="93">
        <v>2.0</v>
      </c>
      <c r="AE16" s="93">
        <v>100.0</v>
      </c>
      <c r="AF16" s="93">
        <v>276.08</v>
      </c>
      <c r="AG16" s="93">
        <v>376.08</v>
      </c>
      <c r="AH16" s="94"/>
      <c r="AI16" s="94"/>
      <c r="AJ16" s="95"/>
      <c r="AK16" s="94"/>
      <c r="AL16" s="94"/>
      <c r="AM16" s="127"/>
      <c r="AN16" s="94"/>
      <c r="AO16" s="94">
        <v>376.0</v>
      </c>
      <c r="AP16" s="95"/>
      <c r="AQ16" s="91" t="s">
        <v>173</v>
      </c>
      <c r="AR16" s="93">
        <v>2.0</v>
      </c>
      <c r="AS16" s="128">
        <v>310.0</v>
      </c>
      <c r="AT16" s="128">
        <v>158.24</v>
      </c>
      <c r="AU16" s="128">
        <v>468.24</v>
      </c>
      <c r="AV16" s="133"/>
      <c r="AW16" s="133"/>
      <c r="AX16" s="133"/>
      <c r="AY16" s="133"/>
      <c r="AZ16" s="133"/>
      <c r="BA16" s="133"/>
      <c r="BB16" s="133"/>
      <c r="BC16" s="128">
        <v>469.0</v>
      </c>
      <c r="BD16" s="95"/>
      <c r="BE16" s="91" t="s">
        <v>173</v>
      </c>
      <c r="BF16" s="93">
        <v>2.0</v>
      </c>
      <c r="BG16" s="93">
        <v>177.0</v>
      </c>
      <c r="BH16" s="93">
        <v>216.89</v>
      </c>
      <c r="BI16" s="93">
        <v>393.89</v>
      </c>
      <c r="BJ16" s="94"/>
      <c r="BK16" s="94"/>
      <c r="BL16" s="95"/>
      <c r="BM16" s="94"/>
      <c r="BN16" s="94"/>
      <c r="BO16" s="127"/>
      <c r="BP16" s="94"/>
      <c r="BQ16" s="94">
        <v>394.0</v>
      </c>
      <c r="BR16" s="95"/>
      <c r="BS16" s="91" t="s">
        <v>173</v>
      </c>
      <c r="BT16" s="93">
        <v>2.0</v>
      </c>
      <c r="BU16" s="93">
        <v>100.0</v>
      </c>
      <c r="BV16" s="93">
        <v>192.9</v>
      </c>
      <c r="BW16" s="93">
        <v>292.9</v>
      </c>
      <c r="BX16" s="94"/>
      <c r="BY16" s="94"/>
      <c r="BZ16" s="95"/>
      <c r="CA16" s="94"/>
      <c r="CB16" s="94"/>
      <c r="CC16" s="127"/>
      <c r="CD16" s="94"/>
      <c r="CE16" s="94">
        <v>293.0</v>
      </c>
    </row>
    <row r="17">
      <c r="A17" s="140" t="s">
        <v>174</v>
      </c>
      <c r="B17" s="93">
        <v>2.0</v>
      </c>
      <c r="C17" s="96">
        <v>116.0</v>
      </c>
      <c r="D17" s="96">
        <v>222.25</v>
      </c>
      <c r="E17" s="96">
        <v>338.25</v>
      </c>
      <c r="F17" s="93"/>
      <c r="G17" s="93"/>
      <c r="H17" s="130"/>
      <c r="I17" s="93"/>
      <c r="J17" s="93"/>
      <c r="K17" s="131"/>
      <c r="L17" s="130"/>
      <c r="M17" s="93">
        <v>339.0</v>
      </c>
      <c r="O17" s="140" t="s">
        <v>174</v>
      </c>
      <c r="P17" s="93">
        <v>2.0</v>
      </c>
      <c r="Q17" s="96">
        <v>200.0</v>
      </c>
      <c r="R17" s="96">
        <v>311.61</v>
      </c>
      <c r="S17" s="96">
        <v>511.61</v>
      </c>
      <c r="T17" s="93"/>
      <c r="U17" s="93"/>
      <c r="V17" s="130"/>
      <c r="W17" s="93"/>
      <c r="X17" s="93"/>
      <c r="Y17" s="131"/>
      <c r="Z17" s="130"/>
      <c r="AA17" s="93">
        <v>512.0</v>
      </c>
      <c r="AB17" s="95"/>
      <c r="AC17" s="91" t="s">
        <v>175</v>
      </c>
      <c r="AD17" s="93">
        <v>2.0</v>
      </c>
      <c r="AE17" s="96">
        <v>105.0</v>
      </c>
      <c r="AF17" s="96">
        <v>271.85</v>
      </c>
      <c r="AG17" s="96">
        <v>376.85</v>
      </c>
      <c r="AH17" s="94"/>
      <c r="AI17" s="94"/>
      <c r="AJ17" s="138"/>
      <c r="AK17" s="94"/>
      <c r="AL17" s="94"/>
      <c r="AM17" s="139"/>
      <c r="AN17" s="101"/>
      <c r="AO17" s="94">
        <v>376.0</v>
      </c>
      <c r="AP17" s="95"/>
      <c r="AQ17" s="91" t="s">
        <v>175</v>
      </c>
      <c r="AR17" s="93">
        <v>2.0</v>
      </c>
      <c r="AS17" s="128">
        <v>325.0</v>
      </c>
      <c r="AT17" s="128">
        <v>143.45</v>
      </c>
      <c r="AU17" s="128">
        <v>468.45</v>
      </c>
      <c r="AV17" s="133"/>
      <c r="AW17" s="133"/>
      <c r="AX17" s="134"/>
      <c r="AY17" s="133"/>
      <c r="AZ17" s="133"/>
      <c r="BA17" s="134"/>
      <c r="BB17" s="134"/>
      <c r="BC17" s="128">
        <v>469.0</v>
      </c>
      <c r="BD17" s="95"/>
      <c r="BE17" s="91" t="s">
        <v>175</v>
      </c>
      <c r="BF17" s="93">
        <v>2.0</v>
      </c>
      <c r="BG17" s="93">
        <v>94.0</v>
      </c>
      <c r="BH17" s="93">
        <v>300.54</v>
      </c>
      <c r="BI17" s="93">
        <v>394.54</v>
      </c>
      <c r="BJ17" s="94"/>
      <c r="BK17" s="94"/>
      <c r="BL17" s="138"/>
      <c r="BM17" s="94"/>
      <c r="BN17" s="94"/>
      <c r="BO17" s="139"/>
      <c r="BP17" s="101"/>
      <c r="BQ17" s="94">
        <v>394.0</v>
      </c>
      <c r="BR17" s="95"/>
      <c r="BS17" s="91" t="s">
        <v>175</v>
      </c>
      <c r="BT17" s="93">
        <v>2.0</v>
      </c>
      <c r="BU17" s="96">
        <v>188.0</v>
      </c>
      <c r="BV17" s="96">
        <v>104.56</v>
      </c>
      <c r="BW17" s="96">
        <v>292.56</v>
      </c>
      <c r="BX17" s="94">
        <v>1653.0</v>
      </c>
      <c r="BY17" s="94">
        <v>0.2</v>
      </c>
      <c r="BZ17" s="95">
        <v>0.1</v>
      </c>
      <c r="CA17" s="94">
        <v>741.0</v>
      </c>
      <c r="CB17" s="94">
        <v>0.16</v>
      </c>
      <c r="CC17" s="127">
        <v>0.09</v>
      </c>
      <c r="CD17" s="94">
        <v>188.0</v>
      </c>
      <c r="CE17" s="94">
        <v>293.0</v>
      </c>
    </row>
    <row r="18">
      <c r="A18" s="97" t="s">
        <v>176</v>
      </c>
      <c r="B18" s="129">
        <v>2.0</v>
      </c>
      <c r="C18" s="93">
        <v>105.0</v>
      </c>
      <c r="D18" s="93">
        <v>234.08</v>
      </c>
      <c r="E18" s="93">
        <v>339.08</v>
      </c>
      <c r="F18" s="93"/>
      <c r="G18" s="93"/>
      <c r="H18" s="93"/>
      <c r="I18" s="93"/>
      <c r="J18" s="93"/>
      <c r="K18" s="126"/>
      <c r="L18" s="93"/>
      <c r="M18" s="93">
        <v>339.0</v>
      </c>
      <c r="O18" s="97" t="s">
        <v>176</v>
      </c>
      <c r="P18" s="129">
        <v>2.0</v>
      </c>
      <c r="Q18" s="93">
        <v>377.0</v>
      </c>
      <c r="R18" s="93">
        <v>135.02</v>
      </c>
      <c r="S18" s="93">
        <v>512.02</v>
      </c>
      <c r="T18" s="93"/>
      <c r="U18" s="93"/>
      <c r="V18" s="93"/>
      <c r="W18" s="93"/>
      <c r="X18" s="93"/>
      <c r="Y18" s="126"/>
      <c r="Z18" s="93"/>
      <c r="AA18" s="93">
        <v>512.0</v>
      </c>
      <c r="AB18" s="95"/>
      <c r="AC18" s="140" t="s">
        <v>174</v>
      </c>
      <c r="AD18" s="129">
        <v>2.0</v>
      </c>
      <c r="AE18" s="93">
        <v>89.0</v>
      </c>
      <c r="AF18" s="93">
        <v>287.37</v>
      </c>
      <c r="AG18" s="93">
        <v>376.37</v>
      </c>
      <c r="AH18" s="93"/>
      <c r="AI18" s="93"/>
      <c r="AJ18" s="93"/>
      <c r="AK18" s="93"/>
      <c r="AL18" s="93"/>
      <c r="AM18" s="126"/>
      <c r="AN18" s="93"/>
      <c r="AO18" s="93">
        <v>376.0</v>
      </c>
      <c r="AP18" s="95"/>
      <c r="AQ18" s="140" t="s">
        <v>174</v>
      </c>
      <c r="AR18" s="129">
        <v>2.0</v>
      </c>
      <c r="AS18" s="128">
        <v>204.0</v>
      </c>
      <c r="AT18" s="128">
        <v>264.97</v>
      </c>
      <c r="AU18" s="128">
        <v>468.97</v>
      </c>
      <c r="AV18" s="133"/>
      <c r="AW18" s="133"/>
      <c r="AX18" s="133"/>
      <c r="AY18" s="133"/>
      <c r="AZ18" s="133"/>
      <c r="BA18" s="133"/>
      <c r="BB18" s="133"/>
      <c r="BC18" s="128">
        <v>469.0</v>
      </c>
      <c r="BD18" s="95"/>
      <c r="BE18" s="91" t="s">
        <v>177</v>
      </c>
      <c r="BF18" s="129">
        <v>2.0</v>
      </c>
      <c r="BG18" s="118">
        <v>76.0</v>
      </c>
      <c r="BH18" s="118">
        <v>318.1</v>
      </c>
      <c r="BI18" s="118">
        <v>394.1</v>
      </c>
      <c r="BJ18" s="93"/>
      <c r="BK18" s="93"/>
      <c r="BL18" s="93"/>
      <c r="BM18" s="93"/>
      <c r="BN18" s="93"/>
      <c r="BO18" s="126"/>
      <c r="BP18" s="93"/>
      <c r="BQ18" s="93">
        <v>394.0</v>
      </c>
      <c r="BR18" s="95"/>
      <c r="BS18" s="91" t="s">
        <v>177</v>
      </c>
      <c r="BT18" s="129">
        <v>2.0</v>
      </c>
      <c r="BU18" s="93">
        <v>187.0</v>
      </c>
      <c r="BV18" s="93">
        <v>106.24</v>
      </c>
      <c r="BW18" s="93">
        <v>293.24</v>
      </c>
      <c r="BX18" s="93"/>
      <c r="BY18" s="93"/>
      <c r="BZ18" s="93"/>
      <c r="CA18" s="93"/>
      <c r="CB18" s="93"/>
      <c r="CC18" s="126"/>
      <c r="CD18" s="93"/>
      <c r="CE18" s="93">
        <v>293.0</v>
      </c>
    </row>
    <row r="19">
      <c r="A19" s="97" t="s">
        <v>178</v>
      </c>
      <c r="B19" s="93">
        <v>2.0</v>
      </c>
      <c r="C19" s="118">
        <v>73.0</v>
      </c>
      <c r="D19" s="118">
        <v>265.52</v>
      </c>
      <c r="E19" s="118">
        <v>338.52</v>
      </c>
      <c r="F19" s="93"/>
      <c r="G19" s="93"/>
      <c r="H19" s="130"/>
      <c r="I19" s="93"/>
      <c r="J19" s="93"/>
      <c r="K19" s="131"/>
      <c r="L19" s="93"/>
      <c r="M19" s="93">
        <v>339.0</v>
      </c>
      <c r="O19" s="97" t="s">
        <v>178</v>
      </c>
      <c r="P19" s="93">
        <v>2.0</v>
      </c>
      <c r="Q19" s="118">
        <v>67.0</v>
      </c>
      <c r="R19" s="118">
        <v>444.79</v>
      </c>
      <c r="S19" s="118">
        <v>511.79</v>
      </c>
      <c r="T19" s="93"/>
      <c r="U19" s="93"/>
      <c r="V19" s="130"/>
      <c r="W19" s="93"/>
      <c r="X19" s="93"/>
      <c r="Y19" s="131"/>
      <c r="Z19" s="93"/>
      <c r="AA19" s="93">
        <v>512.0</v>
      </c>
      <c r="AB19" s="95"/>
      <c r="AC19" s="97" t="s">
        <v>176</v>
      </c>
      <c r="AD19" s="93">
        <v>2.0</v>
      </c>
      <c r="AE19" s="118">
        <v>81.0</v>
      </c>
      <c r="AF19" s="118">
        <v>295.19</v>
      </c>
      <c r="AG19" s="118">
        <v>376.19</v>
      </c>
      <c r="AH19" s="94"/>
      <c r="AI19" s="94"/>
      <c r="AJ19" s="138"/>
      <c r="AK19" s="94"/>
      <c r="AL19" s="94"/>
      <c r="AM19" s="139"/>
      <c r="AN19" s="94"/>
      <c r="AO19" s="94">
        <v>376.0</v>
      </c>
      <c r="AP19" s="95"/>
      <c r="AQ19" s="97" t="s">
        <v>176</v>
      </c>
      <c r="AR19" s="93">
        <v>2.0</v>
      </c>
      <c r="AS19" s="128">
        <v>322.0</v>
      </c>
      <c r="AT19" s="128">
        <v>147.04</v>
      </c>
      <c r="AU19" s="128">
        <v>469.039999999999</v>
      </c>
      <c r="AV19" s="133"/>
      <c r="AW19" s="133"/>
      <c r="AX19" s="134"/>
      <c r="AY19" s="133"/>
      <c r="AZ19" s="133"/>
      <c r="BA19" s="134"/>
      <c r="BB19" s="133"/>
      <c r="BC19" s="128">
        <v>469.0</v>
      </c>
      <c r="BD19" s="95"/>
      <c r="BE19" s="97" t="s">
        <v>174</v>
      </c>
      <c r="BF19" s="93">
        <v>2.0</v>
      </c>
      <c r="BG19" s="93">
        <v>216.0</v>
      </c>
      <c r="BH19" s="93">
        <v>177.88</v>
      </c>
      <c r="BI19" s="93">
        <v>393.88</v>
      </c>
      <c r="BJ19" s="94">
        <v>880.0</v>
      </c>
      <c r="BK19" s="94">
        <v>0.39</v>
      </c>
      <c r="BL19" s="95">
        <v>0.11</v>
      </c>
      <c r="BM19" s="94">
        <v>1101.0</v>
      </c>
      <c r="BN19" s="94">
        <v>0.15</v>
      </c>
      <c r="BO19" s="127">
        <v>0.06</v>
      </c>
      <c r="BP19" s="94">
        <v>216.0</v>
      </c>
      <c r="BQ19" s="94">
        <v>394.0</v>
      </c>
      <c r="BR19" s="95"/>
      <c r="BS19" s="97" t="s">
        <v>174</v>
      </c>
      <c r="BT19" s="93">
        <v>2.0</v>
      </c>
      <c r="BU19" s="118">
        <v>104.0</v>
      </c>
      <c r="BV19" s="118">
        <v>188.52</v>
      </c>
      <c r="BW19" s="118">
        <v>292.52</v>
      </c>
      <c r="BX19" s="94"/>
      <c r="BY19" s="94"/>
      <c r="BZ19" s="138"/>
      <c r="CA19" s="94"/>
      <c r="CB19" s="94"/>
      <c r="CC19" s="139"/>
      <c r="CD19" s="94"/>
      <c r="CE19" s="94">
        <v>293.0</v>
      </c>
    </row>
    <row r="20">
      <c r="A20" s="142" t="s">
        <v>179</v>
      </c>
      <c r="B20" s="105">
        <v>2.0</v>
      </c>
      <c r="C20" s="105">
        <v>84.0</v>
      </c>
      <c r="D20" s="105">
        <v>254.51</v>
      </c>
      <c r="E20" s="105">
        <v>338.51</v>
      </c>
      <c r="F20" s="105">
        <v>1183.0</v>
      </c>
      <c r="G20" s="105">
        <v>0.4</v>
      </c>
      <c r="H20" s="105">
        <v>0.15</v>
      </c>
      <c r="I20" s="105">
        <v>810.0</v>
      </c>
      <c r="J20" s="105">
        <v>0.2</v>
      </c>
      <c r="K20" s="148">
        <v>0.09</v>
      </c>
      <c r="L20" s="105">
        <v>134.0</v>
      </c>
      <c r="M20" s="105">
        <v>339.0</v>
      </c>
      <c r="O20" s="142" t="s">
        <v>179</v>
      </c>
      <c r="P20" s="105">
        <v>2.0</v>
      </c>
      <c r="Q20" s="105">
        <v>357.0</v>
      </c>
      <c r="R20" s="105">
        <v>155.02</v>
      </c>
      <c r="S20" s="105">
        <v>512.02</v>
      </c>
      <c r="T20" s="105"/>
      <c r="U20" s="105"/>
      <c r="V20" s="105"/>
      <c r="W20" s="105"/>
      <c r="X20" s="105"/>
      <c r="Y20" s="148"/>
      <c r="Z20" s="105"/>
      <c r="AA20" s="105">
        <v>512.0</v>
      </c>
      <c r="AB20" s="95"/>
      <c r="AC20" s="142" t="s">
        <v>178</v>
      </c>
      <c r="AD20" s="105">
        <v>2.0</v>
      </c>
      <c r="AE20" s="93">
        <v>98.0</v>
      </c>
      <c r="AF20" s="93">
        <v>277.91</v>
      </c>
      <c r="AG20" s="93">
        <v>375.91</v>
      </c>
      <c r="AH20" s="94">
        <v>1015.0</v>
      </c>
      <c r="AI20" s="94">
        <v>0.32</v>
      </c>
      <c r="AJ20" s="95">
        <v>0.08</v>
      </c>
      <c r="AK20" s="94">
        <v>980.0</v>
      </c>
      <c r="AL20" s="94">
        <v>0.13</v>
      </c>
      <c r="AM20" s="127">
        <v>0.04</v>
      </c>
      <c r="AN20" s="94">
        <v>148.0</v>
      </c>
      <c r="AO20" s="94">
        <v>376.0</v>
      </c>
      <c r="AP20" s="95"/>
      <c r="AQ20" s="142" t="s">
        <v>178</v>
      </c>
      <c r="AR20" s="105">
        <v>2.0</v>
      </c>
      <c r="AS20" s="128">
        <v>143.0</v>
      </c>
      <c r="AT20" s="128">
        <v>325.47</v>
      </c>
      <c r="AU20" s="128">
        <v>468.47</v>
      </c>
      <c r="AV20" s="128">
        <v>1518.0</v>
      </c>
      <c r="AW20" s="128">
        <v>0.26</v>
      </c>
      <c r="AX20" s="128">
        <v>0.15</v>
      </c>
      <c r="AY20" s="128">
        <v>752.0</v>
      </c>
      <c r="AZ20" s="128">
        <v>0.19</v>
      </c>
      <c r="BA20" s="128">
        <v>0.13</v>
      </c>
      <c r="BB20" s="128">
        <v>325.0</v>
      </c>
      <c r="BC20" s="128">
        <v>469.0</v>
      </c>
      <c r="BD20" s="95"/>
      <c r="BE20" s="142" t="s">
        <v>176</v>
      </c>
      <c r="BF20" s="105">
        <v>2.0</v>
      </c>
      <c r="BG20" s="93">
        <v>76.0</v>
      </c>
      <c r="BH20" s="93">
        <v>318.36</v>
      </c>
      <c r="BI20" s="93">
        <v>394.36</v>
      </c>
      <c r="BJ20" s="94"/>
      <c r="BK20" s="94"/>
      <c r="BL20" s="95"/>
      <c r="BM20" s="94"/>
      <c r="BN20" s="94"/>
      <c r="BO20" s="127"/>
      <c r="BP20" s="94"/>
      <c r="BQ20" s="94">
        <v>394.0</v>
      </c>
      <c r="BR20" s="95"/>
      <c r="BS20" s="142" t="s">
        <v>176</v>
      </c>
      <c r="BT20" s="105">
        <v>2.0</v>
      </c>
      <c r="BU20" s="93">
        <v>168.0</v>
      </c>
      <c r="BV20" s="93">
        <v>124.48</v>
      </c>
      <c r="BW20" s="93">
        <v>292.48</v>
      </c>
      <c r="BX20" s="94"/>
      <c r="BY20" s="94"/>
      <c r="BZ20" s="95"/>
      <c r="CA20" s="94"/>
      <c r="CB20" s="94"/>
      <c r="CC20" s="127"/>
      <c r="CD20" s="94"/>
      <c r="CE20" s="94">
        <v>293.0</v>
      </c>
    </row>
    <row r="21">
      <c r="A21" s="91" t="s">
        <v>170</v>
      </c>
      <c r="B21" s="93">
        <v>3.0</v>
      </c>
      <c r="C21" s="118">
        <v>137.0</v>
      </c>
      <c r="D21" s="118">
        <v>131.47</v>
      </c>
      <c r="E21" s="118">
        <v>268.47</v>
      </c>
      <c r="F21" s="118"/>
      <c r="G21" s="118"/>
      <c r="H21" s="149"/>
      <c r="I21" s="118"/>
      <c r="J21" s="118"/>
      <c r="K21" s="150"/>
      <c r="L21" s="149"/>
      <c r="M21" s="118">
        <v>269.0</v>
      </c>
      <c r="O21" s="91" t="s">
        <v>170</v>
      </c>
      <c r="P21" s="93">
        <v>3.0</v>
      </c>
      <c r="Q21" s="118">
        <v>348.0</v>
      </c>
      <c r="R21" s="118">
        <v>155.62</v>
      </c>
      <c r="S21" s="118">
        <v>503.62</v>
      </c>
      <c r="T21" s="118"/>
      <c r="U21" s="118"/>
      <c r="V21" s="149"/>
      <c r="W21" s="118"/>
      <c r="X21" s="118"/>
      <c r="Y21" s="150"/>
      <c r="Z21" s="149"/>
      <c r="AA21" s="118">
        <v>504.0</v>
      </c>
      <c r="AB21" s="95"/>
      <c r="AC21" s="91" t="s">
        <v>170</v>
      </c>
      <c r="AD21" s="93">
        <v>3.0</v>
      </c>
      <c r="AE21" s="93">
        <v>107.0</v>
      </c>
      <c r="AF21" s="93">
        <v>190.89</v>
      </c>
      <c r="AG21" s="93">
        <v>297.89</v>
      </c>
      <c r="AH21" s="94"/>
      <c r="AI21" s="94"/>
      <c r="AJ21" s="138"/>
      <c r="AK21" s="94"/>
      <c r="AL21" s="94"/>
      <c r="AM21" s="139"/>
      <c r="AN21" s="101"/>
      <c r="AO21" s="94">
        <v>298.0</v>
      </c>
      <c r="AP21" s="95"/>
      <c r="AQ21" s="91" t="s">
        <v>170</v>
      </c>
      <c r="AR21" s="93">
        <v>3.0</v>
      </c>
      <c r="AS21" s="128">
        <v>101.0</v>
      </c>
      <c r="AT21" s="128">
        <v>391.81</v>
      </c>
      <c r="AU21" s="128">
        <v>492.81</v>
      </c>
      <c r="AV21" s="133"/>
      <c r="AW21" s="133"/>
      <c r="AX21" s="134"/>
      <c r="AY21" s="133"/>
      <c r="AZ21" s="133"/>
      <c r="BA21" s="134"/>
      <c r="BB21" s="134"/>
      <c r="BC21" s="128">
        <v>493.0</v>
      </c>
      <c r="BD21" s="95"/>
      <c r="BE21" s="91" t="s">
        <v>170</v>
      </c>
      <c r="BF21" s="93">
        <v>3.0</v>
      </c>
      <c r="BG21" s="93">
        <v>115.0</v>
      </c>
      <c r="BH21" s="93">
        <v>228.91</v>
      </c>
      <c r="BI21" s="93">
        <v>343.91</v>
      </c>
      <c r="BJ21" s="94"/>
      <c r="BK21" s="94"/>
      <c r="BL21" s="138"/>
      <c r="BM21" s="94"/>
      <c r="BN21" s="94"/>
      <c r="BO21" s="139"/>
      <c r="BP21" s="101"/>
      <c r="BQ21" s="94">
        <v>344.0</v>
      </c>
      <c r="BR21" s="95"/>
      <c r="BS21" s="91" t="s">
        <v>170</v>
      </c>
      <c r="BT21" s="93">
        <v>3.0</v>
      </c>
      <c r="BU21" s="93">
        <v>145.0</v>
      </c>
      <c r="BV21" s="93">
        <v>159.79</v>
      </c>
      <c r="BW21" s="93">
        <v>304.79</v>
      </c>
      <c r="BX21" s="94"/>
      <c r="BY21" s="94"/>
      <c r="BZ21" s="138"/>
      <c r="CA21" s="94"/>
      <c r="CB21" s="94"/>
      <c r="CC21" s="139"/>
      <c r="CD21" s="101"/>
      <c r="CE21" s="94">
        <v>305.0</v>
      </c>
    </row>
    <row r="22">
      <c r="A22" s="91" t="s">
        <v>171</v>
      </c>
      <c r="B22" s="93">
        <v>3.0</v>
      </c>
      <c r="C22" s="93">
        <v>95.0</v>
      </c>
      <c r="D22" s="93">
        <v>174.25</v>
      </c>
      <c r="E22" s="93">
        <v>269.25</v>
      </c>
      <c r="F22" s="93"/>
      <c r="G22" s="93"/>
      <c r="H22" s="93"/>
      <c r="I22" s="93"/>
      <c r="J22" s="93"/>
      <c r="K22" s="126"/>
      <c r="L22" s="93"/>
      <c r="M22" s="93">
        <v>269.0</v>
      </c>
      <c r="O22" s="91" t="s">
        <v>171</v>
      </c>
      <c r="P22" s="93">
        <v>3.0</v>
      </c>
      <c r="Q22" s="93">
        <v>83.0</v>
      </c>
      <c r="R22" s="93">
        <v>420.76</v>
      </c>
      <c r="S22" s="93">
        <v>503.76</v>
      </c>
      <c r="T22" s="93"/>
      <c r="U22" s="93"/>
      <c r="V22" s="93"/>
      <c r="W22" s="93"/>
      <c r="X22" s="93"/>
      <c r="Y22" s="126"/>
      <c r="Z22" s="93"/>
      <c r="AA22" s="93">
        <v>504.0</v>
      </c>
      <c r="AB22" s="95"/>
      <c r="AC22" s="91" t="s">
        <v>171</v>
      </c>
      <c r="AD22" s="93">
        <v>3.0</v>
      </c>
      <c r="AE22" s="93">
        <v>145.0</v>
      </c>
      <c r="AF22" s="93">
        <v>152.86</v>
      </c>
      <c r="AG22" s="93">
        <v>297.86</v>
      </c>
      <c r="AH22" s="94"/>
      <c r="AI22" s="94"/>
      <c r="AJ22" s="95"/>
      <c r="AK22" s="94"/>
      <c r="AL22" s="94"/>
      <c r="AM22" s="127"/>
      <c r="AN22" s="94"/>
      <c r="AO22" s="94">
        <v>298.0</v>
      </c>
      <c r="AP22" s="95"/>
      <c r="AQ22" s="91" t="s">
        <v>171</v>
      </c>
      <c r="AR22" s="93">
        <v>3.0</v>
      </c>
      <c r="AS22" s="128">
        <v>78.0</v>
      </c>
      <c r="AT22" s="128">
        <v>414.52</v>
      </c>
      <c r="AU22" s="128">
        <v>492.52</v>
      </c>
      <c r="AV22" s="133"/>
      <c r="AW22" s="133"/>
      <c r="AX22" s="133"/>
      <c r="AY22" s="133"/>
      <c r="AZ22" s="133"/>
      <c r="BA22" s="133"/>
      <c r="BB22" s="133"/>
      <c r="BC22" s="128">
        <v>493.0</v>
      </c>
      <c r="BD22" s="95"/>
      <c r="BE22" s="91" t="s">
        <v>171</v>
      </c>
      <c r="BF22" s="93">
        <v>3.0</v>
      </c>
      <c r="BG22" s="93">
        <v>110.0</v>
      </c>
      <c r="BH22" s="93">
        <v>233.61</v>
      </c>
      <c r="BI22" s="93">
        <v>343.61</v>
      </c>
      <c r="BJ22" s="94"/>
      <c r="BK22" s="94"/>
      <c r="BL22" s="95"/>
      <c r="BM22" s="94"/>
      <c r="BN22" s="94"/>
      <c r="BO22" s="127"/>
      <c r="BP22" s="94"/>
      <c r="BQ22" s="94">
        <v>344.0</v>
      </c>
      <c r="BR22" s="95"/>
      <c r="BS22" s="91" t="s">
        <v>171</v>
      </c>
      <c r="BT22" s="93">
        <v>3.0</v>
      </c>
      <c r="BU22" s="93">
        <v>142.0</v>
      </c>
      <c r="BV22" s="93">
        <v>163.0</v>
      </c>
      <c r="BW22" s="93">
        <v>305.0</v>
      </c>
      <c r="BX22" s="94"/>
      <c r="BY22" s="94"/>
      <c r="BZ22" s="95"/>
      <c r="CA22" s="94"/>
      <c r="CB22" s="94"/>
      <c r="CC22" s="127"/>
      <c r="CD22" s="94"/>
      <c r="CE22" s="94">
        <v>305.0</v>
      </c>
    </row>
    <row r="23">
      <c r="A23" s="91" t="s">
        <v>172</v>
      </c>
      <c r="B23" s="93">
        <v>3.0</v>
      </c>
      <c r="C23" s="93">
        <v>96.0</v>
      </c>
      <c r="D23" s="93">
        <v>172.5</v>
      </c>
      <c r="E23" s="93">
        <v>268.5</v>
      </c>
      <c r="F23" s="93">
        <v>1469.0</v>
      </c>
      <c r="G23" s="93">
        <v>0.32</v>
      </c>
      <c r="H23" s="93">
        <v>0.29</v>
      </c>
      <c r="I23" s="93">
        <v>586.0</v>
      </c>
      <c r="J23" s="93">
        <v>0.32</v>
      </c>
      <c r="K23" s="126">
        <v>0.29</v>
      </c>
      <c r="L23" s="93">
        <v>154.0</v>
      </c>
      <c r="M23" s="93">
        <v>269.0</v>
      </c>
      <c r="O23" s="91" t="s">
        <v>172</v>
      </c>
      <c r="P23" s="93">
        <v>3.0</v>
      </c>
      <c r="Q23" s="93">
        <v>81.0</v>
      </c>
      <c r="R23" s="93">
        <v>422.57</v>
      </c>
      <c r="S23" s="93">
        <v>503.57</v>
      </c>
      <c r="T23" s="93"/>
      <c r="U23" s="93"/>
      <c r="V23" s="93"/>
      <c r="W23" s="93"/>
      <c r="X23" s="93"/>
      <c r="Y23" s="126"/>
      <c r="Z23" s="93"/>
      <c r="AA23" s="93">
        <v>504.0</v>
      </c>
      <c r="AB23" s="95"/>
      <c r="AC23" s="91" t="s">
        <v>172</v>
      </c>
      <c r="AD23" s="93">
        <v>3.0</v>
      </c>
      <c r="AE23" s="93">
        <v>98.0</v>
      </c>
      <c r="AF23" s="93">
        <v>199.37</v>
      </c>
      <c r="AG23" s="93">
        <v>297.37</v>
      </c>
      <c r="AH23" s="94"/>
      <c r="AI23" s="94"/>
      <c r="AJ23" s="95"/>
      <c r="AK23" s="94"/>
      <c r="AL23" s="94"/>
      <c r="AM23" s="127"/>
      <c r="AN23" s="94"/>
      <c r="AO23" s="94">
        <v>298.0</v>
      </c>
      <c r="AP23" s="95"/>
      <c r="AQ23" s="91" t="s">
        <v>172</v>
      </c>
      <c r="AR23" s="93">
        <v>3.0</v>
      </c>
      <c r="AS23" s="128">
        <v>199.0</v>
      </c>
      <c r="AT23" s="128">
        <v>293.68</v>
      </c>
      <c r="AU23" s="128">
        <v>492.68</v>
      </c>
      <c r="AV23" s="133"/>
      <c r="AW23" s="133"/>
      <c r="AX23" s="133"/>
      <c r="AY23" s="133"/>
      <c r="AZ23" s="133"/>
      <c r="BA23" s="133"/>
      <c r="BB23" s="133"/>
      <c r="BC23" s="128">
        <v>493.0</v>
      </c>
      <c r="BD23" s="95"/>
      <c r="BE23" s="91" t="s">
        <v>172</v>
      </c>
      <c r="BF23" s="93">
        <v>3.0</v>
      </c>
      <c r="BG23" s="93">
        <v>197.0</v>
      </c>
      <c r="BH23" s="93">
        <v>147.15</v>
      </c>
      <c r="BI23" s="93">
        <v>344.15</v>
      </c>
      <c r="BJ23" s="94">
        <v>1544.0</v>
      </c>
      <c r="BK23" s="94">
        <v>0.27</v>
      </c>
      <c r="BL23" s="95">
        <v>0.22</v>
      </c>
      <c r="BM23" s="94">
        <v>616.0</v>
      </c>
      <c r="BN23" s="94">
        <v>0.28</v>
      </c>
      <c r="BO23" s="127">
        <v>0.23</v>
      </c>
      <c r="BP23" s="94">
        <v>204.0</v>
      </c>
      <c r="BQ23" s="94">
        <v>344.0</v>
      </c>
      <c r="BR23" s="95"/>
      <c r="BS23" s="91" t="s">
        <v>172</v>
      </c>
      <c r="BT23" s="93">
        <v>3.0</v>
      </c>
      <c r="BU23" s="93">
        <v>190.0</v>
      </c>
      <c r="BV23" s="93">
        <v>114.66</v>
      </c>
      <c r="BW23" s="93">
        <v>304.66</v>
      </c>
      <c r="BX23" s="94"/>
      <c r="BY23" s="94"/>
      <c r="BZ23" s="95"/>
      <c r="CA23" s="94"/>
      <c r="CB23" s="94"/>
      <c r="CC23" s="127"/>
      <c r="CD23" s="94"/>
      <c r="CE23" s="94">
        <v>305.0</v>
      </c>
    </row>
    <row r="24">
      <c r="A24" s="91" t="s">
        <v>173</v>
      </c>
      <c r="B24" s="93">
        <v>3.0</v>
      </c>
      <c r="C24" s="93">
        <v>154.0</v>
      </c>
      <c r="D24" s="93">
        <v>114.97</v>
      </c>
      <c r="E24" s="93">
        <v>268.97</v>
      </c>
      <c r="F24" s="93"/>
      <c r="G24" s="93"/>
      <c r="H24" s="93"/>
      <c r="I24" s="93"/>
      <c r="J24" s="93"/>
      <c r="K24" s="126"/>
      <c r="L24" s="93"/>
      <c r="M24" s="93">
        <v>269.0</v>
      </c>
      <c r="O24" s="91" t="s">
        <v>173</v>
      </c>
      <c r="P24" s="93">
        <v>3.0</v>
      </c>
      <c r="Q24" s="93">
        <v>218.0</v>
      </c>
      <c r="R24" s="93">
        <v>285.73</v>
      </c>
      <c r="S24" s="93">
        <v>503.73</v>
      </c>
      <c r="T24" s="93"/>
      <c r="U24" s="93"/>
      <c r="V24" s="93"/>
      <c r="W24" s="93"/>
      <c r="X24" s="93"/>
      <c r="Y24" s="126"/>
      <c r="Z24" s="93"/>
      <c r="AA24" s="93">
        <v>504.0</v>
      </c>
      <c r="AB24" s="95"/>
      <c r="AC24" s="91" t="s">
        <v>173</v>
      </c>
      <c r="AD24" s="93">
        <v>3.0</v>
      </c>
      <c r="AE24" s="93">
        <v>105.0</v>
      </c>
      <c r="AF24" s="93">
        <v>192.53</v>
      </c>
      <c r="AG24" s="93">
        <v>297.53</v>
      </c>
      <c r="AH24" s="93">
        <v>1562.0</v>
      </c>
      <c r="AI24" s="93">
        <v>0.27</v>
      </c>
      <c r="AJ24" s="93">
        <v>0.23</v>
      </c>
      <c r="AK24" s="93">
        <v>624.0</v>
      </c>
      <c r="AL24" s="93">
        <v>0.28</v>
      </c>
      <c r="AM24" s="126">
        <v>0.23</v>
      </c>
      <c r="AN24" s="93">
        <v>145.0</v>
      </c>
      <c r="AO24" s="93">
        <v>298.0</v>
      </c>
      <c r="AP24" s="95"/>
      <c r="AQ24" s="91" t="s">
        <v>173</v>
      </c>
      <c r="AR24" s="93">
        <v>3.0</v>
      </c>
      <c r="AS24" s="128">
        <v>271.0</v>
      </c>
      <c r="AT24" s="128">
        <v>221.28</v>
      </c>
      <c r="AU24" s="128">
        <v>492.28</v>
      </c>
      <c r="AV24" s="133"/>
      <c r="AW24" s="133"/>
      <c r="AX24" s="133"/>
      <c r="AY24" s="133"/>
      <c r="AZ24" s="133"/>
      <c r="BA24" s="133"/>
      <c r="BB24" s="133"/>
      <c r="BC24" s="128">
        <v>493.0</v>
      </c>
      <c r="BD24" s="95"/>
      <c r="BE24" s="91" t="s">
        <v>173</v>
      </c>
      <c r="BF24" s="93">
        <v>3.0</v>
      </c>
      <c r="BG24" s="93">
        <v>178.0</v>
      </c>
      <c r="BH24" s="93">
        <v>165.47</v>
      </c>
      <c r="BI24" s="93">
        <v>343.47</v>
      </c>
      <c r="BJ24" s="93"/>
      <c r="BK24" s="93"/>
      <c r="BL24" s="93"/>
      <c r="BM24" s="93"/>
      <c r="BN24" s="93"/>
      <c r="BO24" s="126"/>
      <c r="BP24" s="93"/>
      <c r="BQ24" s="93">
        <v>344.0</v>
      </c>
      <c r="BR24" s="95"/>
      <c r="BS24" s="91" t="s">
        <v>173</v>
      </c>
      <c r="BT24" s="93">
        <v>3.0</v>
      </c>
      <c r="BU24" s="93">
        <v>90.0</v>
      </c>
      <c r="BV24" s="93">
        <v>215.22</v>
      </c>
      <c r="BW24" s="93">
        <v>305.22</v>
      </c>
      <c r="BX24" s="93"/>
      <c r="BY24" s="93"/>
      <c r="BZ24" s="93"/>
      <c r="CA24" s="93"/>
      <c r="CB24" s="93"/>
      <c r="CC24" s="126"/>
      <c r="CD24" s="93"/>
      <c r="CE24" s="93">
        <v>305.0</v>
      </c>
    </row>
    <row r="25">
      <c r="A25" s="140" t="s">
        <v>174</v>
      </c>
      <c r="B25" s="93">
        <v>3.0</v>
      </c>
      <c r="C25" s="118">
        <v>132.0</v>
      </c>
      <c r="D25" s="118">
        <v>136.5</v>
      </c>
      <c r="E25" s="118">
        <v>268.5</v>
      </c>
      <c r="F25" s="93"/>
      <c r="G25" s="93"/>
      <c r="H25" s="93"/>
      <c r="I25" s="93"/>
      <c r="J25" s="93"/>
      <c r="K25" s="126"/>
      <c r="L25" s="93"/>
      <c r="M25" s="93">
        <v>269.0</v>
      </c>
      <c r="O25" s="140" t="s">
        <v>174</v>
      </c>
      <c r="P25" s="93">
        <v>3.0</v>
      </c>
      <c r="Q25" s="118">
        <v>199.0</v>
      </c>
      <c r="R25" s="118">
        <v>304.99</v>
      </c>
      <c r="S25" s="118">
        <v>503.99</v>
      </c>
      <c r="T25" s="93"/>
      <c r="U25" s="93"/>
      <c r="V25" s="93"/>
      <c r="W25" s="93"/>
      <c r="X25" s="93"/>
      <c r="Y25" s="126"/>
      <c r="Z25" s="93"/>
      <c r="AA25" s="93">
        <v>504.0</v>
      </c>
      <c r="AB25" s="95"/>
      <c r="AC25" s="91" t="s">
        <v>175</v>
      </c>
      <c r="AD25" s="93">
        <v>3.0</v>
      </c>
      <c r="AE25" s="118">
        <v>116.0</v>
      </c>
      <c r="AF25" s="118">
        <v>182.0</v>
      </c>
      <c r="AG25" s="118">
        <v>298.0</v>
      </c>
      <c r="AH25" s="94"/>
      <c r="AI25" s="94"/>
      <c r="AJ25" s="95"/>
      <c r="AK25" s="94"/>
      <c r="AL25" s="94"/>
      <c r="AM25" s="127"/>
      <c r="AN25" s="94"/>
      <c r="AO25" s="94">
        <v>298.0</v>
      </c>
      <c r="AP25" s="95"/>
      <c r="AQ25" s="91" t="s">
        <v>175</v>
      </c>
      <c r="AR25" s="93">
        <v>3.0</v>
      </c>
      <c r="AS25" s="128">
        <v>281.0</v>
      </c>
      <c r="AT25" s="128">
        <v>211.87</v>
      </c>
      <c r="AU25" s="128">
        <v>492.87</v>
      </c>
      <c r="AV25" s="128">
        <v>1482.0</v>
      </c>
      <c r="AW25" s="128">
        <v>0.28</v>
      </c>
      <c r="AX25" s="128">
        <v>0.17</v>
      </c>
      <c r="AY25" s="128">
        <v>742.0</v>
      </c>
      <c r="AZ25" s="128">
        <v>0.21</v>
      </c>
      <c r="BA25" s="128">
        <v>0.16</v>
      </c>
      <c r="BB25" s="128">
        <v>283.0</v>
      </c>
      <c r="BC25" s="128">
        <v>493.0</v>
      </c>
      <c r="BD25" s="95"/>
      <c r="BE25" s="91" t="s">
        <v>175</v>
      </c>
      <c r="BF25" s="93">
        <v>3.0</v>
      </c>
      <c r="BG25" s="118">
        <v>95.0</v>
      </c>
      <c r="BH25" s="118">
        <v>249.32</v>
      </c>
      <c r="BI25" s="118">
        <v>344.32</v>
      </c>
      <c r="BJ25" s="94"/>
      <c r="BK25" s="94"/>
      <c r="BL25" s="95"/>
      <c r="BM25" s="94"/>
      <c r="BN25" s="94"/>
      <c r="BO25" s="127"/>
      <c r="BP25" s="94"/>
      <c r="BQ25" s="94">
        <v>344.0</v>
      </c>
      <c r="BR25" s="95"/>
      <c r="BS25" s="91" t="s">
        <v>175</v>
      </c>
      <c r="BT25" s="93">
        <v>3.0</v>
      </c>
      <c r="BU25" s="118">
        <v>190.0</v>
      </c>
      <c r="BV25" s="118">
        <v>114.88</v>
      </c>
      <c r="BW25" s="118">
        <v>304.88</v>
      </c>
      <c r="BX25" s="94"/>
      <c r="BY25" s="94"/>
      <c r="BZ25" s="95"/>
      <c r="CA25" s="94"/>
      <c r="CB25" s="94"/>
      <c r="CC25" s="127"/>
      <c r="CD25" s="94"/>
      <c r="CE25" s="94">
        <v>305.0</v>
      </c>
    </row>
    <row r="26">
      <c r="A26" s="97" t="s">
        <v>176</v>
      </c>
      <c r="B26" s="93">
        <v>3.0</v>
      </c>
      <c r="C26" s="93">
        <v>120.0</v>
      </c>
      <c r="D26" s="93">
        <v>148.53</v>
      </c>
      <c r="E26" s="93">
        <v>268.53</v>
      </c>
      <c r="F26" s="93">
        <v>1110.0</v>
      </c>
      <c r="G26" s="93">
        <v>0.43</v>
      </c>
      <c r="H26" s="93">
        <v>0.2</v>
      </c>
      <c r="I26" s="93">
        <v>755.0</v>
      </c>
      <c r="J26" s="93">
        <v>0.23</v>
      </c>
      <c r="K26" s="126">
        <v>0.14</v>
      </c>
      <c r="L26" s="93">
        <v>154.0</v>
      </c>
      <c r="M26" s="93">
        <v>269.0</v>
      </c>
      <c r="O26" s="97" t="s">
        <v>176</v>
      </c>
      <c r="P26" s="93">
        <v>3.0</v>
      </c>
      <c r="Q26" s="93">
        <v>363.0</v>
      </c>
      <c r="R26" s="93">
        <v>140.72</v>
      </c>
      <c r="S26" s="93">
        <v>503.72</v>
      </c>
      <c r="T26" s="93"/>
      <c r="U26" s="93"/>
      <c r="V26" s="93"/>
      <c r="W26" s="93"/>
      <c r="X26" s="93"/>
      <c r="Y26" s="126"/>
      <c r="Z26" s="93"/>
      <c r="AA26" s="93">
        <v>504.0</v>
      </c>
      <c r="AB26" s="95"/>
      <c r="AC26" s="140" t="s">
        <v>174</v>
      </c>
      <c r="AD26" s="93">
        <v>3.0</v>
      </c>
      <c r="AE26" s="93">
        <v>91.0</v>
      </c>
      <c r="AF26" s="93">
        <v>206.32</v>
      </c>
      <c r="AG26" s="93">
        <v>297.32</v>
      </c>
      <c r="AH26" s="94"/>
      <c r="AI26" s="94"/>
      <c r="AJ26" s="95"/>
      <c r="AK26" s="94"/>
      <c r="AL26" s="94"/>
      <c r="AM26" s="127"/>
      <c r="AN26" s="94"/>
      <c r="AO26" s="94">
        <v>298.0</v>
      </c>
      <c r="AP26" s="95"/>
      <c r="AQ26" s="140" t="s">
        <v>174</v>
      </c>
      <c r="AR26" s="93">
        <v>3.0</v>
      </c>
      <c r="AS26" s="128">
        <v>172.0</v>
      </c>
      <c r="AT26" s="128">
        <v>320.29</v>
      </c>
      <c r="AU26" s="128">
        <v>492.29</v>
      </c>
      <c r="AV26" s="133"/>
      <c r="AW26" s="133"/>
      <c r="AX26" s="133"/>
      <c r="AY26" s="133"/>
      <c r="AZ26" s="133"/>
      <c r="BA26" s="133"/>
      <c r="BB26" s="133"/>
      <c r="BC26" s="128">
        <v>493.0</v>
      </c>
      <c r="BD26" s="95"/>
      <c r="BE26" s="91" t="s">
        <v>177</v>
      </c>
      <c r="BF26" s="93">
        <v>3.0</v>
      </c>
      <c r="BG26" s="93">
        <v>70.0</v>
      </c>
      <c r="BH26" s="93">
        <v>273.98</v>
      </c>
      <c r="BI26" s="93">
        <v>343.98</v>
      </c>
      <c r="BJ26" s="94"/>
      <c r="BK26" s="93"/>
      <c r="BL26" s="93"/>
      <c r="BM26" s="93"/>
      <c r="BN26" s="94"/>
      <c r="BO26" s="127"/>
      <c r="BP26" s="94"/>
      <c r="BQ26" s="94">
        <v>344.0</v>
      </c>
      <c r="BR26" s="95"/>
      <c r="BS26" s="91" t="s">
        <v>177</v>
      </c>
      <c r="BT26" s="93">
        <v>3.0</v>
      </c>
      <c r="BU26" s="93">
        <v>189.0</v>
      </c>
      <c r="BV26" s="93">
        <v>115.65</v>
      </c>
      <c r="BW26" s="93">
        <v>304.65</v>
      </c>
      <c r="BX26" s="94"/>
      <c r="BY26" s="94"/>
      <c r="BZ26" s="95"/>
      <c r="CA26" s="94"/>
      <c r="CB26" s="94"/>
      <c r="CC26" s="127"/>
      <c r="CD26" s="94"/>
      <c r="CE26" s="94">
        <v>305.0</v>
      </c>
    </row>
    <row r="27">
      <c r="A27" s="97" t="s">
        <v>178</v>
      </c>
      <c r="B27" s="93">
        <v>3.0</v>
      </c>
      <c r="C27" s="93">
        <v>85.0</v>
      </c>
      <c r="D27" s="93">
        <v>183.58</v>
      </c>
      <c r="E27" s="93">
        <v>268.58</v>
      </c>
      <c r="F27" s="93"/>
      <c r="G27" s="93"/>
      <c r="H27" s="130"/>
      <c r="I27" s="93"/>
      <c r="J27" s="93"/>
      <c r="K27" s="131"/>
      <c r="L27" s="130"/>
      <c r="M27" s="93">
        <v>269.0</v>
      </c>
      <c r="O27" s="97" t="s">
        <v>178</v>
      </c>
      <c r="P27" s="93">
        <v>3.0</v>
      </c>
      <c r="Q27" s="93">
        <v>70.0</v>
      </c>
      <c r="R27" s="93">
        <v>433.99</v>
      </c>
      <c r="S27" s="93">
        <v>503.99</v>
      </c>
      <c r="T27" s="93">
        <v>1364.0</v>
      </c>
      <c r="U27" s="93">
        <v>0.3</v>
      </c>
      <c r="V27" s="93">
        <v>0.17</v>
      </c>
      <c r="W27" s="93">
        <v>761.0</v>
      </c>
      <c r="X27" s="93">
        <v>0.21</v>
      </c>
      <c r="Y27" s="126">
        <v>0.15</v>
      </c>
      <c r="Z27" s="93">
        <v>363.0</v>
      </c>
      <c r="AA27" s="93">
        <v>504.0</v>
      </c>
      <c r="AB27" s="95"/>
      <c r="AC27" s="97" t="s">
        <v>176</v>
      </c>
      <c r="AD27" s="93">
        <v>3.0</v>
      </c>
      <c r="AE27" s="93">
        <v>80.0</v>
      </c>
      <c r="AF27" s="93">
        <v>217.64</v>
      </c>
      <c r="AG27" s="93">
        <v>297.64</v>
      </c>
      <c r="AH27" s="94">
        <v>959.0</v>
      </c>
      <c r="AI27" s="94">
        <v>0.38</v>
      </c>
      <c r="AJ27" s="95">
        <v>0.14</v>
      </c>
      <c r="AK27" s="94">
        <v>923.0</v>
      </c>
      <c r="AL27" s="94">
        <v>0.17</v>
      </c>
      <c r="AM27" s="127">
        <v>0.09</v>
      </c>
      <c r="AN27" s="94">
        <v>145.0</v>
      </c>
      <c r="AO27" s="94">
        <v>298.0</v>
      </c>
      <c r="AP27" s="95"/>
      <c r="AQ27" s="97" t="s">
        <v>176</v>
      </c>
      <c r="AR27" s="93">
        <v>3.0</v>
      </c>
      <c r="AS27" s="128">
        <v>283.0</v>
      </c>
      <c r="AT27" s="128">
        <v>209.37</v>
      </c>
      <c r="AU27" s="128">
        <v>492.37</v>
      </c>
      <c r="AV27" s="133"/>
      <c r="AW27" s="133"/>
      <c r="AX27" s="134"/>
      <c r="AY27" s="133"/>
      <c r="AZ27" s="133"/>
      <c r="BA27" s="134"/>
      <c r="BB27" s="134"/>
      <c r="BC27" s="128">
        <v>493.0</v>
      </c>
      <c r="BD27" s="95"/>
      <c r="BE27" s="97" t="s">
        <v>174</v>
      </c>
      <c r="BF27" s="93">
        <v>3.0</v>
      </c>
      <c r="BG27" s="93">
        <v>204.0</v>
      </c>
      <c r="BH27" s="93">
        <v>139.57</v>
      </c>
      <c r="BI27" s="93">
        <v>343.57</v>
      </c>
      <c r="BJ27" s="94">
        <v>811.0</v>
      </c>
      <c r="BK27" s="94">
        <v>0.48</v>
      </c>
      <c r="BL27" s="95">
        <v>0.18</v>
      </c>
      <c r="BM27" s="94">
        <v>1031.0</v>
      </c>
      <c r="BN27" s="94">
        <v>0.2</v>
      </c>
      <c r="BO27" s="127">
        <v>0.11</v>
      </c>
      <c r="BP27" s="94">
        <v>204.0</v>
      </c>
      <c r="BQ27" s="94">
        <v>344.0</v>
      </c>
      <c r="BR27" s="95"/>
      <c r="BS27" s="97" t="s">
        <v>174</v>
      </c>
      <c r="BT27" s="93">
        <v>3.0</v>
      </c>
      <c r="BU27" s="93">
        <v>98.0</v>
      </c>
      <c r="BV27" s="93">
        <v>206.84</v>
      </c>
      <c r="BW27" s="93">
        <v>304.84</v>
      </c>
      <c r="BX27" s="94"/>
      <c r="BY27" s="94"/>
      <c r="BZ27" s="138"/>
      <c r="CA27" s="94"/>
      <c r="CB27" s="94"/>
      <c r="CC27" s="139"/>
      <c r="CD27" s="101"/>
      <c r="CE27" s="94">
        <v>305.0</v>
      </c>
    </row>
    <row r="28">
      <c r="A28" s="142" t="s">
        <v>179</v>
      </c>
      <c r="B28" s="105">
        <v>3.0</v>
      </c>
      <c r="C28" s="105">
        <v>97.0</v>
      </c>
      <c r="D28" s="105">
        <v>172.26</v>
      </c>
      <c r="E28" s="105">
        <v>269.26</v>
      </c>
      <c r="F28" s="105"/>
      <c r="G28" s="105"/>
      <c r="H28" s="143"/>
      <c r="I28" s="105"/>
      <c r="J28" s="105"/>
      <c r="K28" s="144"/>
      <c r="L28" s="143"/>
      <c r="M28" s="105">
        <v>269.0</v>
      </c>
      <c r="O28" s="142" t="s">
        <v>179</v>
      </c>
      <c r="P28" s="105">
        <v>3.0</v>
      </c>
      <c r="Q28" s="105">
        <v>354.0</v>
      </c>
      <c r="R28" s="105">
        <v>149.51</v>
      </c>
      <c r="S28" s="105">
        <v>503.51</v>
      </c>
      <c r="T28" s="105"/>
      <c r="U28" s="105"/>
      <c r="V28" s="143"/>
      <c r="W28" s="105"/>
      <c r="X28" s="105"/>
      <c r="Y28" s="144"/>
      <c r="Z28" s="143"/>
      <c r="AA28" s="105">
        <v>504.0</v>
      </c>
      <c r="AB28" s="95"/>
      <c r="AC28" s="142" t="s">
        <v>178</v>
      </c>
      <c r="AD28" s="105">
        <v>3.0</v>
      </c>
      <c r="AE28" s="93">
        <v>87.0</v>
      </c>
      <c r="AF28" s="93">
        <v>210.66</v>
      </c>
      <c r="AG28" s="93">
        <v>297.66</v>
      </c>
      <c r="AH28" s="94"/>
      <c r="AI28" s="94"/>
      <c r="AJ28" s="138"/>
      <c r="AK28" s="94"/>
      <c r="AL28" s="94"/>
      <c r="AM28" s="139"/>
      <c r="AN28" s="101"/>
      <c r="AO28" s="94">
        <v>298.0</v>
      </c>
      <c r="AP28" s="95"/>
      <c r="AQ28" s="142" t="s">
        <v>178</v>
      </c>
      <c r="AR28" s="105">
        <v>3.0</v>
      </c>
      <c r="AS28" s="128">
        <v>103.0</v>
      </c>
      <c r="AT28" s="128">
        <v>389.19</v>
      </c>
      <c r="AU28" s="128">
        <v>492.19</v>
      </c>
      <c r="AV28" s="133"/>
      <c r="AW28" s="133"/>
      <c r="AX28" s="133"/>
      <c r="AY28" s="133"/>
      <c r="AZ28" s="133"/>
      <c r="BA28" s="133"/>
      <c r="BB28" s="133"/>
      <c r="BC28" s="128">
        <v>493.0</v>
      </c>
      <c r="BD28" s="95"/>
      <c r="BE28" s="142" t="s">
        <v>176</v>
      </c>
      <c r="BF28" s="105">
        <v>3.0</v>
      </c>
      <c r="BG28" s="93">
        <v>78.0</v>
      </c>
      <c r="BH28" s="93">
        <v>266.25</v>
      </c>
      <c r="BI28" s="93">
        <v>344.25</v>
      </c>
      <c r="BJ28" s="94"/>
      <c r="BK28" s="94"/>
      <c r="BL28" s="138"/>
      <c r="BM28" s="94"/>
      <c r="BN28" s="94"/>
      <c r="BO28" s="139"/>
      <c r="BP28" s="101"/>
      <c r="BQ28" s="94">
        <v>344.0</v>
      </c>
      <c r="BR28" s="95"/>
      <c r="BS28" s="142" t="s">
        <v>176</v>
      </c>
      <c r="BT28" s="105">
        <v>3.0</v>
      </c>
      <c r="BU28" s="93">
        <v>160.0</v>
      </c>
      <c r="BV28" s="93">
        <v>144.6</v>
      </c>
      <c r="BW28" s="93">
        <v>304.6</v>
      </c>
      <c r="BX28" s="94">
        <v>1624.0</v>
      </c>
      <c r="BY28" s="94">
        <v>0.23</v>
      </c>
      <c r="BZ28" s="95">
        <v>0.13</v>
      </c>
      <c r="CA28" s="94">
        <v>728.0</v>
      </c>
      <c r="CB28" s="94">
        <v>0.19</v>
      </c>
      <c r="CC28" s="127">
        <v>0.12</v>
      </c>
      <c r="CD28" s="94">
        <v>190.0</v>
      </c>
      <c r="CE28" s="94">
        <v>305.0</v>
      </c>
    </row>
    <row r="29">
      <c r="A29" s="91" t="s">
        <v>170</v>
      </c>
      <c r="B29" s="93">
        <v>4.0</v>
      </c>
      <c r="C29" s="118">
        <v>118.0</v>
      </c>
      <c r="D29" s="118">
        <v>123.17</v>
      </c>
      <c r="E29" s="118">
        <v>241.17</v>
      </c>
      <c r="F29" s="118"/>
      <c r="G29" s="118"/>
      <c r="H29" s="118"/>
      <c r="I29" s="118"/>
      <c r="J29" s="118"/>
      <c r="K29" s="146"/>
      <c r="L29" s="118"/>
      <c r="M29" s="118">
        <v>241.0</v>
      </c>
      <c r="O29" s="91" t="s">
        <v>170</v>
      </c>
      <c r="P29" s="93">
        <v>4.0</v>
      </c>
      <c r="Q29" s="118">
        <v>221.0</v>
      </c>
      <c r="R29" s="118">
        <v>245.2</v>
      </c>
      <c r="S29" s="118">
        <v>466.2</v>
      </c>
      <c r="T29" s="118"/>
      <c r="U29" s="118"/>
      <c r="V29" s="118"/>
      <c r="W29" s="118"/>
      <c r="X29" s="118"/>
      <c r="Y29" s="146"/>
      <c r="Z29" s="118"/>
      <c r="AA29" s="118">
        <v>466.0</v>
      </c>
      <c r="AB29" s="95"/>
      <c r="AC29" s="91" t="s">
        <v>170</v>
      </c>
      <c r="AD29" s="93">
        <v>4.0</v>
      </c>
      <c r="AE29" s="93">
        <v>104.0</v>
      </c>
      <c r="AF29" s="93">
        <v>187.01</v>
      </c>
      <c r="AG29" s="93">
        <v>291.01</v>
      </c>
      <c r="AH29" s="94"/>
      <c r="AI29" s="94"/>
      <c r="AJ29" s="95"/>
      <c r="AK29" s="94"/>
      <c r="AL29" s="94"/>
      <c r="AM29" s="127"/>
      <c r="AN29" s="94"/>
      <c r="AO29" s="94">
        <v>292.0</v>
      </c>
      <c r="AP29" s="95"/>
      <c r="AQ29" s="91" t="s">
        <v>170</v>
      </c>
      <c r="AR29" s="93">
        <v>4.0</v>
      </c>
      <c r="AS29" s="128">
        <v>117.0</v>
      </c>
      <c r="AT29" s="128">
        <v>376.13</v>
      </c>
      <c r="AU29" s="128">
        <v>493.13</v>
      </c>
      <c r="AV29" s="133"/>
      <c r="AW29" s="133"/>
      <c r="AX29" s="133"/>
      <c r="AY29" s="133"/>
      <c r="AZ29" s="133"/>
      <c r="BA29" s="133"/>
      <c r="BB29" s="133"/>
      <c r="BC29" s="128">
        <v>493.0</v>
      </c>
      <c r="BD29" s="95"/>
      <c r="BE29" s="91" t="s">
        <v>170</v>
      </c>
      <c r="BF29" s="93">
        <v>4.0</v>
      </c>
      <c r="BG29" s="93">
        <v>122.0</v>
      </c>
      <c r="BH29" s="93">
        <v>268.91</v>
      </c>
      <c r="BI29" s="93">
        <v>390.91</v>
      </c>
      <c r="BJ29" s="94"/>
      <c r="BK29" s="94"/>
      <c r="BL29" s="95"/>
      <c r="BM29" s="94"/>
      <c r="BN29" s="94"/>
      <c r="BO29" s="127"/>
      <c r="BP29" s="94"/>
      <c r="BQ29" s="94">
        <v>391.0</v>
      </c>
      <c r="BR29" s="95"/>
      <c r="BS29" s="91" t="s">
        <v>170</v>
      </c>
      <c r="BT29" s="93">
        <v>4.0</v>
      </c>
      <c r="BU29" s="93">
        <v>133.0</v>
      </c>
      <c r="BV29" s="93">
        <v>149.6</v>
      </c>
      <c r="BW29" s="93">
        <v>282.6</v>
      </c>
      <c r="BX29" s="94">
        <v>1590.0</v>
      </c>
      <c r="BY29" s="94">
        <v>0.25</v>
      </c>
      <c r="BZ29" s="95">
        <v>0.15</v>
      </c>
      <c r="CA29" s="94">
        <v>717.0</v>
      </c>
      <c r="CB29" s="94">
        <v>0.21</v>
      </c>
      <c r="CC29" s="127">
        <v>0.14</v>
      </c>
      <c r="CD29" s="94">
        <v>178.0</v>
      </c>
      <c r="CE29" s="94">
        <v>283.0</v>
      </c>
    </row>
    <row r="30">
      <c r="A30" s="91" t="s">
        <v>171</v>
      </c>
      <c r="B30" s="93">
        <v>4.0</v>
      </c>
      <c r="C30" s="93">
        <v>87.0</v>
      </c>
      <c r="D30" s="93">
        <v>154.23</v>
      </c>
      <c r="E30" s="93">
        <v>241.23</v>
      </c>
      <c r="F30" s="93"/>
      <c r="G30" s="93"/>
      <c r="H30" s="130"/>
      <c r="I30" s="93"/>
      <c r="J30" s="93"/>
      <c r="K30" s="131"/>
      <c r="L30" s="130"/>
      <c r="M30" s="93">
        <v>241.0</v>
      </c>
      <c r="O30" s="91" t="s">
        <v>171</v>
      </c>
      <c r="P30" s="93">
        <v>4.0</v>
      </c>
      <c r="Q30" s="93">
        <v>81.0</v>
      </c>
      <c r="R30" s="93">
        <v>385.03</v>
      </c>
      <c r="S30" s="93">
        <v>466.03</v>
      </c>
      <c r="T30" s="93"/>
      <c r="U30" s="93"/>
      <c r="V30" s="130"/>
      <c r="W30" s="93"/>
      <c r="X30" s="93"/>
      <c r="Y30" s="131"/>
      <c r="Z30" s="130"/>
      <c r="AA30" s="93">
        <v>466.0</v>
      </c>
      <c r="AB30" s="95"/>
      <c r="AC30" s="91" t="s">
        <v>171</v>
      </c>
      <c r="AD30" s="93">
        <v>4.0</v>
      </c>
      <c r="AE30" s="93">
        <v>146.0</v>
      </c>
      <c r="AF30" s="93">
        <v>145.68</v>
      </c>
      <c r="AG30" s="93">
        <v>291.68</v>
      </c>
      <c r="AH30" s="93">
        <v>1466.0</v>
      </c>
      <c r="AI30" s="93">
        <v>0.32</v>
      </c>
      <c r="AJ30" s="93">
        <v>0.29</v>
      </c>
      <c r="AK30" s="93">
        <v>585.0</v>
      </c>
      <c r="AL30" s="93">
        <v>0.33</v>
      </c>
      <c r="AM30" s="126">
        <v>0.3</v>
      </c>
      <c r="AN30" s="93">
        <v>146.0</v>
      </c>
      <c r="AO30" s="93">
        <v>292.0</v>
      </c>
      <c r="AP30" s="95"/>
      <c r="AQ30" s="91" t="s">
        <v>171</v>
      </c>
      <c r="AR30" s="93">
        <v>4.0</v>
      </c>
      <c r="AS30" s="128">
        <v>98.0</v>
      </c>
      <c r="AT30" s="128">
        <v>395.84</v>
      </c>
      <c r="AU30" s="128">
        <v>493.84</v>
      </c>
      <c r="AV30" s="133"/>
      <c r="AW30" s="133"/>
      <c r="AX30" s="133"/>
      <c r="AY30" s="133"/>
      <c r="AZ30" s="133"/>
      <c r="BA30" s="133"/>
      <c r="BB30" s="133"/>
      <c r="BC30" s="128">
        <v>493.0</v>
      </c>
      <c r="BD30" s="95"/>
      <c r="BE30" s="91" t="s">
        <v>171</v>
      </c>
      <c r="BF30" s="93">
        <v>4.0</v>
      </c>
      <c r="BG30" s="93">
        <v>109.0</v>
      </c>
      <c r="BH30" s="93">
        <v>282.61</v>
      </c>
      <c r="BI30" s="93">
        <v>391.61</v>
      </c>
      <c r="BJ30" s="93"/>
      <c r="BK30" s="93"/>
      <c r="BL30" s="130"/>
      <c r="BM30" s="93"/>
      <c r="BN30" s="93"/>
      <c r="BO30" s="131"/>
      <c r="BP30" s="130"/>
      <c r="BQ30" s="93">
        <v>391.0</v>
      </c>
      <c r="BR30" s="95"/>
      <c r="BS30" s="91" t="s">
        <v>171</v>
      </c>
      <c r="BT30" s="93">
        <v>4.0</v>
      </c>
      <c r="BU30" s="93">
        <v>153.0</v>
      </c>
      <c r="BV30" s="93">
        <v>130.4</v>
      </c>
      <c r="BW30" s="93">
        <v>283.4</v>
      </c>
      <c r="BX30" s="93"/>
      <c r="BY30" s="93"/>
      <c r="BZ30" s="93"/>
      <c r="CA30" s="93"/>
      <c r="CB30" s="93"/>
      <c r="CC30" s="126"/>
      <c r="CD30" s="93"/>
      <c r="CE30" s="93">
        <v>283.0</v>
      </c>
    </row>
    <row r="31">
      <c r="A31" s="91" t="s">
        <v>172</v>
      </c>
      <c r="B31" s="93">
        <v>4.0</v>
      </c>
      <c r="C31" s="118">
        <v>91.0</v>
      </c>
      <c r="D31" s="118">
        <v>150.18</v>
      </c>
      <c r="E31" s="118">
        <v>241.18</v>
      </c>
      <c r="F31" s="93"/>
      <c r="G31" s="93"/>
      <c r="H31" s="93"/>
      <c r="I31" s="93"/>
      <c r="J31" s="93"/>
      <c r="K31" s="126"/>
      <c r="L31" s="93"/>
      <c r="M31" s="93">
        <v>241.0</v>
      </c>
      <c r="O31" s="91" t="s">
        <v>172</v>
      </c>
      <c r="P31" s="93">
        <v>4.0</v>
      </c>
      <c r="Q31" s="118">
        <v>80.0</v>
      </c>
      <c r="R31" s="118">
        <v>386.25</v>
      </c>
      <c r="S31" s="118">
        <v>466.25</v>
      </c>
      <c r="T31" s="93"/>
      <c r="U31" s="93"/>
      <c r="V31" s="93"/>
      <c r="W31" s="93"/>
      <c r="X31" s="93"/>
      <c r="Y31" s="126"/>
      <c r="Z31" s="93"/>
      <c r="AA31" s="93">
        <v>466.0</v>
      </c>
      <c r="AB31" s="95"/>
      <c r="AC31" s="91" t="s">
        <v>172</v>
      </c>
      <c r="AD31" s="93">
        <v>4.0</v>
      </c>
      <c r="AE31" s="118">
        <v>92.0</v>
      </c>
      <c r="AF31" s="118">
        <v>199.28</v>
      </c>
      <c r="AG31" s="118">
        <v>291.28</v>
      </c>
      <c r="AH31" s="94"/>
      <c r="AI31" s="94"/>
      <c r="AJ31" s="95"/>
      <c r="AK31" s="94"/>
      <c r="AL31" s="94"/>
      <c r="AM31" s="127"/>
      <c r="AN31" s="94"/>
      <c r="AO31" s="94">
        <v>292.0</v>
      </c>
      <c r="AP31" s="95"/>
      <c r="AQ31" s="91" t="s">
        <v>172</v>
      </c>
      <c r="AR31" s="93">
        <v>4.0</v>
      </c>
      <c r="AS31" s="128">
        <v>276.0</v>
      </c>
      <c r="AT31" s="128">
        <v>217.2</v>
      </c>
      <c r="AU31" s="128">
        <v>493.2</v>
      </c>
      <c r="AV31" s="133"/>
      <c r="AW31" s="133"/>
      <c r="AX31" s="133"/>
      <c r="AY31" s="133"/>
      <c r="AZ31" s="133"/>
      <c r="BA31" s="133"/>
      <c r="BB31" s="133"/>
      <c r="BC31" s="128">
        <v>493.0</v>
      </c>
      <c r="BD31" s="95"/>
      <c r="BE31" s="91" t="s">
        <v>172</v>
      </c>
      <c r="BF31" s="93">
        <v>4.0</v>
      </c>
      <c r="BG31" s="118">
        <v>216.0</v>
      </c>
      <c r="BH31" s="118">
        <v>175.87</v>
      </c>
      <c r="BI31" s="118">
        <v>391.87</v>
      </c>
      <c r="BJ31" s="94">
        <v>1440.0</v>
      </c>
      <c r="BK31" s="94">
        <v>0.32</v>
      </c>
      <c r="BL31" s="95">
        <v>0.29</v>
      </c>
      <c r="BM31" s="94">
        <v>575.0</v>
      </c>
      <c r="BN31" s="94">
        <v>0.33</v>
      </c>
      <c r="BO31" s="127">
        <v>0.29</v>
      </c>
      <c r="BP31" s="94">
        <v>232.0</v>
      </c>
      <c r="BQ31" s="94">
        <v>391.0</v>
      </c>
      <c r="BR31" s="95"/>
      <c r="BS31" s="91" t="s">
        <v>172</v>
      </c>
      <c r="BT31" s="93">
        <v>4.0</v>
      </c>
      <c r="BU31" s="118">
        <v>178.0</v>
      </c>
      <c r="BV31" s="118">
        <v>104.76</v>
      </c>
      <c r="BW31" s="118">
        <v>282.76</v>
      </c>
      <c r="BX31" s="94"/>
      <c r="BY31" s="94"/>
      <c r="BZ31" s="95"/>
      <c r="CA31" s="94"/>
      <c r="CB31" s="94"/>
      <c r="CC31" s="127"/>
      <c r="CD31" s="94"/>
      <c r="CE31" s="94">
        <v>283.0</v>
      </c>
    </row>
    <row r="32">
      <c r="A32" s="91" t="s">
        <v>173</v>
      </c>
      <c r="B32" s="93">
        <v>4.0</v>
      </c>
      <c r="C32" s="93">
        <v>130.0</v>
      </c>
      <c r="D32" s="93">
        <v>110.85</v>
      </c>
      <c r="E32" s="93">
        <v>240.85</v>
      </c>
      <c r="F32" s="93">
        <v>1330.0</v>
      </c>
      <c r="G32" s="93">
        <v>0.37</v>
      </c>
      <c r="H32" s="93">
        <v>0.35</v>
      </c>
      <c r="I32" s="93">
        <v>531.0</v>
      </c>
      <c r="J32" s="93">
        <v>0.37</v>
      </c>
      <c r="K32" s="126">
        <v>0.35</v>
      </c>
      <c r="L32" s="93">
        <v>130.0</v>
      </c>
      <c r="M32" s="93">
        <v>241.0</v>
      </c>
      <c r="O32" s="91" t="s">
        <v>173</v>
      </c>
      <c r="P32" s="93">
        <v>4.0</v>
      </c>
      <c r="Q32" s="93">
        <v>161.0</v>
      </c>
      <c r="R32" s="93">
        <v>304.32</v>
      </c>
      <c r="S32" s="93">
        <v>465.32</v>
      </c>
      <c r="T32" s="93"/>
      <c r="U32" s="93"/>
      <c r="V32" s="93"/>
      <c r="W32" s="93"/>
      <c r="X32" s="93"/>
      <c r="Y32" s="126"/>
      <c r="Z32" s="93"/>
      <c r="AA32" s="93">
        <v>466.0</v>
      </c>
      <c r="AB32" s="95"/>
      <c r="AC32" s="91" t="s">
        <v>173</v>
      </c>
      <c r="AD32" s="93">
        <v>4.0</v>
      </c>
      <c r="AE32" s="93">
        <v>101.0</v>
      </c>
      <c r="AF32" s="93">
        <v>190.54</v>
      </c>
      <c r="AG32" s="93">
        <v>291.54</v>
      </c>
      <c r="AH32" s="94"/>
      <c r="AI32" s="94"/>
      <c r="AJ32" s="95"/>
      <c r="AK32" s="94"/>
      <c r="AL32" s="94"/>
      <c r="AM32" s="127"/>
      <c r="AN32" s="94"/>
      <c r="AO32" s="94">
        <v>292.0</v>
      </c>
      <c r="AP32" s="95"/>
      <c r="AQ32" s="91" t="s">
        <v>173</v>
      </c>
      <c r="AR32" s="93">
        <v>4.0</v>
      </c>
      <c r="AS32" s="128">
        <v>338.0</v>
      </c>
      <c r="AT32" s="128">
        <v>155.69</v>
      </c>
      <c r="AU32" s="128">
        <v>493.69</v>
      </c>
      <c r="AV32" s="133"/>
      <c r="AW32" s="133"/>
      <c r="AX32" s="133"/>
      <c r="AY32" s="133"/>
      <c r="AZ32" s="133"/>
      <c r="BA32" s="133"/>
      <c r="BB32" s="133"/>
      <c r="BC32" s="128">
        <v>493.0</v>
      </c>
      <c r="BD32" s="95"/>
      <c r="BE32" s="91" t="s">
        <v>173</v>
      </c>
      <c r="BF32" s="93">
        <v>4.0</v>
      </c>
      <c r="BG32" s="93">
        <v>199.0</v>
      </c>
      <c r="BH32" s="93">
        <v>191.97</v>
      </c>
      <c r="BI32" s="93">
        <v>390.97</v>
      </c>
      <c r="BJ32" s="94"/>
      <c r="BK32" s="94"/>
      <c r="BL32" s="95"/>
      <c r="BM32" s="94"/>
      <c r="BN32" s="94"/>
      <c r="BO32" s="127"/>
      <c r="BP32" s="94"/>
      <c r="BQ32" s="94">
        <v>391.0</v>
      </c>
      <c r="BR32" s="95"/>
      <c r="BS32" s="91" t="s">
        <v>173</v>
      </c>
      <c r="BT32" s="93">
        <v>4.0</v>
      </c>
      <c r="BU32" s="93">
        <v>91.0</v>
      </c>
      <c r="BV32" s="93">
        <v>191.55</v>
      </c>
      <c r="BW32" s="93">
        <v>282.55</v>
      </c>
      <c r="BX32" s="94"/>
      <c r="BY32" s="94"/>
      <c r="BZ32" s="95"/>
      <c r="CA32" s="94"/>
      <c r="CB32" s="94"/>
      <c r="CC32" s="127"/>
      <c r="CD32" s="94"/>
      <c r="CE32" s="94">
        <v>283.0</v>
      </c>
    </row>
    <row r="33">
      <c r="A33" s="140" t="s">
        <v>174</v>
      </c>
      <c r="B33" s="93">
        <v>4.0</v>
      </c>
      <c r="C33" s="93">
        <v>110.0</v>
      </c>
      <c r="D33" s="93">
        <v>130.55</v>
      </c>
      <c r="E33" s="93">
        <v>240.55</v>
      </c>
      <c r="F33" s="93">
        <v>1017.0</v>
      </c>
      <c r="G33" s="93">
        <v>0.48</v>
      </c>
      <c r="H33" s="93">
        <v>0.24</v>
      </c>
      <c r="I33" s="93">
        <v>713.0</v>
      </c>
      <c r="J33" s="93">
        <v>0.27</v>
      </c>
      <c r="K33" s="126">
        <v>0.18</v>
      </c>
      <c r="L33" s="93">
        <v>130.0</v>
      </c>
      <c r="M33" s="93">
        <v>241.0</v>
      </c>
      <c r="O33" s="140" t="s">
        <v>174</v>
      </c>
      <c r="P33" s="93">
        <v>4.0</v>
      </c>
      <c r="Q33" s="93">
        <v>158.0</v>
      </c>
      <c r="R33" s="93">
        <v>307.68</v>
      </c>
      <c r="S33" s="93">
        <v>465.68</v>
      </c>
      <c r="T33" s="93">
        <v>1314.0</v>
      </c>
      <c r="U33" s="93">
        <v>0.33</v>
      </c>
      <c r="V33" s="93">
        <v>0.19</v>
      </c>
      <c r="W33" s="93">
        <v>742.0</v>
      </c>
      <c r="X33" s="93">
        <v>0.23</v>
      </c>
      <c r="Y33" s="126">
        <v>0.17</v>
      </c>
      <c r="Z33" s="93">
        <v>281.0</v>
      </c>
      <c r="AA33" s="93">
        <v>466.0</v>
      </c>
      <c r="AB33" s="95"/>
      <c r="AC33" s="91" t="s">
        <v>175</v>
      </c>
      <c r="AD33" s="93">
        <v>4.0</v>
      </c>
      <c r="AE33" s="93">
        <v>109.0</v>
      </c>
      <c r="AF33" s="93">
        <v>182.71</v>
      </c>
      <c r="AG33" s="93">
        <v>291.71</v>
      </c>
      <c r="AH33" s="94"/>
      <c r="AI33" s="94"/>
      <c r="AJ33" s="95"/>
      <c r="AK33" s="94"/>
      <c r="AL33" s="94"/>
      <c r="AM33" s="127"/>
      <c r="AN33" s="94"/>
      <c r="AO33" s="94">
        <v>292.0</v>
      </c>
      <c r="AP33" s="95"/>
      <c r="AQ33" s="91" t="s">
        <v>175</v>
      </c>
      <c r="AR33" s="93">
        <v>4.0</v>
      </c>
      <c r="AS33" s="128">
        <v>348.0</v>
      </c>
      <c r="AT33" s="128">
        <v>144.89</v>
      </c>
      <c r="AU33" s="128">
        <v>492.89</v>
      </c>
      <c r="AV33" s="133"/>
      <c r="AW33" s="133"/>
      <c r="AX33" s="133"/>
      <c r="AY33" s="133"/>
      <c r="AZ33" s="133"/>
      <c r="BA33" s="133"/>
      <c r="BB33" s="133"/>
      <c r="BC33" s="128">
        <v>493.0</v>
      </c>
      <c r="BD33" s="95"/>
      <c r="BE33" s="91" t="s">
        <v>175</v>
      </c>
      <c r="BF33" s="93">
        <v>4.0</v>
      </c>
      <c r="BG33" s="93">
        <v>91.0</v>
      </c>
      <c r="BH33" s="93">
        <v>300.43</v>
      </c>
      <c r="BI33" s="93">
        <v>391.43</v>
      </c>
      <c r="BJ33" s="94"/>
      <c r="BK33" s="93"/>
      <c r="BL33" s="93"/>
      <c r="BM33" s="93"/>
      <c r="BN33" s="94"/>
      <c r="BO33" s="127"/>
      <c r="BP33" s="94"/>
      <c r="BQ33" s="94">
        <v>391.0</v>
      </c>
      <c r="BR33" s="95"/>
      <c r="BS33" s="91" t="s">
        <v>175</v>
      </c>
      <c r="BT33" s="93">
        <v>4.0</v>
      </c>
      <c r="BU33" s="93">
        <v>175.0</v>
      </c>
      <c r="BV33" s="93">
        <v>108.29</v>
      </c>
      <c r="BW33" s="93">
        <v>283.29</v>
      </c>
      <c r="BX33" s="94"/>
      <c r="BY33" s="94"/>
      <c r="BZ33" s="95"/>
      <c r="CA33" s="94"/>
      <c r="CB33" s="94"/>
      <c r="CC33" s="127"/>
      <c r="CD33" s="94"/>
      <c r="CE33" s="94">
        <v>283.0</v>
      </c>
    </row>
    <row r="34">
      <c r="A34" s="97" t="s">
        <v>176</v>
      </c>
      <c r="B34" s="93">
        <v>4.0</v>
      </c>
      <c r="C34" s="93">
        <v>96.0</v>
      </c>
      <c r="D34" s="93">
        <v>144.87</v>
      </c>
      <c r="E34" s="93">
        <v>240.87</v>
      </c>
      <c r="F34" s="93"/>
      <c r="G34" s="93"/>
      <c r="H34" s="93"/>
      <c r="I34" s="93"/>
      <c r="J34" s="93"/>
      <c r="K34" s="126"/>
      <c r="L34" s="93"/>
      <c r="M34" s="93">
        <v>241.0</v>
      </c>
      <c r="O34" s="97" t="s">
        <v>176</v>
      </c>
      <c r="P34" s="93">
        <v>4.0</v>
      </c>
      <c r="Q34" s="93">
        <v>281.0</v>
      </c>
      <c r="R34" s="93">
        <v>184.7</v>
      </c>
      <c r="S34" s="93">
        <v>465.7</v>
      </c>
      <c r="T34" s="93"/>
      <c r="U34" s="93"/>
      <c r="V34" s="93"/>
      <c r="W34" s="93"/>
      <c r="X34" s="93"/>
      <c r="Y34" s="126"/>
      <c r="Z34" s="93"/>
      <c r="AA34" s="93">
        <v>466.0</v>
      </c>
      <c r="AB34" s="95"/>
      <c r="AC34" s="140" t="s">
        <v>174</v>
      </c>
      <c r="AD34" s="93">
        <v>4.0</v>
      </c>
      <c r="AE34" s="93">
        <v>88.0</v>
      </c>
      <c r="AF34" s="93">
        <v>203.27</v>
      </c>
      <c r="AG34" s="93">
        <v>291.27</v>
      </c>
      <c r="AH34" s="94"/>
      <c r="AI34" s="94"/>
      <c r="AJ34" s="95"/>
      <c r="AK34" s="94"/>
      <c r="AL34" s="94"/>
      <c r="AM34" s="127"/>
      <c r="AN34" s="94"/>
      <c r="AO34" s="94">
        <v>292.0</v>
      </c>
      <c r="AP34" s="95"/>
      <c r="AQ34" s="140" t="s">
        <v>174</v>
      </c>
      <c r="AR34" s="93">
        <v>4.0</v>
      </c>
      <c r="AS34" s="128">
        <v>242.0</v>
      </c>
      <c r="AT34" s="128">
        <v>251.3</v>
      </c>
      <c r="AU34" s="128">
        <v>493.3</v>
      </c>
      <c r="AV34" s="128">
        <v>1421.0</v>
      </c>
      <c r="AW34" s="128">
        <v>0.32</v>
      </c>
      <c r="AX34" s="128">
        <v>0.21</v>
      </c>
      <c r="AY34" s="128">
        <v>711.0</v>
      </c>
      <c r="AZ34" s="128">
        <v>0.25</v>
      </c>
      <c r="BA34" s="128">
        <v>0.19</v>
      </c>
      <c r="BB34" s="128">
        <v>354.0</v>
      </c>
      <c r="BC34" s="128">
        <v>493.0</v>
      </c>
      <c r="BD34" s="95"/>
      <c r="BE34" s="91" t="s">
        <v>177</v>
      </c>
      <c r="BF34" s="93">
        <v>4.0</v>
      </c>
      <c r="BG34" s="93">
        <v>68.0</v>
      </c>
      <c r="BH34" s="93">
        <v>323.29</v>
      </c>
      <c r="BI34" s="93">
        <v>391.29</v>
      </c>
      <c r="BJ34" s="94"/>
      <c r="BK34" s="94"/>
      <c r="BL34" s="95"/>
      <c r="BM34" s="94"/>
      <c r="BN34" s="94"/>
      <c r="BO34" s="127"/>
      <c r="BP34" s="94"/>
      <c r="BQ34" s="94">
        <v>391.0</v>
      </c>
      <c r="BR34" s="95"/>
      <c r="BS34" s="91" t="s">
        <v>177</v>
      </c>
      <c r="BT34" s="93">
        <v>4.0</v>
      </c>
      <c r="BU34" s="93">
        <v>176.0</v>
      </c>
      <c r="BV34" s="93">
        <v>107.07</v>
      </c>
      <c r="BW34" s="93">
        <v>283.07</v>
      </c>
      <c r="BX34" s="94"/>
      <c r="BY34" s="94"/>
      <c r="BZ34" s="95"/>
      <c r="CA34" s="94"/>
      <c r="CB34" s="94"/>
      <c r="CC34" s="127"/>
      <c r="CD34" s="94"/>
      <c r="CE34" s="94">
        <v>283.0</v>
      </c>
    </row>
    <row r="35">
      <c r="A35" s="97" t="s">
        <v>178</v>
      </c>
      <c r="B35" s="93">
        <v>4.0</v>
      </c>
      <c r="C35" s="93">
        <v>75.0</v>
      </c>
      <c r="D35" s="93">
        <v>165.71</v>
      </c>
      <c r="E35" s="93">
        <v>240.71</v>
      </c>
      <c r="F35" s="93"/>
      <c r="G35" s="93"/>
      <c r="H35" s="130"/>
      <c r="I35" s="93"/>
      <c r="J35" s="93"/>
      <c r="K35" s="131"/>
      <c r="L35" s="130"/>
      <c r="M35" s="93">
        <v>241.0</v>
      </c>
      <c r="O35" s="97" t="s">
        <v>178</v>
      </c>
      <c r="P35" s="93">
        <v>4.0</v>
      </c>
      <c r="Q35" s="93">
        <v>67.0</v>
      </c>
      <c r="R35" s="93">
        <v>398.97</v>
      </c>
      <c r="S35" s="93">
        <v>465.97</v>
      </c>
      <c r="T35" s="93"/>
      <c r="U35" s="93"/>
      <c r="V35" s="130"/>
      <c r="W35" s="93"/>
      <c r="X35" s="93"/>
      <c r="Y35" s="131"/>
      <c r="Z35" s="130"/>
      <c r="AA35" s="93">
        <v>466.0</v>
      </c>
      <c r="AB35" s="95"/>
      <c r="AC35" s="97" t="s">
        <v>176</v>
      </c>
      <c r="AD35" s="93">
        <v>4.0</v>
      </c>
      <c r="AE35" s="93">
        <v>75.0</v>
      </c>
      <c r="AF35" s="93">
        <v>216.08</v>
      </c>
      <c r="AG35" s="93">
        <v>291.08</v>
      </c>
      <c r="AH35" s="94">
        <v>891.0</v>
      </c>
      <c r="AI35" s="94">
        <v>0.42</v>
      </c>
      <c r="AJ35" s="95">
        <v>0.18</v>
      </c>
      <c r="AK35" s="94">
        <v>875.0</v>
      </c>
      <c r="AL35" s="94">
        <v>0.2</v>
      </c>
      <c r="AM35" s="127">
        <v>0.12</v>
      </c>
      <c r="AN35" s="94">
        <v>146.0</v>
      </c>
      <c r="AO35" s="94">
        <v>292.0</v>
      </c>
      <c r="AP35" s="95"/>
      <c r="AQ35" s="97" t="s">
        <v>176</v>
      </c>
      <c r="AR35" s="93">
        <v>4.0</v>
      </c>
      <c r="AS35" s="128">
        <v>354.0</v>
      </c>
      <c r="AT35" s="128">
        <v>139.68</v>
      </c>
      <c r="AU35" s="128">
        <v>493.68</v>
      </c>
      <c r="AV35" s="133"/>
      <c r="AW35" s="133"/>
      <c r="AX35" s="134"/>
      <c r="AY35" s="133"/>
      <c r="AZ35" s="133"/>
      <c r="BA35" s="134"/>
      <c r="BB35" s="134"/>
      <c r="BC35" s="128">
        <v>493.0</v>
      </c>
      <c r="BD35" s="95"/>
      <c r="BE35" s="97" t="s">
        <v>174</v>
      </c>
      <c r="BF35" s="93">
        <v>4.0</v>
      </c>
      <c r="BG35" s="93">
        <v>232.0</v>
      </c>
      <c r="BH35" s="93">
        <v>159.37</v>
      </c>
      <c r="BI35" s="93">
        <v>391.37</v>
      </c>
      <c r="BJ35" s="94">
        <v>751.0</v>
      </c>
      <c r="BK35" s="94">
        <v>0.53</v>
      </c>
      <c r="BL35" s="95">
        <v>0.2</v>
      </c>
      <c r="BM35" s="94">
        <v>1035.0</v>
      </c>
      <c r="BN35" s="94">
        <v>0.22</v>
      </c>
      <c r="BO35" s="127">
        <v>0.12</v>
      </c>
      <c r="BP35" s="94">
        <v>232.0</v>
      </c>
      <c r="BQ35" s="94">
        <v>391.0</v>
      </c>
      <c r="BR35" s="95"/>
      <c r="BS35" s="97" t="s">
        <v>174</v>
      </c>
      <c r="BT35" s="93">
        <v>4.0</v>
      </c>
      <c r="BU35" s="93">
        <v>96.0</v>
      </c>
      <c r="BV35" s="93">
        <v>187.46</v>
      </c>
      <c r="BW35" s="93">
        <v>283.46</v>
      </c>
      <c r="BX35" s="94"/>
      <c r="BY35" s="94"/>
      <c r="BZ35" s="138"/>
      <c r="CA35" s="94"/>
      <c r="CB35" s="94"/>
      <c r="CC35" s="139"/>
      <c r="CD35" s="101"/>
      <c r="CE35" s="94">
        <v>283.0</v>
      </c>
    </row>
    <row r="36">
      <c r="A36" s="142" t="s">
        <v>179</v>
      </c>
      <c r="B36" s="105">
        <v>4.0</v>
      </c>
      <c r="C36" s="105">
        <v>90.0</v>
      </c>
      <c r="D36" s="105">
        <v>150.4</v>
      </c>
      <c r="E36" s="105">
        <v>240.4</v>
      </c>
      <c r="F36" s="105"/>
      <c r="G36" s="105"/>
      <c r="H36" s="105"/>
      <c r="I36" s="105"/>
      <c r="J36" s="105"/>
      <c r="K36" s="148"/>
      <c r="L36" s="105"/>
      <c r="M36" s="105">
        <v>241.0</v>
      </c>
      <c r="O36" s="142" t="s">
        <v>179</v>
      </c>
      <c r="P36" s="105">
        <v>4.0</v>
      </c>
      <c r="Q36" s="105">
        <v>258.0</v>
      </c>
      <c r="R36" s="105">
        <v>208.11</v>
      </c>
      <c r="S36" s="105">
        <v>466.11</v>
      </c>
      <c r="T36" s="105"/>
      <c r="U36" s="105"/>
      <c r="V36" s="105"/>
      <c r="W36" s="105"/>
      <c r="X36" s="105"/>
      <c r="Y36" s="148"/>
      <c r="Z36" s="105"/>
      <c r="AA36" s="105">
        <v>466.0</v>
      </c>
      <c r="AB36" s="95"/>
      <c r="AC36" s="142" t="s">
        <v>178</v>
      </c>
      <c r="AD36" s="105">
        <v>4.0</v>
      </c>
      <c r="AE36" s="105">
        <v>94.0</v>
      </c>
      <c r="AF36" s="105">
        <v>197.61</v>
      </c>
      <c r="AG36" s="105">
        <v>291.61</v>
      </c>
      <c r="AH36" s="109"/>
      <c r="AI36" s="109"/>
      <c r="AJ36" s="111"/>
      <c r="AK36" s="109"/>
      <c r="AL36" s="109"/>
      <c r="AM36" s="151"/>
      <c r="AN36" s="109"/>
      <c r="AO36" s="109">
        <v>292.0</v>
      </c>
      <c r="AP36" s="95"/>
      <c r="AQ36" s="142" t="s">
        <v>178</v>
      </c>
      <c r="AR36" s="105">
        <v>4.0</v>
      </c>
      <c r="AS36" s="128">
        <v>164.0</v>
      </c>
      <c r="AT36" s="128">
        <v>329.1</v>
      </c>
      <c r="AU36" s="128">
        <v>493.1</v>
      </c>
      <c r="AV36" s="133"/>
      <c r="AW36" s="133"/>
      <c r="AX36" s="133"/>
      <c r="AY36" s="133"/>
      <c r="AZ36" s="133"/>
      <c r="BA36" s="133"/>
      <c r="BB36" s="133"/>
      <c r="BC36" s="128">
        <v>493.0</v>
      </c>
      <c r="BD36" s="95"/>
      <c r="BE36" s="142" t="s">
        <v>176</v>
      </c>
      <c r="BF36" s="105">
        <v>4.0</v>
      </c>
      <c r="BG36" s="105">
        <v>84.0</v>
      </c>
      <c r="BH36" s="105">
        <v>307.64</v>
      </c>
      <c r="BI36" s="105">
        <v>391.64</v>
      </c>
      <c r="BJ36" s="109"/>
      <c r="BK36" s="109"/>
      <c r="BL36" s="111"/>
      <c r="BM36" s="109"/>
      <c r="BN36" s="109"/>
      <c r="BO36" s="151"/>
      <c r="BP36" s="109"/>
      <c r="BQ36" s="109">
        <v>391.0</v>
      </c>
      <c r="BR36" s="95"/>
      <c r="BS36" s="142" t="s">
        <v>176</v>
      </c>
      <c r="BT36" s="105">
        <v>4.0</v>
      </c>
      <c r="BU36" s="105">
        <v>136.0</v>
      </c>
      <c r="BV36" s="105">
        <v>147.11</v>
      </c>
      <c r="BW36" s="105">
        <v>283.11</v>
      </c>
      <c r="BX36" s="109"/>
      <c r="BY36" s="109"/>
      <c r="BZ36" s="111"/>
      <c r="CA36" s="109"/>
      <c r="CB36" s="109"/>
      <c r="CC36" s="151"/>
      <c r="CD36" s="109"/>
      <c r="CE36" s="109">
        <v>283.0</v>
      </c>
    </row>
    <row r="37">
      <c r="A37" s="91" t="s">
        <v>170</v>
      </c>
      <c r="B37" s="93">
        <v>5.0</v>
      </c>
      <c r="C37" s="118">
        <v>126.0</v>
      </c>
      <c r="D37" s="118">
        <v>179.23</v>
      </c>
      <c r="E37" s="118">
        <v>305.23</v>
      </c>
      <c r="F37" s="118"/>
      <c r="G37" s="118"/>
      <c r="H37" s="118"/>
      <c r="I37" s="118"/>
      <c r="J37" s="118"/>
      <c r="K37" s="146"/>
      <c r="L37" s="118"/>
      <c r="M37" s="118">
        <v>306.0</v>
      </c>
      <c r="O37" s="91" t="s">
        <v>170</v>
      </c>
      <c r="P37" s="93">
        <v>5.0</v>
      </c>
      <c r="Q37" s="118">
        <v>201.0</v>
      </c>
      <c r="R37" s="118">
        <v>232.08</v>
      </c>
      <c r="S37" s="118">
        <v>433.08</v>
      </c>
      <c r="T37" s="118"/>
      <c r="U37" s="118"/>
      <c r="V37" s="118"/>
      <c r="W37" s="118"/>
      <c r="X37" s="118"/>
      <c r="Y37" s="146"/>
      <c r="Z37" s="118"/>
      <c r="AA37" s="118">
        <v>433.0</v>
      </c>
      <c r="AB37" s="95"/>
      <c r="AC37" s="91" t="s">
        <v>170</v>
      </c>
      <c r="AD37" s="93">
        <v>5.0</v>
      </c>
      <c r="AE37" s="118">
        <v>112.0</v>
      </c>
      <c r="AF37" s="118">
        <v>256.51</v>
      </c>
      <c r="AG37" s="118">
        <v>368.51</v>
      </c>
      <c r="AH37" s="94"/>
      <c r="AI37" s="94"/>
      <c r="AJ37" s="95"/>
      <c r="AK37" s="94"/>
      <c r="AL37" s="94"/>
      <c r="AM37" s="127"/>
      <c r="AN37" s="94"/>
      <c r="AO37" s="94">
        <v>369.0</v>
      </c>
      <c r="AP37" s="95"/>
      <c r="AQ37" s="91" t="s">
        <v>170</v>
      </c>
      <c r="AR37" s="93">
        <v>5.0</v>
      </c>
      <c r="AS37" s="128">
        <v>96.0</v>
      </c>
      <c r="AT37" s="128">
        <v>358.23</v>
      </c>
      <c r="AU37" s="128">
        <v>454.23</v>
      </c>
      <c r="AV37" s="133"/>
      <c r="AW37" s="133"/>
      <c r="AX37" s="133"/>
      <c r="AY37" s="133"/>
      <c r="AZ37" s="133"/>
      <c r="BA37" s="133"/>
      <c r="BB37" s="133"/>
      <c r="BC37" s="128">
        <v>454.0</v>
      </c>
      <c r="BD37" s="95"/>
      <c r="BE37" s="91" t="s">
        <v>170</v>
      </c>
      <c r="BF37" s="93">
        <v>5.0</v>
      </c>
      <c r="BG37" s="118">
        <v>113.0</v>
      </c>
      <c r="BH37" s="118">
        <v>284.88</v>
      </c>
      <c r="BI37" s="118">
        <v>397.88</v>
      </c>
      <c r="BJ37" s="94"/>
      <c r="BK37" s="94"/>
      <c r="BL37" s="95"/>
      <c r="BM37" s="94"/>
      <c r="BN37" s="94"/>
      <c r="BO37" s="127"/>
      <c r="BP37" s="94"/>
      <c r="BQ37" s="94">
        <v>398.0</v>
      </c>
      <c r="BR37" s="95"/>
      <c r="BS37" s="91" t="s">
        <v>170</v>
      </c>
      <c r="BT37" s="93">
        <v>5.0</v>
      </c>
      <c r="BU37" s="118">
        <v>166.0</v>
      </c>
      <c r="BV37" s="118">
        <v>160.99</v>
      </c>
      <c r="BW37" s="118">
        <v>326.99</v>
      </c>
      <c r="BX37" s="94"/>
      <c r="BY37" s="94"/>
      <c r="BZ37" s="95"/>
      <c r="CA37" s="94"/>
      <c r="CB37" s="94"/>
      <c r="CC37" s="127"/>
      <c r="CD37" s="94"/>
      <c r="CE37" s="94">
        <v>327.0</v>
      </c>
    </row>
    <row r="38">
      <c r="A38" s="91" t="s">
        <v>171</v>
      </c>
      <c r="B38" s="93">
        <v>5.0</v>
      </c>
      <c r="C38" s="93">
        <v>92.0</v>
      </c>
      <c r="D38" s="93">
        <v>213.8</v>
      </c>
      <c r="E38" s="93">
        <v>305.8</v>
      </c>
      <c r="F38" s="93"/>
      <c r="G38" s="93"/>
      <c r="H38" s="130"/>
      <c r="I38" s="93"/>
      <c r="J38" s="93"/>
      <c r="K38" s="131"/>
      <c r="L38" s="130"/>
      <c r="M38" s="93">
        <v>306.0</v>
      </c>
      <c r="O38" s="91" t="s">
        <v>171</v>
      </c>
      <c r="P38" s="93">
        <v>5.0</v>
      </c>
      <c r="Q38" s="93">
        <v>79.0</v>
      </c>
      <c r="R38" s="93">
        <v>353.51</v>
      </c>
      <c r="S38" s="93">
        <v>432.51</v>
      </c>
      <c r="T38" s="93"/>
      <c r="U38" s="93"/>
      <c r="V38" s="130"/>
      <c r="W38" s="93"/>
      <c r="X38" s="93"/>
      <c r="Y38" s="131"/>
      <c r="Z38" s="130"/>
      <c r="AA38" s="93">
        <v>433.0</v>
      </c>
      <c r="AB38" s="95"/>
      <c r="AC38" s="91" t="s">
        <v>171</v>
      </c>
      <c r="AD38" s="93">
        <v>5.0</v>
      </c>
      <c r="AE38" s="93">
        <v>155.0</v>
      </c>
      <c r="AF38" s="93">
        <v>213.79</v>
      </c>
      <c r="AG38" s="93">
        <v>368.79</v>
      </c>
      <c r="AH38" s="94"/>
      <c r="AI38" s="94"/>
      <c r="AJ38" s="95"/>
      <c r="AK38" s="94"/>
      <c r="AL38" s="94"/>
      <c r="AM38" s="127"/>
      <c r="AN38" s="94"/>
      <c r="AO38" s="94">
        <v>369.0</v>
      </c>
      <c r="AP38" s="95"/>
      <c r="AQ38" s="91" t="s">
        <v>171</v>
      </c>
      <c r="AR38" s="93">
        <v>5.0</v>
      </c>
      <c r="AS38" s="128">
        <v>80.0</v>
      </c>
      <c r="AT38" s="128">
        <v>374.04</v>
      </c>
      <c r="AU38" s="128">
        <v>454.04</v>
      </c>
      <c r="AV38" s="128">
        <v>1403.0</v>
      </c>
      <c r="AW38" s="128">
        <v>0.32</v>
      </c>
      <c r="AX38" s="128">
        <v>0.21</v>
      </c>
      <c r="AY38" s="128">
        <v>703.0</v>
      </c>
      <c r="AZ38" s="128">
        <v>0.24</v>
      </c>
      <c r="BA38" s="128">
        <v>0.19</v>
      </c>
      <c r="BB38" s="128">
        <v>323.0</v>
      </c>
      <c r="BC38" s="128">
        <v>454.0</v>
      </c>
      <c r="BD38" s="95"/>
      <c r="BE38" s="91" t="s">
        <v>171</v>
      </c>
      <c r="BF38" s="93">
        <v>5.0</v>
      </c>
      <c r="BG38" s="93">
        <v>107.0</v>
      </c>
      <c r="BH38" s="93">
        <v>290.69</v>
      </c>
      <c r="BI38" s="93">
        <v>397.69</v>
      </c>
      <c r="BJ38" s="94"/>
      <c r="BK38" s="94"/>
      <c r="BM38" s="152"/>
      <c r="BN38" s="153"/>
      <c r="BO38" s="127"/>
      <c r="BP38" s="94"/>
      <c r="BQ38" s="94">
        <v>398.0</v>
      </c>
      <c r="BR38" s="95"/>
      <c r="BS38" s="91" t="s">
        <v>171</v>
      </c>
      <c r="BT38" s="93">
        <v>5.0</v>
      </c>
      <c r="BU38" s="93">
        <v>170.0</v>
      </c>
      <c r="BV38" s="93">
        <v>157.0</v>
      </c>
      <c r="BW38" s="93">
        <v>327.0</v>
      </c>
      <c r="BX38" s="94"/>
      <c r="BY38" s="94"/>
      <c r="BZ38" s="95"/>
      <c r="CA38" s="94"/>
      <c r="CB38" s="94"/>
      <c r="CC38" s="127"/>
      <c r="CD38" s="94"/>
      <c r="CE38" s="94">
        <v>327.0</v>
      </c>
    </row>
    <row r="39">
      <c r="A39" s="91" t="s">
        <v>172</v>
      </c>
      <c r="B39" s="93">
        <v>5.0</v>
      </c>
      <c r="C39" s="93">
        <v>101.0</v>
      </c>
      <c r="D39" s="93">
        <v>204.36</v>
      </c>
      <c r="E39" s="93">
        <v>305.36</v>
      </c>
      <c r="F39" s="93"/>
      <c r="G39" s="93"/>
      <c r="H39" s="93"/>
      <c r="I39" s="93"/>
      <c r="J39" s="93"/>
      <c r="K39" s="126"/>
      <c r="L39" s="93"/>
      <c r="M39" s="93">
        <v>306.0</v>
      </c>
      <c r="O39" s="91" t="s">
        <v>172</v>
      </c>
      <c r="P39" s="93">
        <v>5.0</v>
      </c>
      <c r="Q39" s="93">
        <v>85.0</v>
      </c>
      <c r="R39" s="93">
        <v>347.93</v>
      </c>
      <c r="S39" s="93">
        <v>432.93</v>
      </c>
      <c r="T39" s="93"/>
      <c r="U39" s="93"/>
      <c r="V39" s="93"/>
      <c r="W39" s="93"/>
      <c r="X39" s="93"/>
      <c r="Y39" s="126"/>
      <c r="Z39" s="93"/>
      <c r="AA39" s="93">
        <v>433.0</v>
      </c>
      <c r="AB39" s="95"/>
      <c r="AC39" s="91" t="s">
        <v>172</v>
      </c>
      <c r="AD39" s="93">
        <v>5.0</v>
      </c>
      <c r="AE39" s="93">
        <v>108.0</v>
      </c>
      <c r="AF39" s="93">
        <v>260.9</v>
      </c>
      <c r="AG39" s="93">
        <v>368.9</v>
      </c>
      <c r="AH39" s="94"/>
      <c r="AI39" s="94"/>
      <c r="AJ39" s="95"/>
      <c r="AK39" s="94"/>
      <c r="AL39" s="94"/>
      <c r="AM39" s="127"/>
      <c r="AN39" s="94"/>
      <c r="AO39" s="94">
        <v>369.0</v>
      </c>
      <c r="AP39" s="95"/>
      <c r="AQ39" s="91" t="s">
        <v>172</v>
      </c>
      <c r="AR39" s="93">
        <v>5.0</v>
      </c>
      <c r="AS39" s="128">
        <v>258.0</v>
      </c>
      <c r="AT39" s="128">
        <v>196.38</v>
      </c>
      <c r="AU39" s="128">
        <v>454.38</v>
      </c>
      <c r="AV39" s="133"/>
      <c r="AW39" s="133"/>
      <c r="AX39" s="133"/>
      <c r="AY39" s="133"/>
      <c r="AZ39" s="133"/>
      <c r="BA39" s="133"/>
      <c r="BB39" s="133"/>
      <c r="BC39" s="128">
        <v>454.0</v>
      </c>
      <c r="BD39" s="95"/>
      <c r="BE39" s="91" t="s">
        <v>172</v>
      </c>
      <c r="BF39" s="93">
        <v>5.0</v>
      </c>
      <c r="BG39" s="93">
        <v>226.0</v>
      </c>
      <c r="BH39" s="93">
        <v>172.22</v>
      </c>
      <c r="BI39" s="93">
        <v>398.22</v>
      </c>
      <c r="BJ39" s="94"/>
      <c r="BK39" s="94"/>
      <c r="BL39" s="95"/>
      <c r="BM39" s="94"/>
      <c r="BN39" s="94"/>
      <c r="BO39" s="127"/>
      <c r="BP39" s="94"/>
      <c r="BQ39" s="94">
        <v>398.0</v>
      </c>
      <c r="BR39" s="95"/>
      <c r="BS39" s="91" t="s">
        <v>172</v>
      </c>
      <c r="BT39" s="93">
        <v>5.0</v>
      </c>
      <c r="BU39" s="93">
        <v>190.0</v>
      </c>
      <c r="BV39" s="93">
        <v>136.37</v>
      </c>
      <c r="BW39" s="93">
        <v>326.37</v>
      </c>
      <c r="BX39" s="94"/>
      <c r="BY39" s="94"/>
      <c r="BZ39" s="95"/>
      <c r="CA39" s="94"/>
      <c r="CB39" s="94"/>
      <c r="CC39" s="127"/>
      <c r="CD39" s="94"/>
      <c r="CE39" s="94">
        <v>327.0</v>
      </c>
    </row>
    <row r="40">
      <c r="A40" s="91" t="s">
        <v>173</v>
      </c>
      <c r="B40" s="93">
        <v>5.0</v>
      </c>
      <c r="C40" s="93">
        <v>154.0</v>
      </c>
      <c r="D40" s="93">
        <v>151.83</v>
      </c>
      <c r="E40" s="93">
        <v>305.83</v>
      </c>
      <c r="F40" s="93">
        <v>1273.0</v>
      </c>
      <c r="G40" s="93">
        <v>0.4</v>
      </c>
      <c r="H40" s="93">
        <v>0.38</v>
      </c>
      <c r="I40" s="93">
        <v>511.0</v>
      </c>
      <c r="J40" s="93">
        <v>0.4</v>
      </c>
      <c r="K40" s="126">
        <v>0.38</v>
      </c>
      <c r="L40" s="93">
        <v>154.0</v>
      </c>
      <c r="M40" s="93">
        <v>306.0</v>
      </c>
      <c r="O40" s="91" t="s">
        <v>173</v>
      </c>
      <c r="P40" s="93">
        <v>5.0</v>
      </c>
      <c r="Q40" s="93">
        <v>143.0</v>
      </c>
      <c r="R40" s="93">
        <v>290.08</v>
      </c>
      <c r="S40" s="93">
        <v>433.08</v>
      </c>
      <c r="T40" s="93"/>
      <c r="U40" s="93"/>
      <c r="V40" s="93"/>
      <c r="W40" s="93"/>
      <c r="X40" s="93"/>
      <c r="Y40" s="126"/>
      <c r="Z40" s="93"/>
      <c r="AA40" s="93">
        <v>433.0</v>
      </c>
      <c r="AB40" s="95"/>
      <c r="AC40" s="91" t="s">
        <v>173</v>
      </c>
      <c r="AD40" s="93">
        <v>5.0</v>
      </c>
      <c r="AE40" s="93">
        <v>111.0</v>
      </c>
      <c r="AF40" s="93">
        <v>257.75</v>
      </c>
      <c r="AG40" s="93">
        <v>368.75</v>
      </c>
      <c r="AH40" s="94"/>
      <c r="AI40" s="94"/>
      <c r="AJ40" s="95"/>
      <c r="AK40" s="94"/>
      <c r="AL40" s="94"/>
      <c r="AM40" s="127"/>
      <c r="AN40" s="94"/>
      <c r="AO40" s="94">
        <v>369.0</v>
      </c>
      <c r="AP40" s="95"/>
      <c r="AQ40" s="91" t="s">
        <v>173</v>
      </c>
      <c r="AR40" s="93">
        <v>5.0</v>
      </c>
      <c r="AS40" s="128">
        <v>315.0</v>
      </c>
      <c r="AT40" s="128">
        <v>139.08</v>
      </c>
      <c r="AU40" s="128">
        <v>454.08</v>
      </c>
      <c r="AV40" s="133"/>
      <c r="AW40" s="133"/>
      <c r="AX40" s="133"/>
      <c r="AY40" s="133"/>
      <c r="AZ40" s="133"/>
      <c r="BA40" s="133"/>
      <c r="BB40" s="133"/>
      <c r="BC40" s="128">
        <v>454.0</v>
      </c>
      <c r="BD40" s="95"/>
      <c r="BE40" s="91" t="s">
        <v>173</v>
      </c>
      <c r="BF40" s="93">
        <v>5.0</v>
      </c>
      <c r="BG40" s="93">
        <v>202.0</v>
      </c>
      <c r="BH40" s="93">
        <v>195.62</v>
      </c>
      <c r="BI40" s="93">
        <v>397.62</v>
      </c>
      <c r="BJ40" s="94"/>
      <c r="BK40" s="94"/>
      <c r="BL40" s="95"/>
      <c r="BM40" s="94"/>
      <c r="BN40" s="94"/>
      <c r="BO40" s="127"/>
      <c r="BP40" s="94"/>
      <c r="BQ40" s="94">
        <v>398.0</v>
      </c>
      <c r="BR40" s="95"/>
      <c r="BS40" s="91" t="s">
        <v>173</v>
      </c>
      <c r="BT40" s="93">
        <v>5.0</v>
      </c>
      <c r="BU40" s="93">
        <v>93.0</v>
      </c>
      <c r="BV40" s="93">
        <v>234.12</v>
      </c>
      <c r="BW40" s="93">
        <v>327.12</v>
      </c>
      <c r="BX40" s="94"/>
      <c r="BY40" s="94"/>
      <c r="BZ40" s="95"/>
      <c r="CA40" s="94"/>
      <c r="CB40" s="94"/>
      <c r="CC40" s="127"/>
      <c r="CD40" s="94"/>
      <c r="CE40" s="94">
        <v>327.0</v>
      </c>
    </row>
    <row r="41">
      <c r="A41" s="140" t="s">
        <v>174</v>
      </c>
      <c r="B41" s="93">
        <v>5.0</v>
      </c>
      <c r="C41" s="93">
        <v>139.0</v>
      </c>
      <c r="D41" s="93">
        <v>166.21</v>
      </c>
      <c r="E41" s="93">
        <v>305.21</v>
      </c>
      <c r="F41" s="93">
        <v>952.0</v>
      </c>
      <c r="G41" s="93">
        <v>0.51</v>
      </c>
      <c r="H41" s="93">
        <v>0.28</v>
      </c>
      <c r="I41" s="93">
        <v>685.0</v>
      </c>
      <c r="J41" s="93">
        <v>0.29</v>
      </c>
      <c r="K41" s="126">
        <v>0.22</v>
      </c>
      <c r="L41" s="93">
        <v>154.0</v>
      </c>
      <c r="M41" s="93">
        <v>306.0</v>
      </c>
      <c r="O41" s="140" t="s">
        <v>174</v>
      </c>
      <c r="P41" s="93">
        <v>5.0</v>
      </c>
      <c r="Q41" s="93">
        <v>134.0</v>
      </c>
      <c r="R41" s="93">
        <v>298.55</v>
      </c>
      <c r="S41" s="93">
        <v>432.55</v>
      </c>
      <c r="T41" s="93"/>
      <c r="U41" s="93"/>
      <c r="V41" s="130"/>
      <c r="W41" s="93"/>
      <c r="X41" s="93"/>
      <c r="Y41" s="131"/>
      <c r="Z41" s="130"/>
      <c r="AA41" s="93">
        <v>433.0</v>
      </c>
      <c r="AB41" s="95"/>
      <c r="AC41" s="91" t="s">
        <v>175</v>
      </c>
      <c r="AD41" s="93">
        <v>5.0</v>
      </c>
      <c r="AE41" s="93">
        <v>106.0</v>
      </c>
      <c r="AF41" s="93">
        <v>262.52</v>
      </c>
      <c r="AG41" s="93">
        <v>368.52</v>
      </c>
      <c r="AH41" s="94">
        <v>1370.0</v>
      </c>
      <c r="AI41" s="94">
        <v>0.37</v>
      </c>
      <c r="AJ41" s="95">
        <v>0.35</v>
      </c>
      <c r="AK41" s="94">
        <v>548.0</v>
      </c>
      <c r="AL41" s="94">
        <v>0.37</v>
      </c>
      <c r="AM41" s="127">
        <v>0.35</v>
      </c>
      <c r="AN41" s="94">
        <v>155.0</v>
      </c>
      <c r="AO41" s="94">
        <v>369.0</v>
      </c>
      <c r="AP41" s="95"/>
      <c r="AQ41" s="91" t="s">
        <v>175</v>
      </c>
      <c r="AR41" s="93">
        <v>5.0</v>
      </c>
      <c r="AS41" s="128">
        <v>323.0</v>
      </c>
      <c r="AT41" s="128">
        <v>131.38</v>
      </c>
      <c r="AU41" s="128">
        <v>454.38</v>
      </c>
      <c r="AV41" s="133"/>
      <c r="AW41" s="133"/>
      <c r="AX41" s="134"/>
      <c r="AY41" s="133"/>
      <c r="AZ41" s="133"/>
      <c r="BA41" s="134"/>
      <c r="BB41" s="134"/>
      <c r="BC41" s="128">
        <v>454.0</v>
      </c>
      <c r="BD41" s="95"/>
      <c r="BE41" s="91" t="s">
        <v>175</v>
      </c>
      <c r="BF41" s="93">
        <v>5.0</v>
      </c>
      <c r="BG41" s="93">
        <v>95.0</v>
      </c>
      <c r="BH41" s="93">
        <v>303.01</v>
      </c>
      <c r="BI41" s="93">
        <v>398.01</v>
      </c>
      <c r="BJ41" s="94"/>
      <c r="BK41" s="94"/>
      <c r="BL41" s="138"/>
      <c r="BM41" s="94"/>
      <c r="BN41" s="94"/>
      <c r="BO41" s="139"/>
      <c r="BP41" s="101"/>
      <c r="BQ41" s="94">
        <v>398.0</v>
      </c>
      <c r="BR41" s="95"/>
      <c r="BS41" s="91" t="s">
        <v>175</v>
      </c>
      <c r="BT41" s="93">
        <v>5.0</v>
      </c>
      <c r="BU41" s="93">
        <v>198.0</v>
      </c>
      <c r="BV41" s="93">
        <v>129.17</v>
      </c>
      <c r="BW41" s="93">
        <v>327.17</v>
      </c>
      <c r="BX41" s="94"/>
      <c r="BY41" s="94"/>
      <c r="BZ41" s="138"/>
      <c r="CA41" s="94"/>
      <c r="CB41" s="94"/>
      <c r="CC41" s="139"/>
      <c r="CD41" s="101"/>
      <c r="CE41" s="94">
        <v>327.0</v>
      </c>
    </row>
    <row r="42">
      <c r="A42" s="97" t="s">
        <v>176</v>
      </c>
      <c r="B42" s="93">
        <v>5.0</v>
      </c>
      <c r="C42" s="93">
        <v>107.0</v>
      </c>
      <c r="D42" s="93">
        <v>198.24</v>
      </c>
      <c r="E42" s="93">
        <v>305.24</v>
      </c>
      <c r="F42" s="93"/>
      <c r="G42" s="93"/>
      <c r="H42" s="93"/>
      <c r="I42" s="93"/>
      <c r="J42" s="93"/>
      <c r="K42" s="126"/>
      <c r="L42" s="93"/>
      <c r="M42" s="93">
        <v>306.0</v>
      </c>
      <c r="O42" s="97" t="s">
        <v>176</v>
      </c>
      <c r="P42" s="93">
        <v>5.0</v>
      </c>
      <c r="Q42" s="93">
        <v>257.0</v>
      </c>
      <c r="R42" s="93">
        <v>175.58</v>
      </c>
      <c r="S42" s="93">
        <v>432.58</v>
      </c>
      <c r="T42" s="93"/>
      <c r="U42" s="93"/>
      <c r="V42" s="93"/>
      <c r="W42" s="93"/>
      <c r="X42" s="93"/>
      <c r="Y42" s="126"/>
      <c r="Z42" s="93"/>
      <c r="AA42" s="93">
        <v>433.0</v>
      </c>
      <c r="AB42" s="95"/>
      <c r="AC42" s="140" t="s">
        <v>174</v>
      </c>
      <c r="AD42" s="93">
        <v>5.0</v>
      </c>
      <c r="AE42" s="93">
        <v>109.0</v>
      </c>
      <c r="AF42" s="93">
        <v>259.65</v>
      </c>
      <c r="AG42" s="93">
        <v>368.65</v>
      </c>
      <c r="AH42" s="93"/>
      <c r="AI42" s="93"/>
      <c r="AJ42" s="93"/>
      <c r="AK42" s="93"/>
      <c r="AL42" s="93"/>
      <c r="AM42" s="126"/>
      <c r="AN42" s="93"/>
      <c r="AO42" s="93">
        <v>369.0</v>
      </c>
      <c r="AP42" s="95"/>
      <c r="AQ42" s="140" t="s">
        <v>174</v>
      </c>
      <c r="AR42" s="93">
        <v>5.0</v>
      </c>
      <c r="AS42" s="128">
        <v>221.0</v>
      </c>
      <c r="AT42" s="128">
        <v>233.49</v>
      </c>
      <c r="AU42" s="128">
        <v>454.49</v>
      </c>
      <c r="AV42" s="133"/>
      <c r="AW42" s="133"/>
      <c r="AX42" s="133"/>
      <c r="AY42" s="133"/>
      <c r="AZ42" s="133"/>
      <c r="BA42" s="133"/>
      <c r="BB42" s="133"/>
      <c r="BC42" s="128">
        <v>454.0</v>
      </c>
      <c r="BD42" s="95"/>
      <c r="BE42" s="91" t="s">
        <v>177</v>
      </c>
      <c r="BF42" s="93">
        <v>5.0</v>
      </c>
      <c r="BG42" s="118">
        <v>71.0</v>
      </c>
      <c r="BH42" s="118">
        <v>327.27</v>
      </c>
      <c r="BI42" s="118">
        <v>398.27</v>
      </c>
      <c r="BJ42" s="93">
        <v>1351.0</v>
      </c>
      <c r="BK42" s="93">
        <v>0.37</v>
      </c>
      <c r="BL42" s="93">
        <v>0.34</v>
      </c>
      <c r="BM42" s="93">
        <v>539.0</v>
      </c>
      <c r="BN42" s="93">
        <v>0.36</v>
      </c>
      <c r="BO42" s="126">
        <v>0.34</v>
      </c>
      <c r="BP42" s="93">
        <v>237.0</v>
      </c>
      <c r="BQ42" s="93">
        <v>398.0</v>
      </c>
      <c r="BR42" s="95"/>
      <c r="BS42" s="91" t="s">
        <v>177</v>
      </c>
      <c r="BT42" s="93">
        <v>5.0</v>
      </c>
      <c r="BU42" s="93">
        <v>194.0</v>
      </c>
      <c r="BV42" s="93">
        <v>133.16</v>
      </c>
      <c r="BW42" s="93">
        <v>327.16</v>
      </c>
      <c r="BX42" s="93">
        <v>1545.0</v>
      </c>
      <c r="BY42" s="93">
        <v>0.27</v>
      </c>
      <c r="BZ42" s="93">
        <v>0.17</v>
      </c>
      <c r="CA42" s="93">
        <v>696.0</v>
      </c>
      <c r="CB42" s="93">
        <v>0.23</v>
      </c>
      <c r="CC42" s="126">
        <v>0.16</v>
      </c>
      <c r="CD42" s="93">
        <v>198.0</v>
      </c>
      <c r="CE42" s="93">
        <v>327.0</v>
      </c>
    </row>
    <row r="43">
      <c r="A43" s="97" t="s">
        <v>178</v>
      </c>
      <c r="B43" s="93">
        <v>5.0</v>
      </c>
      <c r="C43" s="118">
        <v>72.0</v>
      </c>
      <c r="D43" s="118">
        <v>233.79</v>
      </c>
      <c r="E43" s="118">
        <v>305.79</v>
      </c>
      <c r="F43" s="93"/>
      <c r="G43" s="93"/>
      <c r="H43" s="93"/>
      <c r="I43" s="93"/>
      <c r="J43" s="93"/>
      <c r="K43" s="126"/>
      <c r="L43" s="93"/>
      <c r="M43" s="93">
        <v>306.0</v>
      </c>
      <c r="O43" s="97" t="s">
        <v>178</v>
      </c>
      <c r="P43" s="93">
        <v>5.0</v>
      </c>
      <c r="Q43" s="118">
        <v>67.0</v>
      </c>
      <c r="R43" s="118">
        <v>365.54</v>
      </c>
      <c r="S43" s="118">
        <v>432.54</v>
      </c>
      <c r="T43" s="93">
        <v>1247.0</v>
      </c>
      <c r="U43" s="93">
        <v>0.36</v>
      </c>
      <c r="V43" s="93">
        <v>0.22</v>
      </c>
      <c r="W43" s="93">
        <v>718.0</v>
      </c>
      <c r="X43" s="93">
        <v>0.25</v>
      </c>
      <c r="Y43" s="126">
        <v>0.2</v>
      </c>
      <c r="Z43" s="93">
        <v>257.0</v>
      </c>
      <c r="AA43" s="93">
        <v>433.0</v>
      </c>
      <c r="AB43" s="95"/>
      <c r="AC43" s="97" t="s">
        <v>176</v>
      </c>
      <c r="AD43" s="93">
        <v>5.0</v>
      </c>
      <c r="AE43" s="118">
        <v>91.0</v>
      </c>
      <c r="AF43" s="118">
        <v>277.97</v>
      </c>
      <c r="AG43" s="118">
        <v>368.97</v>
      </c>
      <c r="AH43" s="94">
        <v>843.0</v>
      </c>
      <c r="AI43" s="94">
        <v>0.45</v>
      </c>
      <c r="AJ43" s="95">
        <v>0.21</v>
      </c>
      <c r="AK43" s="94">
        <v>836.0</v>
      </c>
      <c r="AL43" s="94">
        <v>0.23</v>
      </c>
      <c r="AM43" s="127">
        <v>0.16</v>
      </c>
      <c r="AN43" s="94">
        <v>155.0</v>
      </c>
      <c r="AO43" s="94">
        <v>369.0</v>
      </c>
      <c r="AP43" s="95"/>
      <c r="AQ43" s="97" t="s">
        <v>176</v>
      </c>
      <c r="AR43" s="93">
        <v>5.0</v>
      </c>
      <c r="AS43" s="128">
        <v>321.0</v>
      </c>
      <c r="AT43" s="128">
        <v>133.06</v>
      </c>
      <c r="AU43" s="128">
        <v>454.06</v>
      </c>
      <c r="AV43" s="133"/>
      <c r="AW43" s="133"/>
      <c r="AX43" s="133"/>
      <c r="AY43" s="133"/>
      <c r="AZ43" s="133"/>
      <c r="BA43" s="133"/>
      <c r="BB43" s="133"/>
      <c r="BC43" s="128">
        <v>454.0</v>
      </c>
      <c r="BD43" s="95"/>
      <c r="BE43" s="97" t="s">
        <v>174</v>
      </c>
      <c r="BF43" s="93">
        <v>5.0</v>
      </c>
      <c r="BG43" s="93">
        <v>237.0</v>
      </c>
      <c r="BH43" s="93">
        <v>161.43</v>
      </c>
      <c r="BI43" s="93">
        <v>398.43</v>
      </c>
      <c r="BJ43" s="94">
        <v>711.0</v>
      </c>
      <c r="BK43" s="94">
        <v>0.55</v>
      </c>
      <c r="BL43" s="95">
        <v>0.22</v>
      </c>
      <c r="BM43" s="94">
        <v>926.0</v>
      </c>
      <c r="BN43" s="94">
        <v>0.24</v>
      </c>
      <c r="BO43" s="127">
        <v>0.14</v>
      </c>
      <c r="BP43" s="94">
        <v>237.0</v>
      </c>
      <c r="BQ43" s="94">
        <v>398.0</v>
      </c>
      <c r="BR43" s="95"/>
      <c r="BS43" s="97" t="s">
        <v>174</v>
      </c>
      <c r="BT43" s="93">
        <v>5.0</v>
      </c>
      <c r="BU43" s="118">
        <v>105.0</v>
      </c>
      <c r="BV43" s="118">
        <v>221.64</v>
      </c>
      <c r="BW43" s="118">
        <v>326.64</v>
      </c>
      <c r="BX43" s="94"/>
      <c r="BY43" s="94"/>
      <c r="BZ43" s="95"/>
      <c r="CA43" s="94"/>
      <c r="CB43" s="94"/>
      <c r="CC43" s="127"/>
      <c r="CD43" s="94"/>
      <c r="CE43" s="94">
        <v>327.0</v>
      </c>
    </row>
    <row r="44">
      <c r="A44" s="142" t="s">
        <v>179</v>
      </c>
      <c r="B44" s="105">
        <v>5.0</v>
      </c>
      <c r="C44" s="105">
        <v>92.0</v>
      </c>
      <c r="D44" s="105">
        <v>213.88</v>
      </c>
      <c r="E44" s="105">
        <v>305.88</v>
      </c>
      <c r="F44" s="105"/>
      <c r="G44" s="105"/>
      <c r="H44" s="105"/>
      <c r="I44" s="105"/>
      <c r="J44" s="105"/>
      <c r="K44" s="148"/>
      <c r="L44" s="105"/>
      <c r="M44" s="105">
        <v>306.0</v>
      </c>
      <c r="O44" s="142" t="s">
        <v>179</v>
      </c>
      <c r="P44" s="105">
        <v>5.0</v>
      </c>
      <c r="Q44" s="105">
        <v>233.0</v>
      </c>
      <c r="R44" s="105">
        <v>199.27</v>
      </c>
      <c r="S44" s="105">
        <v>432.27</v>
      </c>
      <c r="T44" s="105"/>
      <c r="U44" s="105"/>
      <c r="V44" s="105"/>
      <c r="W44" s="105"/>
      <c r="X44" s="105"/>
      <c r="Y44" s="148"/>
      <c r="Z44" s="105"/>
      <c r="AA44" s="105">
        <v>433.0</v>
      </c>
      <c r="AB44" s="95"/>
      <c r="AC44" s="142" t="s">
        <v>178</v>
      </c>
      <c r="AD44" s="105">
        <v>5.0</v>
      </c>
      <c r="AE44" s="105">
        <v>93.0</v>
      </c>
      <c r="AF44" s="105">
        <v>276.38</v>
      </c>
      <c r="AG44" s="105">
        <v>369.38</v>
      </c>
      <c r="AH44" s="109"/>
      <c r="AI44" s="109"/>
      <c r="AJ44" s="111"/>
      <c r="AK44" s="109"/>
      <c r="AL44" s="109"/>
      <c r="AM44" s="151"/>
      <c r="AN44" s="109"/>
      <c r="AO44" s="109">
        <v>369.0</v>
      </c>
      <c r="AP44" s="95"/>
      <c r="AQ44" s="142" t="s">
        <v>178</v>
      </c>
      <c r="AR44" s="105">
        <v>5.0</v>
      </c>
      <c r="AS44" s="128">
        <v>147.0</v>
      </c>
      <c r="AT44" s="128">
        <v>307.69</v>
      </c>
      <c r="AU44" s="128">
        <v>454.69</v>
      </c>
      <c r="AV44" s="133"/>
      <c r="AW44" s="133"/>
      <c r="AX44" s="133"/>
      <c r="AY44" s="133"/>
      <c r="AZ44" s="133"/>
      <c r="BA44" s="133"/>
      <c r="BB44" s="133"/>
      <c r="BC44" s="128">
        <v>454.0</v>
      </c>
      <c r="BD44" s="95"/>
      <c r="BE44" s="142" t="s">
        <v>176</v>
      </c>
      <c r="BF44" s="105">
        <v>5.0</v>
      </c>
      <c r="BG44" s="105">
        <v>80.0</v>
      </c>
      <c r="BH44" s="105">
        <v>318.22</v>
      </c>
      <c r="BI44" s="105">
        <v>398.22</v>
      </c>
      <c r="BJ44" s="109"/>
      <c r="BK44" s="109"/>
      <c r="BL44" s="111"/>
      <c r="BM44" s="109"/>
      <c r="BN44" s="109"/>
      <c r="BO44" s="151"/>
      <c r="BP44" s="109"/>
      <c r="BQ44" s="109">
        <v>398.0</v>
      </c>
      <c r="BR44" s="95"/>
      <c r="BS44" s="142" t="s">
        <v>176</v>
      </c>
      <c r="BT44" s="105">
        <v>5.0</v>
      </c>
      <c r="BU44" s="105">
        <v>179.0</v>
      </c>
      <c r="BV44" s="105">
        <v>147.6</v>
      </c>
      <c r="BW44" s="105">
        <v>326.6</v>
      </c>
      <c r="BX44" s="109"/>
      <c r="BY44" s="109"/>
      <c r="BZ44" s="111"/>
      <c r="CA44" s="109"/>
      <c r="CB44" s="109"/>
      <c r="CC44" s="151"/>
      <c r="CD44" s="109"/>
      <c r="CE44" s="109">
        <v>327.0</v>
      </c>
    </row>
    <row r="45">
      <c r="A45" s="91" t="s">
        <v>170</v>
      </c>
      <c r="B45" s="93">
        <v>6.0</v>
      </c>
      <c r="C45" s="118">
        <v>110.0</v>
      </c>
      <c r="D45" s="118">
        <v>192.91</v>
      </c>
      <c r="E45" s="118">
        <v>302.91</v>
      </c>
      <c r="F45" s="118">
        <v>1227.0</v>
      </c>
      <c r="G45" s="118">
        <v>0.42</v>
      </c>
      <c r="H45" s="118">
        <v>0.41</v>
      </c>
      <c r="I45" s="118">
        <v>493.0</v>
      </c>
      <c r="J45" s="118">
        <v>0.42</v>
      </c>
      <c r="K45" s="146">
        <v>0.41</v>
      </c>
      <c r="L45" s="118">
        <v>127.0</v>
      </c>
      <c r="M45" s="118">
        <v>303.0</v>
      </c>
      <c r="O45" s="91" t="s">
        <v>170</v>
      </c>
      <c r="P45" s="93">
        <v>6.0</v>
      </c>
      <c r="Q45" s="118">
        <v>294.0</v>
      </c>
      <c r="R45" s="118">
        <v>178.9</v>
      </c>
      <c r="S45" s="118">
        <v>472.9</v>
      </c>
      <c r="T45" s="118"/>
      <c r="U45" s="118"/>
      <c r="V45" s="149"/>
      <c r="W45" s="118"/>
      <c r="X45" s="118"/>
      <c r="Y45" s="150"/>
      <c r="Z45" s="149"/>
      <c r="AA45" s="118">
        <v>473.0</v>
      </c>
      <c r="AB45" s="95"/>
      <c r="AC45" s="91" t="s">
        <v>170</v>
      </c>
      <c r="AD45" s="93">
        <v>6.0</v>
      </c>
      <c r="AE45" s="118">
        <v>102.0</v>
      </c>
      <c r="AF45" s="118">
        <v>222.25</v>
      </c>
      <c r="AG45" s="118">
        <v>324.25</v>
      </c>
      <c r="AH45" s="94">
        <v>1283.0</v>
      </c>
      <c r="AI45" s="94">
        <v>0.4</v>
      </c>
      <c r="AJ45" s="95">
        <v>0.39</v>
      </c>
      <c r="AK45" s="94">
        <v>515.0</v>
      </c>
      <c r="AL45" s="94">
        <v>0.4</v>
      </c>
      <c r="AM45" s="127">
        <v>0.39</v>
      </c>
      <c r="AN45" s="94">
        <v>149.0</v>
      </c>
      <c r="AO45" s="94">
        <v>325.0</v>
      </c>
      <c r="AP45" s="95"/>
      <c r="AQ45" s="91" t="s">
        <v>170</v>
      </c>
      <c r="AR45" s="93">
        <v>6.0</v>
      </c>
      <c r="AS45" s="128">
        <v>97.0</v>
      </c>
      <c r="AT45" s="128">
        <v>371.3</v>
      </c>
      <c r="AU45" s="128">
        <v>468.3</v>
      </c>
      <c r="AV45" s="133"/>
      <c r="AW45" s="133"/>
      <c r="AX45" s="134"/>
      <c r="AY45" s="133"/>
      <c r="AZ45" s="133"/>
      <c r="BA45" s="134"/>
      <c r="BB45" s="134"/>
      <c r="BC45" s="128">
        <v>468.0</v>
      </c>
      <c r="BD45" s="95"/>
      <c r="BE45" s="91" t="s">
        <v>170</v>
      </c>
      <c r="BF45" s="93">
        <v>6.0</v>
      </c>
      <c r="BG45" s="118">
        <v>120.0</v>
      </c>
      <c r="BH45" s="118">
        <v>236.85</v>
      </c>
      <c r="BI45" s="118">
        <v>356.85</v>
      </c>
      <c r="BJ45" s="94"/>
      <c r="BK45" s="94"/>
      <c r="BL45" s="138"/>
      <c r="BM45" s="94"/>
      <c r="BN45" s="94"/>
      <c r="BO45" s="139"/>
      <c r="BP45" s="101"/>
      <c r="BQ45" s="94">
        <v>357.0</v>
      </c>
      <c r="BR45" s="95"/>
      <c r="BS45" s="91" t="s">
        <v>170</v>
      </c>
      <c r="BT45" s="93">
        <v>6.0</v>
      </c>
      <c r="BU45" s="118">
        <v>166.0</v>
      </c>
      <c r="BV45" s="118">
        <v>157.26</v>
      </c>
      <c r="BW45" s="118">
        <v>323.26</v>
      </c>
      <c r="BX45" s="94"/>
      <c r="BY45" s="94"/>
      <c r="BZ45" s="138"/>
      <c r="CA45" s="94"/>
      <c r="CB45" s="94"/>
      <c r="CC45" s="139"/>
      <c r="CD45" s="101"/>
      <c r="CE45" s="94">
        <v>323.0</v>
      </c>
    </row>
    <row r="46">
      <c r="A46" s="91" t="s">
        <v>171</v>
      </c>
      <c r="B46" s="93">
        <v>6.0</v>
      </c>
      <c r="C46" s="93">
        <v>88.0</v>
      </c>
      <c r="D46" s="93">
        <v>215.28</v>
      </c>
      <c r="E46" s="93">
        <v>303.28</v>
      </c>
      <c r="F46" s="93"/>
      <c r="G46" s="93"/>
      <c r="H46" s="93"/>
      <c r="I46" s="93"/>
      <c r="J46" s="93"/>
      <c r="K46" s="126"/>
      <c r="L46" s="93"/>
      <c r="M46" s="93">
        <v>303.0</v>
      </c>
      <c r="O46" s="91" t="s">
        <v>171</v>
      </c>
      <c r="P46" s="93">
        <v>6.0</v>
      </c>
      <c r="Q46" s="93">
        <v>91.0</v>
      </c>
      <c r="R46" s="93">
        <v>382.41</v>
      </c>
      <c r="S46" s="93">
        <v>473.41</v>
      </c>
      <c r="T46" s="93"/>
      <c r="U46" s="93"/>
      <c r="V46" s="93"/>
      <c r="W46" s="93"/>
      <c r="X46" s="93"/>
      <c r="Y46" s="126"/>
      <c r="Z46" s="93"/>
      <c r="AA46" s="93">
        <v>473.0</v>
      </c>
      <c r="AB46" s="95"/>
      <c r="AC46" s="91" t="s">
        <v>171</v>
      </c>
      <c r="AD46" s="93">
        <v>6.0</v>
      </c>
      <c r="AE46" s="93">
        <v>149.0</v>
      </c>
      <c r="AF46" s="93">
        <v>175.92</v>
      </c>
      <c r="AG46" s="93">
        <v>324.92</v>
      </c>
      <c r="AH46" s="94"/>
      <c r="AI46" s="94"/>
      <c r="AJ46" s="95"/>
      <c r="AK46" s="94"/>
      <c r="AL46" s="94"/>
      <c r="AM46" s="127"/>
      <c r="AN46" s="94"/>
      <c r="AO46" s="94">
        <v>325.0</v>
      </c>
      <c r="AP46" s="95"/>
      <c r="AQ46" s="91" t="s">
        <v>171</v>
      </c>
      <c r="AR46" s="93">
        <v>6.0</v>
      </c>
      <c r="AS46" s="128">
        <v>77.0</v>
      </c>
      <c r="AT46" s="128">
        <v>391.11</v>
      </c>
      <c r="AU46" s="128">
        <v>468.11</v>
      </c>
      <c r="AV46" s="133"/>
      <c r="AW46" s="133"/>
      <c r="AX46" s="133"/>
      <c r="AY46" s="133"/>
      <c r="AZ46" s="133"/>
      <c r="BA46" s="133"/>
      <c r="BB46" s="133"/>
      <c r="BC46" s="128">
        <v>468.0</v>
      </c>
      <c r="BD46" s="95"/>
      <c r="BE46" s="91" t="s">
        <v>171</v>
      </c>
      <c r="BF46" s="93">
        <v>6.0</v>
      </c>
      <c r="BG46" s="93">
        <v>111.0</v>
      </c>
      <c r="BH46" s="93">
        <v>246.45</v>
      </c>
      <c r="BI46" s="93">
        <v>357.45</v>
      </c>
      <c r="BJ46" s="94"/>
      <c r="BK46" s="94"/>
      <c r="BL46" s="93"/>
      <c r="BM46" s="93"/>
      <c r="BN46" s="93"/>
      <c r="BO46" s="127"/>
      <c r="BP46" s="94"/>
      <c r="BQ46" s="94">
        <v>357.0</v>
      </c>
      <c r="BR46" s="95"/>
      <c r="BS46" s="91" t="s">
        <v>171</v>
      </c>
      <c r="BT46" s="93">
        <v>6.0</v>
      </c>
      <c r="BU46" s="93">
        <v>192.0</v>
      </c>
      <c r="BV46" s="93">
        <v>130.98</v>
      </c>
      <c r="BW46" s="93">
        <v>322.98</v>
      </c>
      <c r="BX46" s="94"/>
      <c r="BY46" s="94"/>
      <c r="BZ46" s="95"/>
      <c r="CA46" s="94"/>
      <c r="CB46" s="94"/>
      <c r="CC46" s="127"/>
      <c r="CD46" s="94"/>
      <c r="CE46" s="94">
        <v>323.0</v>
      </c>
    </row>
    <row r="47">
      <c r="A47" s="91" t="s">
        <v>172</v>
      </c>
      <c r="B47" s="93">
        <v>6.0</v>
      </c>
      <c r="C47" s="93">
        <v>91.0</v>
      </c>
      <c r="D47" s="93">
        <v>211.94</v>
      </c>
      <c r="E47" s="93">
        <v>302.94</v>
      </c>
      <c r="F47" s="93"/>
      <c r="G47" s="93"/>
      <c r="H47" s="93"/>
      <c r="I47" s="93"/>
      <c r="J47" s="93"/>
      <c r="K47" s="126"/>
      <c r="L47" s="93"/>
      <c r="M47" s="93">
        <v>303.0</v>
      </c>
      <c r="O47" s="91" t="s">
        <v>172</v>
      </c>
      <c r="P47" s="93">
        <v>6.0</v>
      </c>
      <c r="Q47" s="93">
        <v>84.0</v>
      </c>
      <c r="R47" s="93">
        <v>388.73</v>
      </c>
      <c r="S47" s="93">
        <v>472.73</v>
      </c>
      <c r="T47" s="93">
        <v>1266.0</v>
      </c>
      <c r="U47" s="93">
        <v>0.35</v>
      </c>
      <c r="V47" s="93">
        <v>0.22</v>
      </c>
      <c r="W47" s="93">
        <v>722.0</v>
      </c>
      <c r="X47" s="93">
        <v>0.25</v>
      </c>
      <c r="Y47" s="126">
        <v>0.19</v>
      </c>
      <c r="Z47" s="93">
        <v>323.0</v>
      </c>
      <c r="AA47" s="93">
        <v>473.0</v>
      </c>
      <c r="AB47" s="95"/>
      <c r="AC47" s="91" t="s">
        <v>172</v>
      </c>
      <c r="AD47" s="93">
        <v>6.0</v>
      </c>
      <c r="AE47" s="93">
        <v>99.0</v>
      </c>
      <c r="AF47" s="93">
        <v>225.63</v>
      </c>
      <c r="AG47" s="93">
        <v>324.63</v>
      </c>
      <c r="AH47" s="94"/>
      <c r="AI47" s="94"/>
      <c r="AJ47" s="95"/>
      <c r="AK47" s="94"/>
      <c r="AL47" s="94"/>
      <c r="AM47" s="127"/>
      <c r="AN47" s="94"/>
      <c r="AO47" s="94">
        <v>325.0</v>
      </c>
      <c r="AP47" s="95"/>
      <c r="AQ47" s="91" t="s">
        <v>172</v>
      </c>
      <c r="AR47" s="93">
        <v>6.0</v>
      </c>
      <c r="AS47" s="128">
        <v>308.0</v>
      </c>
      <c r="AT47" s="128">
        <v>160.47</v>
      </c>
      <c r="AU47" s="128">
        <v>468.47</v>
      </c>
      <c r="AV47" s="128">
        <v>1347.0</v>
      </c>
      <c r="AW47" s="128">
        <v>0.35</v>
      </c>
      <c r="AX47" s="128">
        <v>0.25</v>
      </c>
      <c r="AY47" s="128">
        <v>680.0</v>
      </c>
      <c r="AZ47" s="128">
        <v>0.27</v>
      </c>
      <c r="BA47" s="128">
        <v>0.22</v>
      </c>
      <c r="BB47" s="128">
        <v>352.0</v>
      </c>
      <c r="BC47" s="128">
        <v>468.0</v>
      </c>
      <c r="BD47" s="95"/>
      <c r="BE47" s="91" t="s">
        <v>172</v>
      </c>
      <c r="BF47" s="93">
        <v>6.0</v>
      </c>
      <c r="BG47" s="93">
        <v>176.0</v>
      </c>
      <c r="BH47" s="93">
        <v>181.3</v>
      </c>
      <c r="BI47" s="93">
        <v>357.3</v>
      </c>
      <c r="BJ47" s="94"/>
      <c r="BK47" s="94"/>
      <c r="BL47" s="95"/>
      <c r="BM47" s="94"/>
      <c r="BN47" s="94"/>
      <c r="BO47" s="127"/>
      <c r="BP47" s="94"/>
      <c r="BQ47" s="94">
        <v>357.0</v>
      </c>
      <c r="BR47" s="95"/>
      <c r="BS47" s="91" t="s">
        <v>172</v>
      </c>
      <c r="BT47" s="93">
        <v>6.0</v>
      </c>
      <c r="BU47" s="93">
        <v>182.0</v>
      </c>
      <c r="BV47" s="93">
        <v>141.44</v>
      </c>
      <c r="BW47" s="93">
        <v>323.44</v>
      </c>
      <c r="BX47" s="94"/>
      <c r="BY47" s="94"/>
      <c r="BZ47" s="95"/>
      <c r="CA47" s="94"/>
      <c r="CB47" s="94"/>
      <c r="CC47" s="127"/>
      <c r="CD47" s="94"/>
      <c r="CE47" s="94">
        <v>323.0</v>
      </c>
    </row>
    <row r="48">
      <c r="A48" s="91" t="s">
        <v>173</v>
      </c>
      <c r="B48" s="93">
        <v>6.0</v>
      </c>
      <c r="C48" s="93">
        <v>127.0</v>
      </c>
      <c r="D48" s="93">
        <v>176.1</v>
      </c>
      <c r="E48" s="93">
        <v>303.1</v>
      </c>
      <c r="F48" s="93"/>
      <c r="G48" s="93"/>
      <c r="H48" s="130"/>
      <c r="I48" s="93"/>
      <c r="J48" s="93"/>
      <c r="K48" s="131"/>
      <c r="L48" s="130"/>
      <c r="M48" s="93">
        <v>303.0</v>
      </c>
      <c r="O48" s="91" t="s">
        <v>173</v>
      </c>
      <c r="P48" s="93">
        <v>6.0</v>
      </c>
      <c r="Q48" s="93">
        <v>204.0</v>
      </c>
      <c r="R48" s="93">
        <v>269.49</v>
      </c>
      <c r="S48" s="93">
        <v>473.49</v>
      </c>
      <c r="T48" s="93"/>
      <c r="U48" s="93"/>
      <c r="V48" s="130"/>
      <c r="W48" s="93"/>
      <c r="X48" s="93"/>
      <c r="Y48" s="131"/>
      <c r="Z48" s="130"/>
      <c r="AA48" s="93">
        <v>473.0</v>
      </c>
      <c r="AB48" s="95"/>
      <c r="AC48" s="91" t="s">
        <v>173</v>
      </c>
      <c r="AD48" s="93">
        <v>6.0</v>
      </c>
      <c r="AE48" s="93">
        <v>99.0</v>
      </c>
      <c r="AF48" s="93">
        <v>225.49</v>
      </c>
      <c r="AG48" s="93">
        <v>324.49</v>
      </c>
      <c r="AH48" s="93"/>
      <c r="AI48" s="93"/>
      <c r="AJ48" s="130"/>
      <c r="AK48" s="93"/>
      <c r="AL48" s="93"/>
      <c r="AM48" s="131"/>
      <c r="AN48" s="130"/>
      <c r="AO48" s="93">
        <v>325.0</v>
      </c>
      <c r="AP48" s="95"/>
      <c r="AQ48" s="91" t="s">
        <v>173</v>
      </c>
      <c r="AR48" s="93">
        <v>6.0</v>
      </c>
      <c r="AS48" s="128">
        <v>347.0</v>
      </c>
      <c r="AT48" s="128">
        <v>121.66</v>
      </c>
      <c r="AU48" s="128">
        <v>468.659999999999</v>
      </c>
      <c r="AV48" s="133"/>
      <c r="AW48" s="133"/>
      <c r="AX48" s="134"/>
      <c r="AY48" s="133"/>
      <c r="AZ48" s="133"/>
      <c r="BA48" s="134"/>
      <c r="BB48" s="134"/>
      <c r="BC48" s="128">
        <v>468.0</v>
      </c>
      <c r="BD48" s="95"/>
      <c r="BE48" s="91" t="s">
        <v>173</v>
      </c>
      <c r="BF48" s="93">
        <v>6.0</v>
      </c>
      <c r="BG48" s="93">
        <v>171.0</v>
      </c>
      <c r="BH48" s="93">
        <v>186.41</v>
      </c>
      <c r="BI48" s="93">
        <v>357.41</v>
      </c>
      <c r="BJ48" s="93">
        <v>1283.0</v>
      </c>
      <c r="BK48" s="93">
        <v>0.39</v>
      </c>
      <c r="BL48" s="93">
        <v>0.37</v>
      </c>
      <c r="BM48" s="93">
        <v>513.0</v>
      </c>
      <c r="BN48" s="93">
        <v>0.39</v>
      </c>
      <c r="BO48" s="126">
        <v>0.37</v>
      </c>
      <c r="BP48" s="93">
        <v>187.0</v>
      </c>
      <c r="BQ48" s="93">
        <v>357.0</v>
      </c>
      <c r="BR48" s="95"/>
      <c r="BS48" s="91" t="s">
        <v>173</v>
      </c>
      <c r="BT48" s="93">
        <v>6.0</v>
      </c>
      <c r="BU48" s="93">
        <v>91.0</v>
      </c>
      <c r="BV48" s="93">
        <v>231.9</v>
      </c>
      <c r="BW48" s="93">
        <v>322.9</v>
      </c>
      <c r="BX48" s="93"/>
      <c r="BY48" s="93"/>
      <c r="BZ48" s="130"/>
      <c r="CA48" s="93"/>
      <c r="CB48" s="93"/>
      <c r="CC48" s="131"/>
      <c r="CD48" s="130"/>
      <c r="CE48" s="93">
        <v>323.0</v>
      </c>
    </row>
    <row r="49">
      <c r="A49" s="140" t="s">
        <v>174</v>
      </c>
      <c r="B49" s="93">
        <v>6.0</v>
      </c>
      <c r="C49" s="118">
        <v>111.0</v>
      </c>
      <c r="D49" s="118">
        <v>192.59</v>
      </c>
      <c r="E49" s="118">
        <v>303.59</v>
      </c>
      <c r="F49" s="93"/>
      <c r="G49" s="93"/>
      <c r="H49" s="93"/>
      <c r="I49" s="93"/>
      <c r="J49" s="93"/>
      <c r="K49" s="126"/>
      <c r="L49" s="93"/>
      <c r="M49" s="93">
        <v>303.0</v>
      </c>
      <c r="O49" s="140" t="s">
        <v>174</v>
      </c>
      <c r="P49" s="93">
        <v>6.0</v>
      </c>
      <c r="Q49" s="118">
        <v>201.0</v>
      </c>
      <c r="R49" s="118">
        <v>271.76</v>
      </c>
      <c r="S49" s="118">
        <v>472.76</v>
      </c>
      <c r="T49" s="93"/>
      <c r="U49" s="93"/>
      <c r="V49" s="93"/>
      <c r="W49" s="93"/>
      <c r="X49" s="93"/>
      <c r="Y49" s="126"/>
      <c r="Z49" s="93"/>
      <c r="AA49" s="93">
        <v>473.0</v>
      </c>
      <c r="AB49" s="95"/>
      <c r="AC49" s="91" t="s">
        <v>175</v>
      </c>
      <c r="AD49" s="93">
        <v>6.0</v>
      </c>
      <c r="AE49" s="118">
        <v>112.0</v>
      </c>
      <c r="AF49" s="118">
        <v>212.35</v>
      </c>
      <c r="AG49" s="118">
        <v>324.35</v>
      </c>
      <c r="AH49" s="94"/>
      <c r="AI49" s="94"/>
      <c r="AJ49" s="95"/>
      <c r="AK49" s="94"/>
      <c r="AL49" s="94"/>
      <c r="AM49" s="127"/>
      <c r="AN49" s="94"/>
      <c r="AO49" s="94">
        <v>325.0</v>
      </c>
      <c r="AP49" s="95"/>
      <c r="AQ49" s="91" t="s">
        <v>175</v>
      </c>
      <c r="AR49" s="93">
        <v>6.0</v>
      </c>
      <c r="AS49" s="128">
        <v>352.0</v>
      </c>
      <c r="AT49" s="128">
        <v>116.55</v>
      </c>
      <c r="AU49" s="128">
        <v>468.55</v>
      </c>
      <c r="AV49" s="133"/>
      <c r="AW49" s="133"/>
      <c r="AX49" s="133"/>
      <c r="AY49" s="133"/>
      <c r="AZ49" s="133"/>
      <c r="BA49" s="133"/>
      <c r="BB49" s="133"/>
      <c r="BC49" s="128">
        <v>468.0</v>
      </c>
      <c r="BD49" s="95"/>
      <c r="BE49" s="91" t="s">
        <v>175</v>
      </c>
      <c r="BF49" s="93">
        <v>6.0</v>
      </c>
      <c r="BG49" s="118">
        <v>92.0</v>
      </c>
      <c r="BH49" s="118">
        <v>265.08</v>
      </c>
      <c r="BI49" s="118">
        <v>357.08</v>
      </c>
      <c r="BJ49" s="94"/>
      <c r="BK49" s="94"/>
      <c r="BL49" s="95"/>
      <c r="BM49" s="94"/>
      <c r="BN49" s="94"/>
      <c r="BO49" s="127"/>
      <c r="BP49" s="94"/>
      <c r="BQ49" s="94">
        <v>357.0</v>
      </c>
      <c r="BR49" s="95"/>
      <c r="BS49" s="91" t="s">
        <v>175</v>
      </c>
      <c r="BT49" s="93">
        <v>6.0</v>
      </c>
      <c r="BU49" s="118">
        <v>196.0</v>
      </c>
      <c r="BV49" s="118">
        <v>127.36</v>
      </c>
      <c r="BW49" s="118">
        <v>323.36</v>
      </c>
      <c r="BX49" s="94"/>
      <c r="BY49" s="94"/>
      <c r="BZ49" s="95"/>
      <c r="CA49" s="94"/>
      <c r="CB49" s="94"/>
      <c r="CC49" s="127"/>
      <c r="CD49" s="94"/>
      <c r="CE49" s="94">
        <v>323.0</v>
      </c>
    </row>
    <row r="50">
      <c r="A50" s="97" t="s">
        <v>176</v>
      </c>
      <c r="B50" s="93">
        <v>6.0</v>
      </c>
      <c r="C50" s="93">
        <v>86.0</v>
      </c>
      <c r="D50" s="93">
        <v>217.33</v>
      </c>
      <c r="E50" s="93">
        <v>303.33</v>
      </c>
      <c r="F50" s="93">
        <v>910.0</v>
      </c>
      <c r="G50" s="93">
        <v>0.54</v>
      </c>
      <c r="H50" s="93">
        <v>0.33</v>
      </c>
      <c r="I50" s="93">
        <v>644.0</v>
      </c>
      <c r="J50" s="93">
        <v>0.33</v>
      </c>
      <c r="K50" s="126">
        <v>0.27</v>
      </c>
      <c r="L50" s="93">
        <v>127.0</v>
      </c>
      <c r="M50" s="93">
        <v>303.0</v>
      </c>
      <c r="O50" s="97" t="s">
        <v>176</v>
      </c>
      <c r="P50" s="93">
        <v>6.0</v>
      </c>
      <c r="Q50" s="93">
        <v>323.0</v>
      </c>
      <c r="R50" s="93">
        <v>149.48</v>
      </c>
      <c r="S50" s="93">
        <v>472.48</v>
      </c>
      <c r="T50" s="93"/>
      <c r="U50" s="93"/>
      <c r="V50" s="93"/>
      <c r="W50" s="93"/>
      <c r="X50" s="93"/>
      <c r="Y50" s="126"/>
      <c r="Z50" s="93"/>
      <c r="AA50" s="93">
        <v>473.0</v>
      </c>
      <c r="AB50" s="95"/>
      <c r="AC50" s="140" t="s">
        <v>174</v>
      </c>
      <c r="AD50" s="93">
        <v>6.0</v>
      </c>
      <c r="AE50" s="93">
        <v>83.0</v>
      </c>
      <c r="AF50" s="93">
        <v>241.98</v>
      </c>
      <c r="AG50" s="93">
        <v>324.98</v>
      </c>
      <c r="AH50" s="94">
        <v>795.0</v>
      </c>
      <c r="AI50" s="94">
        <v>0.48</v>
      </c>
      <c r="AJ50" s="95">
        <v>0.24</v>
      </c>
      <c r="AK50" s="94">
        <v>810.0</v>
      </c>
      <c r="AL50" s="94">
        <v>0.26</v>
      </c>
      <c r="AM50" s="127">
        <v>0.18</v>
      </c>
      <c r="AN50" s="94">
        <v>149.0</v>
      </c>
      <c r="AO50" s="94">
        <v>325.0</v>
      </c>
      <c r="AP50" s="95"/>
      <c r="AQ50" s="140" t="s">
        <v>174</v>
      </c>
      <c r="AR50" s="93">
        <v>6.0</v>
      </c>
      <c r="AS50" s="128">
        <v>259.0</v>
      </c>
      <c r="AT50" s="128">
        <v>209.76</v>
      </c>
      <c r="AU50" s="128">
        <v>468.76</v>
      </c>
      <c r="AV50" s="133"/>
      <c r="AW50" s="133"/>
      <c r="AX50" s="133"/>
      <c r="AY50" s="133"/>
      <c r="AZ50" s="133"/>
      <c r="BA50" s="133"/>
      <c r="BB50" s="133"/>
      <c r="BC50" s="128">
        <v>468.0</v>
      </c>
      <c r="BD50" s="95"/>
      <c r="BE50" s="91" t="s">
        <v>177</v>
      </c>
      <c r="BF50" s="93">
        <v>6.0</v>
      </c>
      <c r="BG50" s="93">
        <v>70.0</v>
      </c>
      <c r="BH50" s="93">
        <v>287.43</v>
      </c>
      <c r="BI50" s="93">
        <v>357.43</v>
      </c>
      <c r="BJ50" s="94"/>
      <c r="BK50" s="94"/>
      <c r="BL50" s="95"/>
      <c r="BM50" s="94"/>
      <c r="BN50" s="94"/>
      <c r="BO50" s="127"/>
      <c r="BP50" s="94"/>
      <c r="BQ50" s="94">
        <v>357.0</v>
      </c>
      <c r="BR50" s="95"/>
      <c r="BS50" s="91" t="s">
        <v>177</v>
      </c>
      <c r="BT50" s="93">
        <v>6.0</v>
      </c>
      <c r="BU50" s="93">
        <v>180.0</v>
      </c>
      <c r="BV50" s="93">
        <v>143.25</v>
      </c>
      <c r="BW50" s="93">
        <v>323.25</v>
      </c>
      <c r="BX50" s="94">
        <v>1532.0</v>
      </c>
      <c r="BY50" s="94">
        <v>0.28</v>
      </c>
      <c r="BZ50" s="95">
        <v>0.19</v>
      </c>
      <c r="CA50" s="94">
        <v>693.0</v>
      </c>
      <c r="CB50" s="94">
        <v>0.24</v>
      </c>
      <c r="CC50" s="127">
        <v>0.17</v>
      </c>
      <c r="CD50" s="94">
        <v>196.0</v>
      </c>
      <c r="CE50" s="94">
        <v>323.0</v>
      </c>
    </row>
    <row r="51">
      <c r="A51" s="97" t="s">
        <v>178</v>
      </c>
      <c r="B51" s="93">
        <v>6.0</v>
      </c>
      <c r="C51" s="93">
        <v>72.0</v>
      </c>
      <c r="D51" s="93">
        <v>231.37</v>
      </c>
      <c r="E51" s="93">
        <v>303.37</v>
      </c>
      <c r="F51" s="93"/>
      <c r="G51" s="93"/>
      <c r="H51" s="130"/>
      <c r="I51" s="93"/>
      <c r="J51" s="93"/>
      <c r="K51" s="131"/>
      <c r="L51" s="130"/>
      <c r="M51" s="93">
        <v>303.0</v>
      </c>
      <c r="O51" s="97" t="s">
        <v>178</v>
      </c>
      <c r="P51" s="93">
        <v>6.0</v>
      </c>
      <c r="Q51" s="93">
        <v>71.0</v>
      </c>
      <c r="R51" s="93">
        <v>402.05</v>
      </c>
      <c r="S51" s="93">
        <v>473.05</v>
      </c>
      <c r="T51" s="93"/>
      <c r="U51" s="93"/>
      <c r="V51" s="130"/>
      <c r="W51" s="93"/>
      <c r="X51" s="93"/>
      <c r="Y51" s="131"/>
      <c r="Z51" s="130"/>
      <c r="AA51" s="93">
        <v>473.0</v>
      </c>
      <c r="AB51" s="95"/>
      <c r="AC51" s="97" t="s">
        <v>176</v>
      </c>
      <c r="AD51" s="93">
        <v>6.0</v>
      </c>
      <c r="AE51" s="93">
        <v>84.0</v>
      </c>
      <c r="AF51" s="93">
        <v>240.79</v>
      </c>
      <c r="AG51" s="93">
        <v>324.79</v>
      </c>
      <c r="AH51" s="94"/>
      <c r="AI51" s="94"/>
      <c r="AJ51" s="95"/>
      <c r="AK51" s="94"/>
      <c r="AL51" s="94"/>
      <c r="AM51" s="127"/>
      <c r="AN51" s="94"/>
      <c r="AO51" s="94">
        <v>325.0</v>
      </c>
      <c r="AP51" s="95"/>
      <c r="AQ51" s="97" t="s">
        <v>176</v>
      </c>
      <c r="AR51" s="93">
        <v>6.0</v>
      </c>
      <c r="AS51" s="128">
        <v>351.0</v>
      </c>
      <c r="AT51" s="128">
        <v>117.95</v>
      </c>
      <c r="AU51" s="128">
        <v>468.95</v>
      </c>
      <c r="AV51" s="133"/>
      <c r="AW51" s="133"/>
      <c r="AX51" s="133"/>
      <c r="AY51" s="133"/>
      <c r="AZ51" s="133"/>
      <c r="BA51" s="133"/>
      <c r="BB51" s="133"/>
      <c r="BC51" s="128">
        <v>468.0</v>
      </c>
      <c r="BD51" s="95"/>
      <c r="BE51" s="97" t="s">
        <v>174</v>
      </c>
      <c r="BF51" s="93">
        <v>6.0</v>
      </c>
      <c r="BG51" s="93">
        <v>187.0</v>
      </c>
      <c r="BH51" s="93">
        <v>170.12</v>
      </c>
      <c r="BI51" s="93">
        <v>357.12</v>
      </c>
      <c r="BJ51" s="94">
        <v>669.0</v>
      </c>
      <c r="BK51" s="94">
        <v>0.58</v>
      </c>
      <c r="BL51" s="95">
        <v>0.26</v>
      </c>
      <c r="BM51" s="94">
        <v>873.0</v>
      </c>
      <c r="BN51" s="94">
        <v>0.27</v>
      </c>
      <c r="BO51" s="127">
        <v>0.17</v>
      </c>
      <c r="BP51" s="94">
        <v>187.0</v>
      </c>
      <c r="BQ51" s="94">
        <v>357.0</v>
      </c>
      <c r="BR51" s="95"/>
      <c r="BS51" s="97" t="s">
        <v>174</v>
      </c>
      <c r="BT51" s="93">
        <v>6.0</v>
      </c>
      <c r="BU51" s="93">
        <v>97.0</v>
      </c>
      <c r="BV51" s="93">
        <v>225.72</v>
      </c>
      <c r="BW51" s="93">
        <v>322.72</v>
      </c>
      <c r="BX51" s="94"/>
      <c r="BY51" s="94"/>
      <c r="BZ51" s="95"/>
      <c r="CA51" s="94"/>
      <c r="CB51" s="94"/>
      <c r="CC51" s="127"/>
      <c r="CD51" s="94"/>
      <c r="CE51" s="94">
        <v>323.0</v>
      </c>
    </row>
    <row r="52">
      <c r="A52" s="142" t="s">
        <v>179</v>
      </c>
      <c r="B52" s="105">
        <v>6.0</v>
      </c>
      <c r="C52" s="105">
        <v>87.0</v>
      </c>
      <c r="D52" s="105">
        <v>216.56</v>
      </c>
      <c r="E52" s="105">
        <v>303.56</v>
      </c>
      <c r="F52" s="105"/>
      <c r="G52" s="105"/>
      <c r="H52" s="105"/>
      <c r="I52" s="105"/>
      <c r="J52" s="105"/>
      <c r="K52" s="148"/>
      <c r="L52" s="105"/>
      <c r="M52" s="105">
        <v>303.0</v>
      </c>
      <c r="O52" s="142" t="s">
        <v>179</v>
      </c>
      <c r="P52" s="105">
        <v>6.0</v>
      </c>
      <c r="Q52" s="105">
        <v>312.0</v>
      </c>
      <c r="R52" s="105">
        <v>160.49</v>
      </c>
      <c r="S52" s="105">
        <v>472.49</v>
      </c>
      <c r="T52" s="105"/>
      <c r="U52" s="105"/>
      <c r="V52" s="105"/>
      <c r="W52" s="105"/>
      <c r="X52" s="105"/>
      <c r="Y52" s="148"/>
      <c r="Z52" s="105"/>
      <c r="AA52" s="105">
        <v>473.0</v>
      </c>
      <c r="AB52" s="95"/>
      <c r="AC52" s="142" t="s">
        <v>178</v>
      </c>
      <c r="AD52" s="105">
        <v>6.0</v>
      </c>
      <c r="AE52" s="105">
        <v>94.0</v>
      </c>
      <c r="AF52" s="105">
        <v>230.82</v>
      </c>
      <c r="AG52" s="105">
        <v>324.82</v>
      </c>
      <c r="AH52" s="109"/>
      <c r="AI52" s="109"/>
      <c r="AJ52" s="111"/>
      <c r="AK52" s="109"/>
      <c r="AL52" s="109"/>
      <c r="AM52" s="151"/>
      <c r="AN52" s="109"/>
      <c r="AO52" s="109">
        <v>325.0</v>
      </c>
      <c r="AP52" s="95"/>
      <c r="AQ52" s="142" t="s">
        <v>178</v>
      </c>
      <c r="AR52" s="105">
        <v>6.0</v>
      </c>
      <c r="AS52" s="128">
        <v>216.0</v>
      </c>
      <c r="AT52" s="128">
        <v>252.87</v>
      </c>
      <c r="AU52" s="128">
        <v>468.87</v>
      </c>
      <c r="AV52" s="133"/>
      <c r="AW52" s="133"/>
      <c r="AX52" s="133"/>
      <c r="AY52" s="133"/>
      <c r="AZ52" s="133"/>
      <c r="BA52" s="133"/>
      <c r="BB52" s="133"/>
      <c r="BC52" s="128">
        <v>468.0</v>
      </c>
      <c r="BD52" s="95"/>
      <c r="BE52" s="142" t="s">
        <v>176</v>
      </c>
      <c r="BF52" s="105">
        <v>6.0</v>
      </c>
      <c r="BG52" s="105">
        <v>77.0</v>
      </c>
      <c r="BH52" s="105">
        <v>280.09</v>
      </c>
      <c r="BI52" s="105">
        <v>357.09</v>
      </c>
      <c r="BJ52" s="109"/>
      <c r="BK52" s="109"/>
      <c r="BL52" s="111"/>
      <c r="BM52" s="109"/>
      <c r="BN52" s="109"/>
      <c r="BO52" s="151"/>
      <c r="BP52" s="109"/>
      <c r="BQ52" s="109">
        <v>357.0</v>
      </c>
      <c r="BR52" s="95"/>
      <c r="BS52" s="142" t="s">
        <v>176</v>
      </c>
      <c r="BT52" s="105">
        <v>6.0</v>
      </c>
      <c r="BU52" s="105">
        <v>159.0</v>
      </c>
      <c r="BV52" s="105">
        <v>164.28</v>
      </c>
      <c r="BW52" s="105">
        <v>323.28</v>
      </c>
      <c r="BX52" s="109"/>
      <c r="BY52" s="109"/>
      <c r="BZ52" s="111"/>
      <c r="CA52" s="109"/>
      <c r="CB52" s="109"/>
      <c r="CC52" s="151"/>
      <c r="CD52" s="109"/>
      <c r="CE52" s="109">
        <v>323.0</v>
      </c>
    </row>
    <row r="53">
      <c r="A53" s="91" t="s">
        <v>170</v>
      </c>
      <c r="B53" s="93">
        <v>7.0</v>
      </c>
      <c r="C53" s="118">
        <v>122.0</v>
      </c>
      <c r="D53" s="118">
        <v>132.39</v>
      </c>
      <c r="E53" s="118">
        <v>254.39</v>
      </c>
      <c r="F53" s="118">
        <v>1178.0</v>
      </c>
      <c r="G53" s="118">
        <v>0.45</v>
      </c>
      <c r="H53" s="118">
        <v>0.45</v>
      </c>
      <c r="I53" s="118">
        <v>475.0</v>
      </c>
      <c r="J53" s="118">
        <v>0.45</v>
      </c>
      <c r="K53" s="146">
        <v>0.44</v>
      </c>
      <c r="L53" s="118">
        <v>127.0</v>
      </c>
      <c r="M53" s="118">
        <v>254.0</v>
      </c>
      <c r="O53" s="91" t="s">
        <v>170</v>
      </c>
      <c r="P53" s="93">
        <v>7.0</v>
      </c>
      <c r="Q53" s="118">
        <v>210.0</v>
      </c>
      <c r="R53" s="118">
        <v>244.09</v>
      </c>
      <c r="S53" s="118">
        <v>454.09</v>
      </c>
      <c r="T53" s="118"/>
      <c r="U53" s="118"/>
      <c r="V53" s="149"/>
      <c r="W53" s="118"/>
      <c r="X53" s="118"/>
      <c r="Y53" s="150"/>
      <c r="Z53" s="149"/>
      <c r="AA53" s="118">
        <v>455.0</v>
      </c>
      <c r="AB53" s="95"/>
      <c r="AC53" s="91" t="s">
        <v>170</v>
      </c>
      <c r="AD53" s="93">
        <v>7.0</v>
      </c>
      <c r="AE53" s="118">
        <v>103.0</v>
      </c>
      <c r="AF53" s="118">
        <v>240.39</v>
      </c>
      <c r="AG53" s="118">
        <v>343.39</v>
      </c>
      <c r="AH53" s="94"/>
      <c r="AI53" s="94"/>
      <c r="AJ53" s="138"/>
      <c r="AK53" s="94"/>
      <c r="AL53" s="94"/>
      <c r="AM53" s="139"/>
      <c r="AN53" s="101"/>
      <c r="AO53" s="94">
        <v>344.0</v>
      </c>
      <c r="AP53" s="95"/>
      <c r="AQ53" s="91" t="s">
        <v>170</v>
      </c>
      <c r="AR53" s="93">
        <v>7.0</v>
      </c>
      <c r="AS53" s="128">
        <v>97.0</v>
      </c>
      <c r="AT53" s="128">
        <v>326.06</v>
      </c>
      <c r="AU53" s="128">
        <v>423.06</v>
      </c>
      <c r="AV53" s="133"/>
      <c r="AW53" s="133"/>
      <c r="AX53" s="134"/>
      <c r="AY53" s="133"/>
      <c r="AZ53" s="133"/>
      <c r="BA53" s="134"/>
      <c r="BB53" s="134"/>
      <c r="BC53" s="128">
        <v>423.0</v>
      </c>
      <c r="BD53" s="95"/>
      <c r="BE53" s="91" t="s">
        <v>170</v>
      </c>
      <c r="BF53" s="93">
        <v>7.0</v>
      </c>
      <c r="BG53" s="118">
        <v>110.0</v>
      </c>
      <c r="BH53" s="118">
        <v>198.85</v>
      </c>
      <c r="BI53" s="118">
        <v>308.85</v>
      </c>
      <c r="BJ53" s="94"/>
      <c r="BK53" s="94"/>
      <c r="BL53" s="138"/>
      <c r="BM53" s="94"/>
      <c r="BN53" s="94"/>
      <c r="BO53" s="139"/>
      <c r="BP53" s="101"/>
      <c r="BQ53" s="94">
        <v>308.0</v>
      </c>
      <c r="BR53" s="95"/>
      <c r="BS53" s="91" t="s">
        <v>170</v>
      </c>
      <c r="BT53" s="93">
        <v>7.0</v>
      </c>
      <c r="BU53" s="118">
        <v>182.0</v>
      </c>
      <c r="BV53" s="118">
        <v>147.86</v>
      </c>
      <c r="BW53" s="118">
        <v>329.86</v>
      </c>
      <c r="BX53" s="94"/>
      <c r="BY53" s="94"/>
      <c r="BZ53" s="138"/>
      <c r="CA53" s="94"/>
      <c r="CB53" s="94"/>
      <c r="CC53" s="139"/>
      <c r="CD53" s="101"/>
      <c r="CE53" s="94">
        <v>330.0</v>
      </c>
    </row>
    <row r="54">
      <c r="A54" s="91" t="s">
        <v>171</v>
      </c>
      <c r="B54" s="93">
        <v>7.0</v>
      </c>
      <c r="C54" s="93">
        <v>86.0</v>
      </c>
      <c r="D54" s="93">
        <v>168.16</v>
      </c>
      <c r="E54" s="93">
        <v>254.16</v>
      </c>
      <c r="F54" s="93"/>
      <c r="G54" s="93"/>
      <c r="H54" s="93"/>
      <c r="I54" s="93"/>
      <c r="J54" s="93"/>
      <c r="K54" s="126"/>
      <c r="L54" s="93"/>
      <c r="M54" s="93">
        <v>254.0</v>
      </c>
      <c r="O54" s="91" t="s">
        <v>171</v>
      </c>
      <c r="P54" s="93">
        <v>7.0</v>
      </c>
      <c r="Q54" s="93">
        <v>78.0</v>
      </c>
      <c r="R54" s="93">
        <v>377.02</v>
      </c>
      <c r="S54" s="93">
        <v>455.02</v>
      </c>
      <c r="T54" s="93"/>
      <c r="U54" s="93"/>
      <c r="V54" s="93"/>
      <c r="W54" s="93"/>
      <c r="X54" s="93"/>
      <c r="Y54" s="126"/>
      <c r="Z54" s="93"/>
      <c r="AA54" s="93">
        <v>455.0</v>
      </c>
      <c r="AB54" s="95"/>
      <c r="AC54" s="91" t="s">
        <v>171</v>
      </c>
      <c r="AD54" s="93">
        <v>7.0</v>
      </c>
      <c r="AE54" s="93">
        <v>152.0</v>
      </c>
      <c r="AF54" s="93">
        <v>191.94</v>
      </c>
      <c r="AG54" s="93">
        <v>343.94</v>
      </c>
      <c r="AH54" s="93"/>
      <c r="AI54" s="93"/>
      <c r="AJ54" s="93"/>
      <c r="AK54" s="93"/>
      <c r="AL54" s="93"/>
      <c r="AM54" s="126"/>
      <c r="AN54" s="93"/>
      <c r="AO54" s="93">
        <v>344.0</v>
      </c>
      <c r="AP54" s="95"/>
      <c r="AQ54" s="91" t="s">
        <v>171</v>
      </c>
      <c r="AR54" s="93">
        <v>7.0</v>
      </c>
      <c r="AS54" s="128">
        <v>82.0</v>
      </c>
      <c r="AT54" s="128">
        <v>340.99</v>
      </c>
      <c r="AU54" s="128">
        <v>422.99</v>
      </c>
      <c r="AV54" s="133"/>
      <c r="AW54" s="133"/>
      <c r="AX54" s="133"/>
      <c r="AY54" s="133"/>
      <c r="AZ54" s="133"/>
      <c r="BA54" s="133"/>
      <c r="BB54" s="133"/>
      <c r="BC54" s="128">
        <v>423.0</v>
      </c>
      <c r="BD54" s="95"/>
      <c r="BE54" s="91" t="s">
        <v>171</v>
      </c>
      <c r="BF54" s="93">
        <v>7.0</v>
      </c>
      <c r="BG54" s="93">
        <v>102.0</v>
      </c>
      <c r="BH54" s="93">
        <v>205.95</v>
      </c>
      <c r="BI54" s="93">
        <v>307.95</v>
      </c>
      <c r="BJ54" s="93"/>
      <c r="BK54" s="93"/>
      <c r="BL54" s="93"/>
      <c r="BM54" s="93"/>
      <c r="BN54" s="93"/>
      <c r="BO54" s="126"/>
      <c r="BP54" s="93"/>
      <c r="BQ54" s="93">
        <v>308.0</v>
      </c>
      <c r="BR54" s="95"/>
      <c r="BS54" s="91" t="s">
        <v>171</v>
      </c>
      <c r="BT54" s="93">
        <v>7.0</v>
      </c>
      <c r="BU54" s="93">
        <v>209.0</v>
      </c>
      <c r="BV54" s="93">
        <v>121.58</v>
      </c>
      <c r="BW54" s="93">
        <v>330.58</v>
      </c>
      <c r="BX54" s="93"/>
      <c r="BY54" s="93"/>
      <c r="BZ54" s="93"/>
      <c r="CA54" s="93"/>
      <c r="CB54" s="93"/>
      <c r="CC54" s="126"/>
      <c r="CD54" s="93"/>
      <c r="CE54" s="93">
        <v>330.0</v>
      </c>
    </row>
    <row r="55">
      <c r="A55" s="91" t="s">
        <v>172</v>
      </c>
      <c r="B55" s="93">
        <v>7.0</v>
      </c>
      <c r="C55" s="93">
        <v>90.0</v>
      </c>
      <c r="D55" s="93">
        <v>164.51</v>
      </c>
      <c r="E55" s="93">
        <v>254.51</v>
      </c>
      <c r="F55" s="93"/>
      <c r="G55" s="93"/>
      <c r="H55" s="93"/>
      <c r="I55" s="93"/>
      <c r="J55" s="93"/>
      <c r="K55" s="126"/>
      <c r="L55" s="93"/>
      <c r="M55" s="93">
        <v>254.0</v>
      </c>
      <c r="O55" s="91" t="s">
        <v>172</v>
      </c>
      <c r="P55" s="93">
        <v>7.0</v>
      </c>
      <c r="Q55" s="93">
        <v>78.0</v>
      </c>
      <c r="R55" s="93">
        <v>376.83</v>
      </c>
      <c r="S55" s="93">
        <v>454.83</v>
      </c>
      <c r="T55" s="93"/>
      <c r="U55" s="93"/>
      <c r="V55" s="93"/>
      <c r="W55" s="93"/>
      <c r="X55" s="93"/>
      <c r="Y55" s="126"/>
      <c r="Z55" s="93"/>
      <c r="AA55" s="93">
        <v>455.0</v>
      </c>
      <c r="AB55" s="95"/>
      <c r="AC55" s="91" t="s">
        <v>172</v>
      </c>
      <c r="AD55" s="93">
        <v>7.0</v>
      </c>
      <c r="AE55" s="93">
        <v>93.0</v>
      </c>
      <c r="AF55" s="93">
        <v>250.47</v>
      </c>
      <c r="AG55" s="93">
        <v>343.47</v>
      </c>
      <c r="AH55" s="93"/>
      <c r="AI55" s="93"/>
      <c r="AJ55" s="93"/>
      <c r="AK55" s="93"/>
      <c r="AL55" s="93"/>
      <c r="AM55" s="126"/>
      <c r="AN55" s="93"/>
      <c r="AO55" s="93">
        <v>344.0</v>
      </c>
      <c r="AP55" s="95"/>
      <c r="AQ55" s="91" t="s">
        <v>172</v>
      </c>
      <c r="AR55" s="93">
        <v>7.0</v>
      </c>
      <c r="AS55" s="128">
        <v>226.0</v>
      </c>
      <c r="AT55" s="128">
        <v>196.62</v>
      </c>
      <c r="AU55" s="128">
        <v>422.62</v>
      </c>
      <c r="AV55" s="133"/>
      <c r="AW55" s="133"/>
      <c r="AX55" s="133"/>
      <c r="AY55" s="133"/>
      <c r="AZ55" s="133"/>
      <c r="BA55" s="133"/>
      <c r="BB55" s="133"/>
      <c r="BC55" s="128">
        <v>423.0</v>
      </c>
      <c r="BD55" s="95"/>
      <c r="BE55" s="91" t="s">
        <v>172</v>
      </c>
      <c r="BF55" s="93">
        <v>7.0</v>
      </c>
      <c r="BG55" s="93">
        <v>180.0</v>
      </c>
      <c r="BH55" s="93">
        <v>128.0</v>
      </c>
      <c r="BI55" s="93">
        <v>308.0</v>
      </c>
      <c r="BJ55" s="93"/>
      <c r="BK55" s="93"/>
      <c r="BL55" s="93"/>
      <c r="BM55" s="93"/>
      <c r="BN55" s="93"/>
      <c r="BO55" s="126"/>
      <c r="BP55" s="93"/>
      <c r="BQ55" s="93">
        <v>308.0</v>
      </c>
      <c r="BR55" s="95"/>
      <c r="BS55" s="91" t="s">
        <v>172</v>
      </c>
      <c r="BT55" s="93">
        <v>7.0</v>
      </c>
      <c r="BU55" s="93">
        <v>193.0</v>
      </c>
      <c r="BV55" s="93">
        <v>137.34</v>
      </c>
      <c r="BW55" s="93">
        <v>330.34</v>
      </c>
      <c r="BX55" s="93"/>
      <c r="BY55" s="93"/>
      <c r="BZ55" s="93"/>
      <c r="CA55" s="93"/>
      <c r="CB55" s="93"/>
      <c r="CC55" s="126"/>
      <c r="CD55" s="93"/>
      <c r="CE55" s="93">
        <v>330.0</v>
      </c>
    </row>
    <row r="56">
      <c r="A56" s="91" t="s">
        <v>173</v>
      </c>
      <c r="B56" s="93">
        <v>7.0</v>
      </c>
      <c r="C56" s="93">
        <v>127.0</v>
      </c>
      <c r="D56" s="93">
        <v>127.18</v>
      </c>
      <c r="E56" s="93">
        <v>254.18</v>
      </c>
      <c r="F56" s="93"/>
      <c r="G56" s="93"/>
      <c r="H56" s="93"/>
      <c r="I56" s="93"/>
      <c r="J56" s="93"/>
      <c r="K56" s="126"/>
      <c r="L56" s="93"/>
      <c r="M56" s="93">
        <v>254.0</v>
      </c>
      <c r="O56" s="91" t="s">
        <v>173</v>
      </c>
      <c r="P56" s="93">
        <v>7.0</v>
      </c>
      <c r="Q56" s="93">
        <v>163.0</v>
      </c>
      <c r="R56" s="93">
        <v>291.69</v>
      </c>
      <c r="S56" s="93">
        <v>454.69</v>
      </c>
      <c r="T56" s="93">
        <v>1212.0</v>
      </c>
      <c r="U56" s="93">
        <v>0.38</v>
      </c>
      <c r="V56" s="93">
        <v>0.25</v>
      </c>
      <c r="W56" s="93">
        <v>705.0</v>
      </c>
      <c r="X56" s="93">
        <v>0.28</v>
      </c>
      <c r="Y56" s="126">
        <v>0.22</v>
      </c>
      <c r="Z56" s="93">
        <v>281.0</v>
      </c>
      <c r="AA56" s="93">
        <v>455.0</v>
      </c>
      <c r="AB56" s="95"/>
      <c r="AC56" s="91" t="s">
        <v>173</v>
      </c>
      <c r="AD56" s="93">
        <v>7.0</v>
      </c>
      <c r="AE56" s="93">
        <v>97.0</v>
      </c>
      <c r="AF56" s="93">
        <v>246.22</v>
      </c>
      <c r="AG56" s="93">
        <v>343.22</v>
      </c>
      <c r="AH56" s="93"/>
      <c r="AI56" s="93"/>
      <c r="AJ56" s="93"/>
      <c r="AK56" s="93"/>
      <c r="AL56" s="93"/>
      <c r="AM56" s="126"/>
      <c r="AN56" s="93"/>
      <c r="AO56" s="93">
        <v>344.0</v>
      </c>
      <c r="AP56" s="95"/>
      <c r="AQ56" s="91" t="s">
        <v>173</v>
      </c>
      <c r="AR56" s="93">
        <v>7.0</v>
      </c>
      <c r="AS56" s="128">
        <v>290.0</v>
      </c>
      <c r="AT56" s="128">
        <v>133.31</v>
      </c>
      <c r="AU56" s="128">
        <v>423.31</v>
      </c>
      <c r="AV56" s="133"/>
      <c r="AW56" s="133"/>
      <c r="AX56" s="133"/>
      <c r="AY56" s="133"/>
      <c r="AZ56" s="133"/>
      <c r="BA56" s="133"/>
      <c r="BB56" s="133"/>
      <c r="BC56" s="128">
        <v>423.0</v>
      </c>
      <c r="BD56" s="95"/>
      <c r="BE56" s="91" t="s">
        <v>173</v>
      </c>
      <c r="BF56" s="93">
        <v>7.0</v>
      </c>
      <c r="BG56" s="93">
        <v>174.0</v>
      </c>
      <c r="BH56" s="93">
        <v>134.72</v>
      </c>
      <c r="BI56" s="93">
        <v>308.72</v>
      </c>
      <c r="BJ56" s="93">
        <v>1235.0</v>
      </c>
      <c r="BK56" s="93">
        <v>0.42</v>
      </c>
      <c r="BL56" s="93">
        <v>0.4</v>
      </c>
      <c r="BM56" s="93">
        <v>495.0</v>
      </c>
      <c r="BN56" s="93">
        <v>0.41</v>
      </c>
      <c r="BO56" s="126">
        <v>0.4</v>
      </c>
      <c r="BP56" s="93">
        <v>180.0</v>
      </c>
      <c r="BQ56" s="93">
        <v>308.0</v>
      </c>
      <c r="BR56" s="95"/>
      <c r="BS56" s="91" t="s">
        <v>173</v>
      </c>
      <c r="BT56" s="93">
        <v>7.0</v>
      </c>
      <c r="BU56" s="93">
        <v>94.0</v>
      </c>
      <c r="BV56" s="93">
        <v>236.3</v>
      </c>
      <c r="BW56" s="93">
        <v>330.3</v>
      </c>
      <c r="BX56" s="93"/>
      <c r="BY56" s="93"/>
      <c r="BZ56" s="93"/>
      <c r="CA56" s="93"/>
      <c r="CB56" s="93"/>
      <c r="CC56" s="126"/>
      <c r="CD56" s="93"/>
      <c r="CE56" s="93">
        <v>330.0</v>
      </c>
    </row>
    <row r="57">
      <c r="A57" s="140" t="s">
        <v>174</v>
      </c>
      <c r="B57" s="93">
        <v>7.0</v>
      </c>
      <c r="C57" s="93">
        <v>108.0</v>
      </c>
      <c r="D57" s="93">
        <v>145.97</v>
      </c>
      <c r="E57" s="93">
        <v>253.97</v>
      </c>
      <c r="F57" s="93">
        <v>887.0</v>
      </c>
      <c r="G57" s="93">
        <v>0.55</v>
      </c>
      <c r="H57" s="93">
        <v>0.34</v>
      </c>
      <c r="I57" s="93">
        <v>638.0</v>
      </c>
      <c r="J57" s="93">
        <v>0.34</v>
      </c>
      <c r="K57" s="126">
        <v>0.27</v>
      </c>
      <c r="L57" s="93">
        <v>127.0</v>
      </c>
      <c r="M57" s="93">
        <v>254.0</v>
      </c>
      <c r="O57" s="140" t="s">
        <v>174</v>
      </c>
      <c r="P57" s="93">
        <v>7.0</v>
      </c>
      <c r="Q57" s="93">
        <v>154.0</v>
      </c>
      <c r="R57" s="93">
        <v>300.35</v>
      </c>
      <c r="S57" s="93">
        <v>454.35</v>
      </c>
      <c r="T57" s="93"/>
      <c r="U57" s="93"/>
      <c r="V57" s="93"/>
      <c r="W57" s="93"/>
      <c r="X57" s="93"/>
      <c r="Y57" s="126"/>
      <c r="Z57" s="93"/>
      <c r="AA57" s="93">
        <v>455.0</v>
      </c>
      <c r="AB57" s="95"/>
      <c r="AC57" s="91" t="s">
        <v>175</v>
      </c>
      <c r="AD57" s="93">
        <v>7.0</v>
      </c>
      <c r="AE57" s="93">
        <v>104.0</v>
      </c>
      <c r="AF57" s="93">
        <v>239.69</v>
      </c>
      <c r="AG57" s="93">
        <v>343.69</v>
      </c>
      <c r="AH57" s="94">
        <v>1243.0</v>
      </c>
      <c r="AI57" s="94">
        <v>0.42</v>
      </c>
      <c r="AJ57" s="95">
        <v>0.41</v>
      </c>
      <c r="AK57" s="94">
        <v>501.0</v>
      </c>
      <c r="AL57" s="94">
        <v>0.41</v>
      </c>
      <c r="AM57" s="127">
        <v>0.4</v>
      </c>
      <c r="AN57" s="94">
        <v>152.0</v>
      </c>
      <c r="AO57" s="94">
        <v>344.0</v>
      </c>
      <c r="AP57" s="95"/>
      <c r="AQ57" s="91" t="s">
        <v>175</v>
      </c>
      <c r="AR57" s="93">
        <v>7.0</v>
      </c>
      <c r="AS57" s="128">
        <v>301.0</v>
      </c>
      <c r="AT57" s="128">
        <v>121.81</v>
      </c>
      <c r="AU57" s="128">
        <v>422.81</v>
      </c>
      <c r="AV57" s="128">
        <v>1395.0</v>
      </c>
      <c r="AW57" s="128">
        <v>0.32</v>
      </c>
      <c r="AX57" s="128">
        <v>0.21</v>
      </c>
      <c r="AY57" s="128">
        <v>699.0</v>
      </c>
      <c r="AZ57" s="128">
        <v>0.25</v>
      </c>
      <c r="BA57" s="128">
        <v>0.19</v>
      </c>
      <c r="BB57" s="128">
        <v>307.0</v>
      </c>
      <c r="BC57" s="128">
        <v>423.0</v>
      </c>
      <c r="BD57" s="95"/>
      <c r="BE57" s="91" t="s">
        <v>175</v>
      </c>
      <c r="BF57" s="93">
        <v>7.0</v>
      </c>
      <c r="BG57" s="93">
        <v>91.0</v>
      </c>
      <c r="BH57" s="93">
        <v>217.67</v>
      </c>
      <c r="BI57" s="93">
        <v>308.67</v>
      </c>
      <c r="BJ57" s="94"/>
      <c r="BK57" s="94"/>
      <c r="BL57" s="95"/>
      <c r="BM57" s="94"/>
      <c r="BN57" s="94"/>
      <c r="BO57" s="127"/>
      <c r="BP57" s="94"/>
      <c r="BQ57" s="94">
        <v>308.0</v>
      </c>
      <c r="BR57" s="95"/>
      <c r="BS57" s="91" t="s">
        <v>175</v>
      </c>
      <c r="BT57" s="93">
        <v>7.0</v>
      </c>
      <c r="BU57" s="93">
        <v>218.0</v>
      </c>
      <c r="BV57" s="93">
        <v>112.47</v>
      </c>
      <c r="BW57" s="93">
        <v>330.47</v>
      </c>
      <c r="BX57" s="94"/>
      <c r="BY57" s="94"/>
      <c r="BZ57" s="95"/>
      <c r="CA57" s="94"/>
      <c r="CB57" s="94"/>
      <c r="CC57" s="127"/>
      <c r="CD57" s="94"/>
      <c r="CE57" s="94">
        <v>330.0</v>
      </c>
    </row>
    <row r="58">
      <c r="A58" s="97" t="s">
        <v>176</v>
      </c>
      <c r="B58" s="93">
        <v>7.0</v>
      </c>
      <c r="C58" s="93">
        <v>92.0</v>
      </c>
      <c r="D58" s="93">
        <v>162.6</v>
      </c>
      <c r="E58" s="93">
        <v>254.6</v>
      </c>
      <c r="F58" s="93"/>
      <c r="G58" s="93"/>
      <c r="H58" s="93"/>
      <c r="I58" s="93"/>
      <c r="J58" s="93"/>
      <c r="K58" s="126"/>
      <c r="L58" s="93"/>
      <c r="M58" s="93">
        <v>254.0</v>
      </c>
      <c r="O58" s="97" t="s">
        <v>176</v>
      </c>
      <c r="P58" s="93">
        <v>7.0</v>
      </c>
      <c r="Q58" s="93">
        <v>281.0</v>
      </c>
      <c r="R58" s="93">
        <v>174.08</v>
      </c>
      <c r="S58" s="93">
        <v>455.08</v>
      </c>
      <c r="T58" s="93"/>
      <c r="U58" s="93"/>
      <c r="V58" s="93"/>
      <c r="W58" s="93"/>
      <c r="X58" s="93"/>
      <c r="Y58" s="126"/>
      <c r="Z58" s="93"/>
      <c r="AA58" s="93">
        <v>455.0</v>
      </c>
      <c r="AB58" s="95"/>
      <c r="AC58" s="140" t="s">
        <v>174</v>
      </c>
      <c r="AD58" s="93">
        <v>7.0</v>
      </c>
      <c r="AE58" s="93">
        <v>83.0</v>
      </c>
      <c r="AF58" s="93">
        <v>260.82</v>
      </c>
      <c r="AG58" s="93">
        <v>343.82</v>
      </c>
      <c r="AH58" s="94"/>
      <c r="AI58" s="94"/>
      <c r="AJ58" s="95"/>
      <c r="AK58" s="94"/>
      <c r="AL58" s="94"/>
      <c r="AM58" s="127"/>
      <c r="AN58" s="94"/>
      <c r="AO58" s="94">
        <v>344.0</v>
      </c>
      <c r="AP58" s="95"/>
      <c r="AQ58" s="140" t="s">
        <v>174</v>
      </c>
      <c r="AR58" s="93">
        <v>7.0</v>
      </c>
      <c r="AS58" s="128">
        <v>181.0</v>
      </c>
      <c r="AT58" s="128">
        <v>241.73</v>
      </c>
      <c r="AU58" s="128">
        <v>422.73</v>
      </c>
      <c r="AV58" s="133"/>
      <c r="AW58" s="133"/>
      <c r="AX58" s="133"/>
      <c r="AY58" s="133"/>
      <c r="AZ58" s="133"/>
      <c r="BA58" s="133"/>
      <c r="BB58" s="133"/>
      <c r="BC58" s="128">
        <v>423.0</v>
      </c>
      <c r="BD58" s="95"/>
      <c r="BE58" s="91" t="s">
        <v>177</v>
      </c>
      <c r="BF58" s="93">
        <v>7.0</v>
      </c>
      <c r="BG58" s="93">
        <v>69.0</v>
      </c>
      <c r="BH58" s="93">
        <v>239.73</v>
      </c>
      <c r="BI58" s="93">
        <v>308.73</v>
      </c>
      <c r="BJ58" s="94"/>
      <c r="BK58" s="94"/>
      <c r="BL58" s="95"/>
      <c r="BM58" s="94"/>
      <c r="BN58" s="94"/>
      <c r="BO58" s="127"/>
      <c r="BP58" s="94"/>
      <c r="BQ58" s="94">
        <v>308.0</v>
      </c>
      <c r="BR58" s="95"/>
      <c r="BS58" s="91" t="s">
        <v>177</v>
      </c>
      <c r="BT58" s="93">
        <v>7.0</v>
      </c>
      <c r="BU58" s="93">
        <v>198.0</v>
      </c>
      <c r="BV58" s="93">
        <v>132.44</v>
      </c>
      <c r="BW58" s="93">
        <v>330.44</v>
      </c>
      <c r="BX58" s="94">
        <v>1494.0</v>
      </c>
      <c r="BY58" s="94">
        <v>0.29</v>
      </c>
      <c r="BZ58" s="95">
        <v>0.2</v>
      </c>
      <c r="CA58" s="94">
        <v>671.0</v>
      </c>
      <c r="CB58" s="94">
        <v>0.25</v>
      </c>
      <c r="CC58" s="127">
        <v>0.19</v>
      </c>
      <c r="CD58" s="94">
        <v>218.0</v>
      </c>
      <c r="CE58" s="94">
        <v>330.0</v>
      </c>
    </row>
    <row r="59">
      <c r="A59" s="97" t="s">
        <v>178</v>
      </c>
      <c r="B59" s="93">
        <v>7.0</v>
      </c>
      <c r="C59" s="93">
        <v>70.0</v>
      </c>
      <c r="D59" s="93">
        <v>184.24</v>
      </c>
      <c r="E59" s="93">
        <v>254.24</v>
      </c>
      <c r="F59" s="93"/>
      <c r="G59" s="93"/>
      <c r="H59" s="93"/>
      <c r="I59" s="93"/>
      <c r="J59" s="93"/>
      <c r="K59" s="126"/>
      <c r="L59" s="93"/>
      <c r="M59" s="93">
        <v>254.0</v>
      </c>
      <c r="O59" s="97" t="s">
        <v>178</v>
      </c>
      <c r="P59" s="93">
        <v>7.0</v>
      </c>
      <c r="Q59" s="93">
        <v>63.0</v>
      </c>
      <c r="R59" s="93">
        <v>391.95</v>
      </c>
      <c r="S59" s="93">
        <v>454.95</v>
      </c>
      <c r="T59" s="93"/>
      <c r="U59" s="93"/>
      <c r="V59" s="93"/>
      <c r="W59" s="93"/>
      <c r="X59" s="93"/>
      <c r="Y59" s="126"/>
      <c r="Z59" s="93"/>
      <c r="AA59" s="93">
        <v>455.0</v>
      </c>
      <c r="AB59" s="95"/>
      <c r="AC59" s="97" t="s">
        <v>176</v>
      </c>
      <c r="AD59" s="93">
        <v>7.0</v>
      </c>
      <c r="AE59" s="93">
        <v>81.0</v>
      </c>
      <c r="AF59" s="93">
        <v>262.34</v>
      </c>
      <c r="AG59" s="93">
        <v>343.34</v>
      </c>
      <c r="AH59" s="94"/>
      <c r="AI59" s="94"/>
      <c r="AJ59" s="95"/>
      <c r="AK59" s="94"/>
      <c r="AL59" s="94"/>
      <c r="AM59" s="127"/>
      <c r="AN59" s="94"/>
      <c r="AO59" s="94">
        <v>344.0</v>
      </c>
      <c r="AP59" s="95"/>
      <c r="AQ59" s="97" t="s">
        <v>176</v>
      </c>
      <c r="AR59" s="93">
        <v>7.0</v>
      </c>
      <c r="AS59" s="128">
        <v>307.0</v>
      </c>
      <c r="AT59" s="128">
        <v>116.5</v>
      </c>
      <c r="AU59" s="128">
        <v>423.5</v>
      </c>
      <c r="AV59" s="133"/>
      <c r="AW59" s="133"/>
      <c r="AX59" s="133"/>
      <c r="AY59" s="133"/>
      <c r="AZ59" s="133"/>
      <c r="BA59" s="133"/>
      <c r="BB59" s="133"/>
      <c r="BC59" s="128">
        <v>423.0</v>
      </c>
      <c r="BD59" s="95"/>
      <c r="BE59" s="97" t="s">
        <v>174</v>
      </c>
      <c r="BF59" s="93">
        <v>7.0</v>
      </c>
      <c r="BG59" s="93">
        <v>180.0</v>
      </c>
      <c r="BH59" s="93">
        <v>128.0</v>
      </c>
      <c r="BI59" s="93">
        <v>308.0</v>
      </c>
      <c r="BJ59" s="94">
        <v>646.0</v>
      </c>
      <c r="BK59" s="94">
        <v>0.59</v>
      </c>
      <c r="BL59" s="95">
        <v>0.27</v>
      </c>
      <c r="BM59" s="94">
        <v>869.0</v>
      </c>
      <c r="BN59" s="94">
        <v>0.28</v>
      </c>
      <c r="BO59" s="127">
        <v>0.18</v>
      </c>
      <c r="BP59" s="94">
        <v>180.0</v>
      </c>
      <c r="BQ59" s="94">
        <v>308.0</v>
      </c>
      <c r="BR59" s="95"/>
      <c r="BS59" s="97" t="s">
        <v>174</v>
      </c>
      <c r="BT59" s="93">
        <v>7.0</v>
      </c>
      <c r="BU59" s="93">
        <v>111.0</v>
      </c>
      <c r="BV59" s="93">
        <v>219.42</v>
      </c>
      <c r="BW59" s="93">
        <v>330.42</v>
      </c>
      <c r="BX59" s="94"/>
      <c r="BY59" s="94"/>
      <c r="BZ59" s="95"/>
      <c r="CA59" s="94"/>
      <c r="CB59" s="94"/>
      <c r="CC59" s="127"/>
      <c r="CD59" s="94"/>
      <c r="CE59" s="94">
        <v>330.0</v>
      </c>
    </row>
    <row r="60">
      <c r="A60" s="142" t="s">
        <v>179</v>
      </c>
      <c r="B60" s="105">
        <v>7.0</v>
      </c>
      <c r="C60" s="105">
        <v>85.0</v>
      </c>
      <c r="D60" s="105">
        <v>169.73</v>
      </c>
      <c r="E60" s="105">
        <v>254.73</v>
      </c>
      <c r="F60" s="105"/>
      <c r="G60" s="105"/>
      <c r="H60" s="143"/>
      <c r="I60" s="105"/>
      <c r="J60" s="105"/>
      <c r="K60" s="144"/>
      <c r="L60" s="143"/>
      <c r="M60" s="105">
        <v>254.0</v>
      </c>
      <c r="O60" s="142" t="s">
        <v>179</v>
      </c>
      <c r="P60" s="105">
        <v>7.0</v>
      </c>
      <c r="Q60" s="105">
        <v>265.0</v>
      </c>
      <c r="R60" s="105">
        <v>189.97</v>
      </c>
      <c r="S60" s="105">
        <v>454.97</v>
      </c>
      <c r="T60" s="105"/>
      <c r="U60" s="105"/>
      <c r="V60" s="143"/>
      <c r="W60" s="105"/>
      <c r="X60" s="105"/>
      <c r="Y60" s="144"/>
      <c r="Z60" s="143"/>
      <c r="AA60" s="105">
        <v>455.0</v>
      </c>
      <c r="AB60" s="95"/>
      <c r="AC60" s="142" t="s">
        <v>178</v>
      </c>
      <c r="AD60" s="105">
        <v>7.0</v>
      </c>
      <c r="AE60" s="105">
        <v>87.0</v>
      </c>
      <c r="AF60" s="105">
        <v>256.76</v>
      </c>
      <c r="AG60" s="105">
        <v>343.76</v>
      </c>
      <c r="AH60" s="109">
        <v>750.0</v>
      </c>
      <c r="AI60" s="109">
        <v>0.51</v>
      </c>
      <c r="AJ60" s="111">
        <v>0.3</v>
      </c>
      <c r="AK60" s="109">
        <v>765.0</v>
      </c>
      <c r="AL60" s="109">
        <v>0.3</v>
      </c>
      <c r="AM60" s="151">
        <v>0.23</v>
      </c>
      <c r="AN60" s="109">
        <v>152.0</v>
      </c>
      <c r="AO60" s="109">
        <v>344.0</v>
      </c>
      <c r="AP60" s="95"/>
      <c r="AQ60" s="142" t="s">
        <v>178</v>
      </c>
      <c r="AR60" s="105">
        <v>7.0</v>
      </c>
      <c r="AS60" s="128">
        <v>112.0</v>
      </c>
      <c r="AT60" s="128">
        <v>311.03</v>
      </c>
      <c r="AU60" s="128">
        <v>423.03</v>
      </c>
      <c r="AV60" s="133"/>
      <c r="AW60" s="133"/>
      <c r="AX60" s="134"/>
      <c r="AY60" s="133"/>
      <c r="AZ60" s="133"/>
      <c r="BA60" s="134"/>
      <c r="BB60" s="134"/>
      <c r="BC60" s="128">
        <v>423.0</v>
      </c>
      <c r="BD60" s="95"/>
      <c r="BE60" s="142" t="s">
        <v>176</v>
      </c>
      <c r="BF60" s="105">
        <v>7.0</v>
      </c>
      <c r="BG60" s="105">
        <v>73.0</v>
      </c>
      <c r="BH60" s="105">
        <v>235.48</v>
      </c>
      <c r="BI60" s="105">
        <v>308.48</v>
      </c>
      <c r="BJ60" s="109"/>
      <c r="BK60" s="109"/>
      <c r="BL60" s="154"/>
      <c r="BM60" s="109"/>
      <c r="BN60" s="109"/>
      <c r="BO60" s="155"/>
      <c r="BP60" s="108"/>
      <c r="BQ60" s="109">
        <v>308.0</v>
      </c>
      <c r="BR60" s="95"/>
      <c r="BS60" s="142" t="s">
        <v>176</v>
      </c>
      <c r="BT60" s="105">
        <v>7.0</v>
      </c>
      <c r="BU60" s="105">
        <v>174.0</v>
      </c>
      <c r="BV60" s="105">
        <v>155.88</v>
      </c>
      <c r="BW60" s="105">
        <v>329.88</v>
      </c>
      <c r="BX60" s="109"/>
      <c r="BY60" s="109"/>
      <c r="BZ60" s="154"/>
      <c r="CA60" s="109"/>
      <c r="CB60" s="109"/>
      <c r="CC60" s="155"/>
      <c r="CD60" s="108"/>
      <c r="CE60" s="109">
        <v>330.0</v>
      </c>
    </row>
    <row r="61">
      <c r="A61" s="91" t="s">
        <v>170</v>
      </c>
      <c r="B61" s="93">
        <v>8.0</v>
      </c>
      <c r="C61" s="118">
        <v>124.0</v>
      </c>
      <c r="D61" s="118">
        <v>138.26</v>
      </c>
      <c r="E61" s="118">
        <v>262.26</v>
      </c>
      <c r="F61" s="118"/>
      <c r="G61" s="118"/>
      <c r="H61" s="118"/>
      <c r="I61" s="118"/>
      <c r="J61" s="118"/>
      <c r="K61" s="146"/>
      <c r="L61" s="118"/>
      <c r="M61" s="118">
        <v>262.0</v>
      </c>
      <c r="O61" s="91" t="s">
        <v>170</v>
      </c>
      <c r="P61" s="93">
        <v>8.0</v>
      </c>
      <c r="Q61" s="118">
        <v>251.0</v>
      </c>
      <c r="R61" s="118">
        <v>195.22</v>
      </c>
      <c r="S61" s="118">
        <v>446.22</v>
      </c>
      <c r="T61" s="118"/>
      <c r="U61" s="118"/>
      <c r="V61" s="118"/>
      <c r="W61" s="118"/>
      <c r="X61" s="118"/>
      <c r="Y61" s="146"/>
      <c r="Z61" s="118"/>
      <c r="AA61" s="118">
        <v>446.0</v>
      </c>
      <c r="AB61" s="95"/>
      <c r="AC61" s="91" t="s">
        <v>170</v>
      </c>
      <c r="AD61" s="93">
        <v>8.0</v>
      </c>
      <c r="AE61" s="118">
        <v>104.0</v>
      </c>
      <c r="AF61" s="118">
        <v>245.25</v>
      </c>
      <c r="AG61" s="118">
        <v>349.25</v>
      </c>
      <c r="AH61" s="94"/>
      <c r="AI61" s="94"/>
      <c r="AJ61" s="95"/>
      <c r="AK61" s="94"/>
      <c r="AL61" s="119"/>
      <c r="AM61" s="127"/>
      <c r="AN61" s="102"/>
      <c r="AO61" s="94">
        <v>349.0</v>
      </c>
      <c r="AP61" s="95"/>
      <c r="AQ61" s="91" t="s">
        <v>170</v>
      </c>
      <c r="AR61" s="93">
        <v>8.0</v>
      </c>
      <c r="AS61" s="128">
        <v>99.0</v>
      </c>
      <c r="AT61" s="128">
        <v>383.08</v>
      </c>
      <c r="AU61" s="128">
        <v>482.08</v>
      </c>
      <c r="AV61" s="128">
        <v>1378.0</v>
      </c>
      <c r="AW61" s="128">
        <v>0.34</v>
      </c>
      <c r="AX61" s="128">
        <v>0.23</v>
      </c>
      <c r="AY61" s="128">
        <v>688.0</v>
      </c>
      <c r="AZ61" s="128">
        <v>0.26</v>
      </c>
      <c r="BA61" s="128">
        <v>0.2</v>
      </c>
      <c r="BB61" s="128">
        <v>369.0</v>
      </c>
      <c r="BC61" s="128">
        <v>482.0</v>
      </c>
      <c r="BD61" s="95"/>
      <c r="BE61" s="91" t="s">
        <v>170</v>
      </c>
      <c r="BF61" s="93">
        <v>8.0</v>
      </c>
      <c r="BG61" s="118">
        <v>127.0</v>
      </c>
      <c r="BH61" s="118">
        <v>290.76</v>
      </c>
      <c r="BI61" s="118">
        <v>417.76</v>
      </c>
      <c r="BJ61" s="94"/>
      <c r="BK61" s="94"/>
      <c r="BL61" s="95"/>
      <c r="BM61" s="94"/>
      <c r="BN61" s="119"/>
      <c r="BO61" s="127"/>
      <c r="BP61" s="102"/>
      <c r="BQ61" s="94">
        <v>418.0</v>
      </c>
      <c r="BR61" s="95"/>
      <c r="BS61" s="91" t="s">
        <v>170</v>
      </c>
      <c r="BT61" s="93">
        <v>8.0</v>
      </c>
      <c r="BU61" s="118">
        <v>169.0</v>
      </c>
      <c r="BV61" s="118">
        <v>142.47</v>
      </c>
      <c r="BW61" s="118">
        <v>311.47</v>
      </c>
      <c r="BX61" s="94"/>
      <c r="BY61" s="94"/>
      <c r="BZ61" s="95"/>
      <c r="CA61" s="94"/>
      <c r="CB61" s="119"/>
      <c r="CC61" s="127"/>
      <c r="CD61" s="102"/>
      <c r="CE61" s="94">
        <v>312.0</v>
      </c>
    </row>
    <row r="62">
      <c r="A62" s="91" t="s">
        <v>171</v>
      </c>
      <c r="B62" s="93">
        <v>8.0</v>
      </c>
      <c r="C62" s="93">
        <v>90.0</v>
      </c>
      <c r="D62" s="93">
        <v>172.53</v>
      </c>
      <c r="E62" s="93">
        <v>262.53</v>
      </c>
      <c r="F62" s="93"/>
      <c r="G62" s="93"/>
      <c r="H62" s="130"/>
      <c r="I62" s="93"/>
      <c r="J62" s="93"/>
      <c r="K62" s="126"/>
      <c r="L62" s="93"/>
      <c r="M62" s="93">
        <v>262.0</v>
      </c>
      <c r="O62" s="91" t="s">
        <v>171</v>
      </c>
      <c r="P62" s="93">
        <v>8.0</v>
      </c>
      <c r="Q62" s="93">
        <v>80.0</v>
      </c>
      <c r="R62" s="93">
        <v>365.34</v>
      </c>
      <c r="S62" s="93">
        <v>445.34</v>
      </c>
      <c r="T62" s="93">
        <v>1239.0</v>
      </c>
      <c r="U62" s="93">
        <v>0.38</v>
      </c>
      <c r="V62" s="93">
        <v>0.24</v>
      </c>
      <c r="W62" s="93">
        <v>702.0</v>
      </c>
      <c r="X62" s="93">
        <v>0.27</v>
      </c>
      <c r="Y62" s="126">
        <v>0.21</v>
      </c>
      <c r="Z62" s="93">
        <v>294.0</v>
      </c>
      <c r="AA62" s="93">
        <v>446.0</v>
      </c>
      <c r="AB62" s="95"/>
      <c r="AC62" s="91" t="s">
        <v>171</v>
      </c>
      <c r="AD62" s="93">
        <v>8.0</v>
      </c>
      <c r="AE62" s="93">
        <v>159.0</v>
      </c>
      <c r="AF62" s="93">
        <v>189.62</v>
      </c>
      <c r="AG62" s="93">
        <v>348.62</v>
      </c>
      <c r="AH62" s="94"/>
      <c r="AI62" s="94"/>
      <c r="AJ62" s="138"/>
      <c r="AK62" s="94"/>
      <c r="AL62" s="119"/>
      <c r="AM62" s="127"/>
      <c r="AN62" s="102"/>
      <c r="AO62" s="94">
        <v>349.0</v>
      </c>
      <c r="AP62" s="95"/>
      <c r="AQ62" s="91" t="s">
        <v>171</v>
      </c>
      <c r="AR62" s="93">
        <v>8.0</v>
      </c>
      <c r="AS62" s="128">
        <v>79.0</v>
      </c>
      <c r="AT62" s="128">
        <v>403.09</v>
      </c>
      <c r="AU62" s="128">
        <v>482.09</v>
      </c>
      <c r="AV62" s="133"/>
      <c r="AW62" s="133"/>
      <c r="AX62" s="133"/>
      <c r="AY62" s="133"/>
      <c r="AZ62" s="133"/>
      <c r="BA62" s="133"/>
      <c r="BB62" s="133"/>
      <c r="BC62" s="128">
        <v>482.0</v>
      </c>
      <c r="BD62" s="95"/>
      <c r="BE62" s="91" t="s">
        <v>171</v>
      </c>
      <c r="BF62" s="93">
        <v>8.0</v>
      </c>
      <c r="BG62" s="93">
        <v>122.0</v>
      </c>
      <c r="BH62" s="93">
        <v>296.36</v>
      </c>
      <c r="BI62" s="93">
        <v>418.36</v>
      </c>
      <c r="BJ62" s="94"/>
      <c r="BK62" s="94"/>
      <c r="BL62" s="138"/>
      <c r="BM62" s="94"/>
      <c r="BN62" s="119"/>
      <c r="BO62" s="127"/>
      <c r="BP62" s="102"/>
      <c r="BQ62" s="94">
        <v>418.0</v>
      </c>
      <c r="BR62" s="95"/>
      <c r="BS62" s="91" t="s">
        <v>171</v>
      </c>
      <c r="BT62" s="93">
        <v>8.0</v>
      </c>
      <c r="BU62" s="93">
        <v>179.0</v>
      </c>
      <c r="BV62" s="93">
        <v>133.29</v>
      </c>
      <c r="BW62" s="93">
        <v>312.29</v>
      </c>
      <c r="BX62" s="94"/>
      <c r="BY62" s="94"/>
      <c r="BZ62" s="95"/>
      <c r="CA62" s="94"/>
      <c r="CB62" s="119"/>
      <c r="CC62" s="127"/>
      <c r="CD62" s="102"/>
      <c r="CE62" s="94">
        <v>312.0</v>
      </c>
    </row>
    <row r="63">
      <c r="A63" s="91" t="s">
        <v>172</v>
      </c>
      <c r="B63" s="93">
        <v>8.0</v>
      </c>
      <c r="C63" s="93">
        <v>90.0</v>
      </c>
      <c r="D63" s="93">
        <v>171.78</v>
      </c>
      <c r="E63" s="93">
        <v>261.78</v>
      </c>
      <c r="F63" s="93">
        <v>1139.0</v>
      </c>
      <c r="G63" s="93">
        <v>0.47</v>
      </c>
      <c r="H63" s="93">
        <v>0.46</v>
      </c>
      <c r="I63" s="93">
        <v>460.0</v>
      </c>
      <c r="J63" s="93">
        <v>0.46</v>
      </c>
      <c r="K63" s="126">
        <v>0.46</v>
      </c>
      <c r="L63" s="93">
        <v>141.0</v>
      </c>
      <c r="M63" s="93">
        <v>262.0</v>
      </c>
      <c r="O63" s="91" t="s">
        <v>172</v>
      </c>
      <c r="P63" s="93">
        <v>8.0</v>
      </c>
      <c r="Q63" s="93">
        <v>81.0</v>
      </c>
      <c r="R63" s="93">
        <v>364.65</v>
      </c>
      <c r="S63" s="93">
        <v>445.65</v>
      </c>
      <c r="T63" s="93"/>
      <c r="U63" s="93"/>
      <c r="V63" s="130"/>
      <c r="W63" s="93"/>
      <c r="X63" s="93"/>
      <c r="Y63" s="126"/>
      <c r="Z63" s="93"/>
      <c r="AA63" s="93">
        <v>446.0</v>
      </c>
      <c r="AB63" s="95"/>
      <c r="AC63" s="91" t="s">
        <v>172</v>
      </c>
      <c r="AD63" s="93">
        <v>8.0</v>
      </c>
      <c r="AE63" s="93">
        <v>100.0</v>
      </c>
      <c r="AF63" s="93">
        <v>248.53</v>
      </c>
      <c r="AG63" s="93">
        <v>348.53</v>
      </c>
      <c r="AH63" s="94"/>
      <c r="AI63" s="94"/>
      <c r="AJ63" s="138"/>
      <c r="AK63" s="94"/>
      <c r="AL63" s="119"/>
      <c r="AM63" s="127"/>
      <c r="AN63" s="102"/>
      <c r="AO63" s="94">
        <v>349.0</v>
      </c>
      <c r="AP63" s="95"/>
      <c r="AQ63" s="91" t="s">
        <v>172</v>
      </c>
      <c r="AR63" s="93">
        <v>8.0</v>
      </c>
      <c r="AS63" s="128">
        <v>332.0</v>
      </c>
      <c r="AT63" s="128">
        <v>150.54</v>
      </c>
      <c r="AU63" s="128">
        <v>482.539999999999</v>
      </c>
      <c r="AV63" s="133"/>
      <c r="AW63" s="133"/>
      <c r="AX63" s="134"/>
      <c r="AY63" s="133"/>
      <c r="AZ63" s="133"/>
      <c r="BA63" s="133"/>
      <c r="BB63" s="133"/>
      <c r="BC63" s="128">
        <v>482.0</v>
      </c>
      <c r="BD63" s="95"/>
      <c r="BE63" s="91" t="s">
        <v>172</v>
      </c>
      <c r="BF63" s="93">
        <v>8.0</v>
      </c>
      <c r="BG63" s="93">
        <v>254.0</v>
      </c>
      <c r="BH63" s="93">
        <v>163.81</v>
      </c>
      <c r="BI63" s="93">
        <v>417.81</v>
      </c>
      <c r="BJ63" s="94"/>
      <c r="BK63" s="94"/>
      <c r="BL63" s="93"/>
      <c r="BM63" s="93"/>
      <c r="BN63" s="93"/>
      <c r="BO63" s="127"/>
      <c r="BP63" s="102"/>
      <c r="BQ63" s="94">
        <v>418.0</v>
      </c>
      <c r="BR63" s="95"/>
      <c r="BS63" s="91" t="s">
        <v>172</v>
      </c>
      <c r="BT63" s="93">
        <v>8.0</v>
      </c>
      <c r="BU63" s="93">
        <v>182.0</v>
      </c>
      <c r="BV63" s="93">
        <v>130.26</v>
      </c>
      <c r="BW63" s="93">
        <v>312.26</v>
      </c>
      <c r="BX63" s="94"/>
      <c r="BY63" s="94"/>
      <c r="BZ63" s="138"/>
      <c r="CA63" s="94"/>
      <c r="CB63" s="119"/>
      <c r="CC63" s="127"/>
      <c r="CD63" s="102"/>
      <c r="CE63" s="94">
        <v>312.0</v>
      </c>
    </row>
    <row r="64">
      <c r="A64" s="91" t="s">
        <v>173</v>
      </c>
      <c r="B64" s="93">
        <v>8.0</v>
      </c>
      <c r="C64" s="93">
        <v>141.0</v>
      </c>
      <c r="D64" s="93">
        <v>121.04</v>
      </c>
      <c r="E64" s="93">
        <v>262.04</v>
      </c>
      <c r="F64" s="93"/>
      <c r="G64" s="93"/>
      <c r="H64" s="93"/>
      <c r="I64" s="93"/>
      <c r="J64" s="93"/>
      <c r="K64" s="126"/>
      <c r="L64" s="93"/>
      <c r="M64" s="93">
        <v>262.0</v>
      </c>
      <c r="O64" s="91" t="s">
        <v>173</v>
      </c>
      <c r="P64" s="93">
        <v>8.0</v>
      </c>
      <c r="Q64" s="93">
        <v>186.0</v>
      </c>
      <c r="R64" s="93">
        <v>259.82</v>
      </c>
      <c r="S64" s="93">
        <v>445.82</v>
      </c>
      <c r="T64" s="93"/>
      <c r="U64" s="93"/>
      <c r="V64" s="93"/>
      <c r="W64" s="93"/>
      <c r="X64" s="93"/>
      <c r="Y64" s="126"/>
      <c r="Z64" s="93"/>
      <c r="AA64" s="93">
        <v>446.0</v>
      </c>
      <c r="AB64" s="95"/>
      <c r="AC64" s="91" t="s">
        <v>173</v>
      </c>
      <c r="AD64" s="93">
        <v>8.0</v>
      </c>
      <c r="AE64" s="93">
        <v>100.0</v>
      </c>
      <c r="AF64" s="93">
        <v>248.9</v>
      </c>
      <c r="AG64" s="93">
        <v>348.9</v>
      </c>
      <c r="AH64" s="94">
        <v>1203.0</v>
      </c>
      <c r="AI64" s="94">
        <v>0.44</v>
      </c>
      <c r="AJ64" s="95">
        <v>0.43</v>
      </c>
      <c r="AK64" s="94">
        <v>486.0</v>
      </c>
      <c r="AL64" s="119">
        <v>0.43</v>
      </c>
      <c r="AM64" s="127">
        <v>0.42</v>
      </c>
      <c r="AN64" s="102">
        <v>159.0</v>
      </c>
      <c r="AO64" s="94">
        <v>349.0</v>
      </c>
      <c r="AP64" s="95"/>
      <c r="AQ64" s="91" t="s">
        <v>173</v>
      </c>
      <c r="AR64" s="93">
        <v>8.0</v>
      </c>
      <c r="AS64" s="128">
        <v>363.0</v>
      </c>
      <c r="AT64" s="128">
        <v>119.22</v>
      </c>
      <c r="AU64" s="128">
        <v>482.22</v>
      </c>
      <c r="AV64" s="133"/>
      <c r="AW64" s="133"/>
      <c r="AX64" s="133"/>
      <c r="AY64" s="133"/>
      <c r="AZ64" s="133"/>
      <c r="BA64" s="133"/>
      <c r="BB64" s="133"/>
      <c r="BC64" s="128">
        <v>482.0</v>
      </c>
      <c r="BD64" s="95"/>
      <c r="BE64" s="91" t="s">
        <v>173</v>
      </c>
      <c r="BF64" s="93">
        <v>8.0</v>
      </c>
      <c r="BG64" s="93">
        <v>100.0</v>
      </c>
      <c r="BH64" s="93">
        <v>153.43</v>
      </c>
      <c r="BI64" s="93">
        <v>418.43</v>
      </c>
      <c r="BJ64" s="94"/>
      <c r="BK64" s="94"/>
      <c r="BL64" s="95"/>
      <c r="BM64" s="94"/>
      <c r="BN64" s="119"/>
      <c r="BO64" s="127"/>
      <c r="BP64" s="102"/>
      <c r="BQ64" s="94">
        <v>418.0</v>
      </c>
      <c r="BR64" s="95"/>
      <c r="BS64" s="91" t="s">
        <v>173</v>
      </c>
      <c r="BT64" s="93">
        <v>8.0</v>
      </c>
      <c r="BU64" s="93">
        <v>97.0</v>
      </c>
      <c r="BV64" s="93">
        <v>214.91</v>
      </c>
      <c r="BW64" s="93">
        <v>311.91</v>
      </c>
      <c r="BX64" s="94"/>
      <c r="BY64" s="94"/>
      <c r="BZ64" s="95"/>
      <c r="CA64" s="94"/>
      <c r="CB64" s="119"/>
      <c r="CC64" s="127"/>
      <c r="CD64" s="102"/>
      <c r="CE64" s="94">
        <v>312.0</v>
      </c>
    </row>
    <row r="65">
      <c r="A65" s="140" t="s">
        <v>174</v>
      </c>
      <c r="B65" s="93">
        <v>8.0</v>
      </c>
      <c r="C65" s="93">
        <v>118.0</v>
      </c>
      <c r="D65" s="93">
        <v>144.45</v>
      </c>
      <c r="E65" s="93">
        <v>262.45</v>
      </c>
      <c r="F65" s="93"/>
      <c r="G65" s="93"/>
      <c r="H65" s="93"/>
      <c r="I65" s="93"/>
      <c r="J65" s="93"/>
      <c r="K65" s="126"/>
      <c r="L65" s="93"/>
      <c r="M65" s="93">
        <v>262.0</v>
      </c>
      <c r="O65" s="140" t="s">
        <v>174</v>
      </c>
      <c r="P65" s="93">
        <v>8.0</v>
      </c>
      <c r="Q65" s="93">
        <v>162.0</v>
      </c>
      <c r="R65" s="93">
        <v>283.69</v>
      </c>
      <c r="S65" s="93">
        <v>445.69</v>
      </c>
      <c r="T65" s="93"/>
      <c r="U65" s="93"/>
      <c r="V65" s="93"/>
      <c r="W65" s="93"/>
      <c r="X65" s="93"/>
      <c r="Y65" s="126"/>
      <c r="Z65" s="93"/>
      <c r="AA65" s="93">
        <v>446.0</v>
      </c>
      <c r="AB65" s="95"/>
      <c r="AC65" s="91" t="s">
        <v>175</v>
      </c>
      <c r="AD65" s="93">
        <v>8.0</v>
      </c>
      <c r="AE65" s="93">
        <v>116.0</v>
      </c>
      <c r="AF65" s="93">
        <v>232.56</v>
      </c>
      <c r="AG65" s="93">
        <v>348.56</v>
      </c>
      <c r="AH65" s="93"/>
      <c r="AI65" s="93"/>
      <c r="AJ65" s="93"/>
      <c r="AK65" s="93"/>
      <c r="AL65" s="129"/>
      <c r="AM65" s="127"/>
      <c r="AN65" s="141"/>
      <c r="AO65" s="94">
        <v>349.0</v>
      </c>
      <c r="AP65" s="95"/>
      <c r="AQ65" s="91" t="s">
        <v>175</v>
      </c>
      <c r="AR65" s="93">
        <v>8.0</v>
      </c>
      <c r="AS65" s="128">
        <v>369.0</v>
      </c>
      <c r="AT65" s="128">
        <v>113.32</v>
      </c>
      <c r="AU65" s="128">
        <v>482.32</v>
      </c>
      <c r="AV65" s="133"/>
      <c r="AW65" s="133"/>
      <c r="AX65" s="133"/>
      <c r="AY65" s="133"/>
      <c r="AZ65" s="133"/>
      <c r="BA65" s="133"/>
      <c r="BB65" s="133"/>
      <c r="BC65" s="128">
        <v>482.0</v>
      </c>
      <c r="BD65" s="95"/>
      <c r="BE65" s="91" t="s">
        <v>175</v>
      </c>
      <c r="BF65" s="93">
        <v>8.0</v>
      </c>
      <c r="BG65" s="93">
        <v>93.0</v>
      </c>
      <c r="BH65" s="93">
        <v>324.98</v>
      </c>
      <c r="BI65" s="93">
        <v>417.98</v>
      </c>
      <c r="BJ65" s="94">
        <v>1204.0</v>
      </c>
      <c r="BK65" s="94">
        <v>0.43</v>
      </c>
      <c r="BL65" s="95">
        <v>0.41</v>
      </c>
      <c r="BM65" s="94">
        <v>485.0</v>
      </c>
      <c r="BN65" s="119">
        <v>0.42</v>
      </c>
      <c r="BO65" s="127">
        <v>0.4</v>
      </c>
      <c r="BP65" s="102">
        <v>265.0</v>
      </c>
      <c r="BQ65" s="94">
        <v>418.0</v>
      </c>
      <c r="BR65" s="95"/>
      <c r="BS65" s="91" t="s">
        <v>175</v>
      </c>
      <c r="BT65" s="93">
        <v>8.0</v>
      </c>
      <c r="BU65" s="93">
        <v>198.0</v>
      </c>
      <c r="BV65" s="93">
        <v>113.78</v>
      </c>
      <c r="BW65" s="93">
        <v>311.78</v>
      </c>
      <c r="BX65" s="94">
        <v>1487.0</v>
      </c>
      <c r="BY65" s="94">
        <v>0.31</v>
      </c>
      <c r="BZ65" s="95">
        <v>0.21</v>
      </c>
      <c r="CA65" s="94">
        <v>673.0</v>
      </c>
      <c r="CB65" s="119">
        <v>0.26</v>
      </c>
      <c r="CC65" s="127">
        <v>0.19</v>
      </c>
      <c r="CD65" s="102">
        <v>198.0</v>
      </c>
      <c r="CE65" s="94">
        <v>312.0</v>
      </c>
    </row>
    <row r="66">
      <c r="A66" s="97" t="s">
        <v>176</v>
      </c>
      <c r="B66" s="93">
        <v>8.0</v>
      </c>
      <c r="C66" s="93">
        <v>109.0</v>
      </c>
      <c r="D66" s="93">
        <v>153.57</v>
      </c>
      <c r="E66" s="93">
        <v>262.57</v>
      </c>
      <c r="F66" s="93"/>
      <c r="G66" s="93"/>
      <c r="H66" s="130"/>
      <c r="I66" s="93"/>
      <c r="J66" s="93"/>
      <c r="K66" s="126"/>
      <c r="L66" s="93"/>
      <c r="M66" s="93">
        <v>262.0</v>
      </c>
      <c r="O66" s="97" t="s">
        <v>176</v>
      </c>
      <c r="P66" s="93">
        <v>8.0</v>
      </c>
      <c r="Q66" s="93">
        <v>294.0</v>
      </c>
      <c r="R66" s="93">
        <v>152.31</v>
      </c>
      <c r="S66" s="93">
        <v>446.31</v>
      </c>
      <c r="T66" s="93"/>
      <c r="U66" s="93"/>
      <c r="V66" s="130"/>
      <c r="W66" s="93"/>
      <c r="X66" s="93"/>
      <c r="Y66" s="126"/>
      <c r="Z66" s="93"/>
      <c r="AA66" s="93">
        <v>446.0</v>
      </c>
      <c r="AB66" s="95"/>
      <c r="AC66" s="140" t="s">
        <v>174</v>
      </c>
      <c r="AD66" s="93">
        <v>8.0</v>
      </c>
      <c r="AE66" s="93">
        <v>85.0</v>
      </c>
      <c r="AF66" s="93">
        <v>263.82</v>
      </c>
      <c r="AG66" s="93">
        <v>348.82</v>
      </c>
      <c r="AH66" s="93"/>
      <c r="AI66" s="93"/>
      <c r="AJ66" s="93"/>
      <c r="AK66" s="93"/>
      <c r="AL66" s="129"/>
      <c r="AM66" s="127"/>
      <c r="AN66" s="141"/>
      <c r="AO66" s="93">
        <v>349.0</v>
      </c>
      <c r="AP66" s="95"/>
      <c r="AQ66" s="140" t="s">
        <v>174</v>
      </c>
      <c r="AR66" s="93">
        <v>8.0</v>
      </c>
      <c r="AS66" s="128">
        <v>269.0</v>
      </c>
      <c r="AT66" s="128">
        <v>212.94</v>
      </c>
      <c r="AU66" s="128">
        <v>481.94</v>
      </c>
      <c r="AV66" s="133"/>
      <c r="AW66" s="133"/>
      <c r="AX66" s="134"/>
      <c r="AY66" s="133"/>
      <c r="AZ66" s="133"/>
      <c r="BA66" s="133"/>
      <c r="BB66" s="133"/>
      <c r="BC66" s="128">
        <v>482.0</v>
      </c>
      <c r="BD66" s="95"/>
      <c r="BE66" s="91" t="s">
        <v>177</v>
      </c>
      <c r="BF66" s="93">
        <v>8.0</v>
      </c>
      <c r="BG66" s="156">
        <v>67.0</v>
      </c>
      <c r="BH66" s="156">
        <v>350.84</v>
      </c>
      <c r="BI66" s="156">
        <v>417.84</v>
      </c>
      <c r="BJ66" s="93"/>
      <c r="BK66" s="93"/>
      <c r="BL66" s="93"/>
      <c r="BM66" s="93"/>
      <c r="BN66" s="129"/>
      <c r="BO66" s="127"/>
      <c r="BP66" s="141"/>
      <c r="BQ66" s="93">
        <v>418.0</v>
      </c>
      <c r="BR66" s="95"/>
      <c r="BS66" s="91" t="s">
        <v>177</v>
      </c>
      <c r="BT66" s="93">
        <v>8.0</v>
      </c>
      <c r="BU66" s="93">
        <v>182.0</v>
      </c>
      <c r="BV66" s="93">
        <v>129.85</v>
      </c>
      <c r="BW66" s="93">
        <v>311.85</v>
      </c>
      <c r="BX66" s="93"/>
      <c r="BY66" s="93"/>
      <c r="BZ66" s="130"/>
      <c r="CA66" s="93"/>
      <c r="CB66" s="129"/>
      <c r="CC66" s="127"/>
      <c r="CD66" s="141"/>
      <c r="CE66" s="93">
        <v>312.0</v>
      </c>
    </row>
    <row r="67">
      <c r="A67" s="97" t="s">
        <v>178</v>
      </c>
      <c r="B67" s="93">
        <v>8.0</v>
      </c>
      <c r="C67" s="156">
        <v>72.0</v>
      </c>
      <c r="D67" s="156">
        <v>189.81</v>
      </c>
      <c r="E67" s="156">
        <v>261.81</v>
      </c>
      <c r="F67" s="157"/>
      <c r="G67" s="157"/>
      <c r="H67" s="157"/>
      <c r="I67" s="157"/>
      <c r="J67" s="157"/>
      <c r="K67" s="158"/>
      <c r="L67" s="157"/>
      <c r="M67" s="156">
        <v>262.0</v>
      </c>
      <c r="O67" s="97" t="s">
        <v>178</v>
      </c>
      <c r="P67" s="93">
        <v>8.0</v>
      </c>
      <c r="Q67" s="156">
        <v>68.0</v>
      </c>
      <c r="R67" s="156">
        <v>378.17</v>
      </c>
      <c r="S67" s="156">
        <v>446.17</v>
      </c>
      <c r="T67" s="157"/>
      <c r="U67" s="157"/>
      <c r="V67" s="157"/>
      <c r="W67" s="157"/>
      <c r="X67" s="157"/>
      <c r="Y67" s="158"/>
      <c r="Z67" s="157"/>
      <c r="AA67" s="156">
        <v>446.0</v>
      </c>
      <c r="AB67" s="159"/>
      <c r="AC67" s="97" t="s">
        <v>176</v>
      </c>
      <c r="AD67" s="93">
        <v>8.0</v>
      </c>
      <c r="AE67" s="156">
        <v>79.0</v>
      </c>
      <c r="AF67" s="156">
        <v>269.84</v>
      </c>
      <c r="AG67" s="156">
        <v>348.84</v>
      </c>
      <c r="AH67" s="156">
        <v>735.0</v>
      </c>
      <c r="AI67" s="156">
        <v>0.52</v>
      </c>
      <c r="AJ67" s="156">
        <v>0.32</v>
      </c>
      <c r="AK67" s="156">
        <v>735.0</v>
      </c>
      <c r="AL67" s="160">
        <v>0.31</v>
      </c>
      <c r="AM67" s="161">
        <v>0.25</v>
      </c>
      <c r="AN67" s="162">
        <v>159.0</v>
      </c>
      <c r="AO67" s="156">
        <v>349.0</v>
      </c>
      <c r="AP67" s="159"/>
      <c r="AQ67" s="97" t="s">
        <v>176</v>
      </c>
      <c r="AR67" s="93">
        <v>8.0</v>
      </c>
      <c r="AS67" s="128">
        <v>365.0</v>
      </c>
      <c r="AT67" s="128">
        <v>117.22</v>
      </c>
      <c r="AU67" s="128">
        <v>482.22</v>
      </c>
      <c r="AV67" s="134"/>
      <c r="AW67" s="134"/>
      <c r="AX67" s="134"/>
      <c r="AY67" s="134"/>
      <c r="AZ67" s="134"/>
      <c r="BA67" s="134"/>
      <c r="BB67" s="134"/>
      <c r="BC67" s="128">
        <v>482.0</v>
      </c>
      <c r="BD67" s="159"/>
      <c r="BE67" s="97" t="s">
        <v>174</v>
      </c>
      <c r="BF67" s="93">
        <v>8.0</v>
      </c>
      <c r="BG67" s="93">
        <v>239.0</v>
      </c>
      <c r="BH67" s="93">
        <v>179.13</v>
      </c>
      <c r="BI67" s="93">
        <v>418.13</v>
      </c>
      <c r="BJ67" s="156">
        <v>628.0</v>
      </c>
      <c r="BK67" s="156">
        <v>0.6</v>
      </c>
      <c r="BL67" s="156">
        <v>0.29</v>
      </c>
      <c r="BM67" s="156">
        <v>833.0</v>
      </c>
      <c r="BN67" s="160">
        <v>0.3</v>
      </c>
      <c r="BO67" s="161">
        <v>0.21</v>
      </c>
      <c r="BP67" s="162">
        <v>265.0</v>
      </c>
      <c r="BQ67" s="156">
        <v>418.0</v>
      </c>
      <c r="BR67" s="159"/>
      <c r="BS67" s="97" t="s">
        <v>174</v>
      </c>
      <c r="BT67" s="93">
        <v>8.0</v>
      </c>
      <c r="BU67" s="156">
        <v>94.0</v>
      </c>
      <c r="BV67" s="156">
        <v>217.33</v>
      </c>
      <c r="BW67" s="156">
        <v>311.33</v>
      </c>
      <c r="BX67" s="157"/>
      <c r="BY67" s="157"/>
      <c r="BZ67" s="157"/>
      <c r="CA67" s="157"/>
      <c r="CB67" s="163"/>
      <c r="CC67" s="164"/>
      <c r="CD67" s="165"/>
      <c r="CE67" s="156">
        <v>312.0</v>
      </c>
    </row>
    <row r="68">
      <c r="A68" s="142" t="s">
        <v>179</v>
      </c>
      <c r="B68" s="105">
        <v>8.0</v>
      </c>
      <c r="C68" s="166">
        <v>87.0</v>
      </c>
      <c r="D68" s="105">
        <v>175.6</v>
      </c>
      <c r="E68" s="105">
        <v>262.6</v>
      </c>
      <c r="F68" s="166">
        <v>853.0</v>
      </c>
      <c r="G68" s="166">
        <v>0.57</v>
      </c>
      <c r="H68" s="166">
        <v>0.35</v>
      </c>
      <c r="I68" s="166">
        <v>618.0</v>
      </c>
      <c r="J68" s="166">
        <v>0.36</v>
      </c>
      <c r="K68" s="167">
        <v>0.29</v>
      </c>
      <c r="L68" s="166">
        <v>141.0</v>
      </c>
      <c r="M68" s="166">
        <v>262.0</v>
      </c>
      <c r="O68" s="142" t="s">
        <v>179</v>
      </c>
      <c r="P68" s="105">
        <v>8.0</v>
      </c>
      <c r="Q68" s="166">
        <v>281.0</v>
      </c>
      <c r="R68" s="105">
        <v>165.02</v>
      </c>
      <c r="S68" s="105">
        <v>446.02</v>
      </c>
      <c r="T68" s="166"/>
      <c r="U68" s="166"/>
      <c r="V68" s="166"/>
      <c r="W68" s="166"/>
      <c r="X68" s="166"/>
      <c r="Y68" s="167"/>
      <c r="Z68" s="166"/>
      <c r="AA68" s="166">
        <v>446.0</v>
      </c>
      <c r="AB68" s="159"/>
      <c r="AC68" s="142" t="s">
        <v>178</v>
      </c>
      <c r="AD68" s="105">
        <v>8.0</v>
      </c>
      <c r="AE68" s="166">
        <v>96.0</v>
      </c>
      <c r="AF68" s="105">
        <v>253.15</v>
      </c>
      <c r="AG68" s="105">
        <v>349.15</v>
      </c>
      <c r="AH68" s="166"/>
      <c r="AI68" s="166"/>
      <c r="AJ68" s="166"/>
      <c r="AK68" s="166"/>
      <c r="AL68" s="166"/>
      <c r="AM68" s="168"/>
      <c r="AN68" s="166"/>
      <c r="AO68" s="166">
        <v>349.0</v>
      </c>
      <c r="AP68" s="159"/>
      <c r="AQ68" s="142" t="s">
        <v>178</v>
      </c>
      <c r="AR68" s="105">
        <v>8.0</v>
      </c>
      <c r="AS68" s="128">
        <v>225.0</v>
      </c>
      <c r="AT68" s="128">
        <v>256.85</v>
      </c>
      <c r="AU68" s="128">
        <v>481.85</v>
      </c>
      <c r="AV68" s="133"/>
      <c r="AW68" s="133"/>
      <c r="AX68" s="133"/>
      <c r="AY68" s="133"/>
      <c r="AZ68" s="133"/>
      <c r="BA68" s="133"/>
      <c r="BB68" s="133"/>
      <c r="BC68" s="128">
        <v>482.0</v>
      </c>
      <c r="BD68" s="159"/>
      <c r="BE68" s="142" t="s">
        <v>176</v>
      </c>
      <c r="BF68" s="105">
        <v>8.0</v>
      </c>
      <c r="BG68" s="166">
        <v>90.0</v>
      </c>
      <c r="BH68" s="105">
        <v>328.3</v>
      </c>
      <c r="BI68" s="105">
        <v>418.3</v>
      </c>
      <c r="BJ68" s="166"/>
      <c r="BK68" s="166"/>
      <c r="BL68" s="166"/>
      <c r="BM68" s="166"/>
      <c r="BN68" s="166"/>
      <c r="BO68" s="168"/>
      <c r="BP68" s="166"/>
      <c r="BQ68" s="166">
        <v>418.0</v>
      </c>
      <c r="BR68" s="159"/>
      <c r="BS68" s="142" t="s">
        <v>176</v>
      </c>
      <c r="BT68" s="105">
        <v>8.0</v>
      </c>
      <c r="BU68" s="166">
        <v>175.0</v>
      </c>
      <c r="BV68" s="105">
        <v>137.09</v>
      </c>
      <c r="BW68" s="105">
        <v>312.09</v>
      </c>
      <c r="BX68" s="166"/>
      <c r="BY68" s="166"/>
      <c r="BZ68" s="166"/>
      <c r="CA68" s="166"/>
      <c r="CB68" s="166"/>
      <c r="CC68" s="168"/>
      <c r="CD68" s="166"/>
      <c r="CE68" s="166">
        <v>312.0</v>
      </c>
    </row>
    <row r="69">
      <c r="A69" s="91" t="s">
        <v>170</v>
      </c>
      <c r="B69" s="93">
        <v>9.0</v>
      </c>
      <c r="C69" s="169">
        <v>114.0</v>
      </c>
      <c r="D69" s="118">
        <v>121.81</v>
      </c>
      <c r="E69" s="118">
        <v>235.81</v>
      </c>
      <c r="F69" s="170"/>
      <c r="G69" s="170"/>
      <c r="H69" s="170"/>
      <c r="I69" s="170"/>
      <c r="J69" s="170"/>
      <c r="K69" s="171"/>
      <c r="L69" s="170"/>
      <c r="M69" s="169">
        <v>236.0</v>
      </c>
      <c r="O69" s="91" t="s">
        <v>170</v>
      </c>
      <c r="P69" s="93">
        <v>9.0</v>
      </c>
      <c r="Q69" s="169">
        <v>218.0</v>
      </c>
      <c r="R69" s="118">
        <v>259.35</v>
      </c>
      <c r="S69" s="118">
        <v>477.35</v>
      </c>
      <c r="T69" s="170"/>
      <c r="U69" s="170"/>
      <c r="V69" s="170"/>
      <c r="W69" s="170"/>
      <c r="X69" s="170"/>
      <c r="Y69" s="171"/>
      <c r="Z69" s="170"/>
      <c r="AA69" s="169">
        <v>477.0</v>
      </c>
      <c r="AB69" s="159"/>
      <c r="AC69" s="91" t="s">
        <v>170</v>
      </c>
      <c r="AD69" s="93">
        <v>9.0</v>
      </c>
      <c r="AE69" s="169">
        <v>102.0</v>
      </c>
      <c r="AF69" s="118">
        <v>235.52</v>
      </c>
      <c r="AG69" s="118">
        <v>337.52</v>
      </c>
      <c r="AH69" s="169">
        <v>1160.0</v>
      </c>
      <c r="AI69" s="169">
        <v>0.46</v>
      </c>
      <c r="AJ69" s="169">
        <v>0.46</v>
      </c>
      <c r="AK69" s="169">
        <v>470.0</v>
      </c>
      <c r="AL69" s="169">
        <v>0.45</v>
      </c>
      <c r="AM69" s="172">
        <v>0.44</v>
      </c>
      <c r="AN69" s="169">
        <v>147.0</v>
      </c>
      <c r="AO69" s="169">
        <v>338.0</v>
      </c>
      <c r="AP69" s="159"/>
      <c r="AQ69" s="91" t="s">
        <v>170</v>
      </c>
      <c r="AR69" s="93">
        <v>9.0</v>
      </c>
      <c r="AS69" s="128">
        <v>125.0</v>
      </c>
      <c r="AT69" s="128">
        <v>333.2</v>
      </c>
      <c r="AU69" s="128">
        <v>458.2</v>
      </c>
      <c r="AV69" s="134"/>
      <c r="AW69" s="134"/>
      <c r="AX69" s="134"/>
      <c r="AY69" s="134"/>
      <c r="AZ69" s="134"/>
      <c r="BA69" s="134"/>
      <c r="BB69" s="134"/>
      <c r="BC69" s="128">
        <v>458.0</v>
      </c>
      <c r="BD69" s="159"/>
      <c r="BE69" s="91" t="s">
        <v>170</v>
      </c>
      <c r="BF69" s="93">
        <v>9.0</v>
      </c>
      <c r="BG69" s="169">
        <v>111.0</v>
      </c>
      <c r="BH69" s="118">
        <v>252.41</v>
      </c>
      <c r="BI69" s="118">
        <v>363.41</v>
      </c>
      <c r="BJ69" s="169">
        <v>1166.0</v>
      </c>
      <c r="BK69" s="169">
        <v>0.46</v>
      </c>
      <c r="BL69" s="169">
        <v>0.44</v>
      </c>
      <c r="BM69" s="169">
        <v>470.0</v>
      </c>
      <c r="BN69" s="169">
        <v>0.45</v>
      </c>
      <c r="BO69" s="172">
        <v>0.44</v>
      </c>
      <c r="BP69" s="169">
        <v>215.0</v>
      </c>
      <c r="BQ69" s="169">
        <v>364.0</v>
      </c>
      <c r="BR69" s="159"/>
      <c r="BS69" s="91" t="s">
        <v>170</v>
      </c>
      <c r="BT69" s="93">
        <v>9.0</v>
      </c>
      <c r="BU69" s="169">
        <v>166.0</v>
      </c>
      <c r="BV69" s="118">
        <v>152.64</v>
      </c>
      <c r="BW69" s="118">
        <v>318.64</v>
      </c>
      <c r="BX69" s="170"/>
      <c r="BY69" s="170"/>
      <c r="BZ69" s="170"/>
      <c r="CA69" s="170"/>
      <c r="CB69" s="170"/>
      <c r="CC69" s="171"/>
      <c r="CD69" s="170"/>
      <c r="CE69" s="169">
        <v>318.0</v>
      </c>
    </row>
    <row r="70">
      <c r="A70" s="91" t="s">
        <v>171</v>
      </c>
      <c r="B70" s="93">
        <v>9.0</v>
      </c>
      <c r="C70" s="156">
        <v>91.0</v>
      </c>
      <c r="D70" s="93">
        <v>145.09</v>
      </c>
      <c r="E70" s="93">
        <v>236.09</v>
      </c>
      <c r="F70" s="156">
        <v>1116.0</v>
      </c>
      <c r="G70" s="156">
        <v>0.48</v>
      </c>
      <c r="H70" s="156">
        <v>0.48</v>
      </c>
      <c r="I70" s="156">
        <v>452.0</v>
      </c>
      <c r="J70" s="156">
        <v>0.48</v>
      </c>
      <c r="K70" s="173">
        <v>0.47</v>
      </c>
      <c r="L70" s="156">
        <v>128.0</v>
      </c>
      <c r="M70" s="156">
        <v>236.0</v>
      </c>
      <c r="O70" s="91" t="s">
        <v>171</v>
      </c>
      <c r="P70" s="93">
        <v>9.0</v>
      </c>
      <c r="Q70" s="156">
        <v>74.0</v>
      </c>
      <c r="R70" s="93">
        <v>402.67</v>
      </c>
      <c r="S70" s="93">
        <v>476.67</v>
      </c>
      <c r="T70" s="156"/>
      <c r="U70" s="156"/>
      <c r="V70" s="156"/>
      <c r="W70" s="156"/>
      <c r="X70" s="156"/>
      <c r="Y70" s="173"/>
      <c r="Z70" s="156"/>
      <c r="AA70" s="156">
        <v>477.0</v>
      </c>
      <c r="AB70" s="159"/>
      <c r="AC70" s="91" t="s">
        <v>171</v>
      </c>
      <c r="AD70" s="93">
        <v>9.0</v>
      </c>
      <c r="AE70" s="156">
        <v>147.0</v>
      </c>
      <c r="AF70" s="93">
        <v>190.29</v>
      </c>
      <c r="AG70" s="93">
        <v>337.29</v>
      </c>
      <c r="AH70" s="156"/>
      <c r="AI70" s="156"/>
      <c r="AJ70" s="156"/>
      <c r="AK70" s="156"/>
      <c r="AL70" s="156"/>
      <c r="AM70" s="173"/>
      <c r="AN70" s="156"/>
      <c r="AO70" s="156">
        <v>338.0</v>
      </c>
      <c r="AP70" s="159"/>
      <c r="AQ70" s="91" t="s">
        <v>171</v>
      </c>
      <c r="AR70" s="93">
        <v>9.0</v>
      </c>
      <c r="AS70" s="128">
        <v>140.0</v>
      </c>
      <c r="AT70" s="128">
        <v>318.5</v>
      </c>
      <c r="AU70" s="128">
        <v>458.5</v>
      </c>
      <c r="AV70" s="133"/>
      <c r="AW70" s="133"/>
      <c r="AX70" s="133"/>
      <c r="AY70" s="133"/>
      <c r="AZ70" s="133"/>
      <c r="BA70" s="133"/>
      <c r="BB70" s="133"/>
      <c r="BC70" s="128">
        <v>458.0</v>
      </c>
      <c r="BD70" s="159"/>
      <c r="BE70" s="91" t="s">
        <v>171</v>
      </c>
      <c r="BF70" s="93">
        <v>9.0</v>
      </c>
      <c r="BG70" s="156">
        <v>109.0</v>
      </c>
      <c r="BH70" s="93">
        <v>254.31</v>
      </c>
      <c r="BI70" s="93">
        <v>363.31</v>
      </c>
      <c r="BJ70" s="156"/>
      <c r="BK70" s="156"/>
      <c r="BL70" s="156"/>
      <c r="BM70" s="156"/>
      <c r="BN70" s="156"/>
      <c r="BO70" s="173"/>
      <c r="BP70" s="156"/>
      <c r="BQ70" s="156">
        <v>364.0</v>
      </c>
      <c r="BR70" s="159"/>
      <c r="BS70" s="91" t="s">
        <v>171</v>
      </c>
      <c r="BT70" s="93">
        <v>9.0</v>
      </c>
      <c r="BU70" s="156">
        <v>191.0</v>
      </c>
      <c r="BV70" s="93">
        <v>127.25</v>
      </c>
      <c r="BW70" s="93">
        <v>318.25</v>
      </c>
      <c r="BX70" s="156"/>
      <c r="BY70" s="156"/>
      <c r="BZ70" s="156"/>
      <c r="CA70" s="156"/>
      <c r="CB70" s="156"/>
      <c r="CC70" s="173"/>
      <c r="CD70" s="156"/>
      <c r="CE70" s="156">
        <v>318.0</v>
      </c>
    </row>
    <row r="71">
      <c r="A71" s="91" t="s">
        <v>172</v>
      </c>
      <c r="B71" s="93">
        <v>9.0</v>
      </c>
      <c r="C71" s="156">
        <v>88.0</v>
      </c>
      <c r="D71" s="93">
        <v>147.65</v>
      </c>
      <c r="E71" s="93">
        <v>235.65</v>
      </c>
      <c r="F71" s="157"/>
      <c r="G71" s="157"/>
      <c r="H71" s="157"/>
      <c r="I71" s="157"/>
      <c r="J71" s="157"/>
      <c r="K71" s="158"/>
      <c r="L71" s="157"/>
      <c r="M71" s="156">
        <v>236.0</v>
      </c>
      <c r="O71" s="91" t="s">
        <v>172</v>
      </c>
      <c r="P71" s="93">
        <v>9.0</v>
      </c>
      <c r="Q71" s="156">
        <v>78.0</v>
      </c>
      <c r="R71" s="93">
        <v>398.89</v>
      </c>
      <c r="S71" s="93">
        <v>476.89</v>
      </c>
      <c r="T71" s="157"/>
      <c r="U71" s="157"/>
      <c r="V71" s="157"/>
      <c r="W71" s="157"/>
      <c r="X71" s="157"/>
      <c r="Y71" s="158"/>
      <c r="Z71" s="157"/>
      <c r="AA71" s="156">
        <v>477.0</v>
      </c>
      <c r="AB71" s="159"/>
      <c r="AC71" s="91" t="s">
        <v>172</v>
      </c>
      <c r="AD71" s="93">
        <v>9.0</v>
      </c>
      <c r="AE71" s="156">
        <v>98.0</v>
      </c>
      <c r="AF71" s="93">
        <v>239.49</v>
      </c>
      <c r="AG71" s="93">
        <v>337.49</v>
      </c>
      <c r="AH71" s="156"/>
      <c r="AI71" s="156"/>
      <c r="AJ71" s="156"/>
      <c r="AK71" s="156"/>
      <c r="AL71" s="156"/>
      <c r="AM71" s="173"/>
      <c r="AN71" s="156"/>
      <c r="AO71" s="156">
        <v>338.0</v>
      </c>
      <c r="AP71" s="159"/>
      <c r="AQ71" s="91" t="s">
        <v>172</v>
      </c>
      <c r="AR71" s="93">
        <v>9.0</v>
      </c>
      <c r="AS71" s="128">
        <v>285.0</v>
      </c>
      <c r="AT71" s="128">
        <v>173.46</v>
      </c>
      <c r="AU71" s="128">
        <v>458.46</v>
      </c>
      <c r="AV71" s="134"/>
      <c r="AW71" s="134"/>
      <c r="AX71" s="134"/>
      <c r="AY71" s="134"/>
      <c r="AZ71" s="134"/>
      <c r="BA71" s="134"/>
      <c r="BB71" s="134"/>
      <c r="BC71" s="128">
        <v>458.0</v>
      </c>
      <c r="BD71" s="159"/>
      <c r="BE71" s="91" t="s">
        <v>172</v>
      </c>
      <c r="BF71" s="93">
        <v>9.0</v>
      </c>
      <c r="BG71" s="156">
        <v>200.0</v>
      </c>
      <c r="BH71" s="93">
        <v>163.47</v>
      </c>
      <c r="BI71" s="93">
        <v>363.47</v>
      </c>
      <c r="BJ71" s="156"/>
      <c r="BK71" s="156"/>
      <c r="BL71" s="156"/>
      <c r="BM71" s="156"/>
      <c r="BN71" s="156"/>
      <c r="BO71" s="173"/>
      <c r="BP71" s="156"/>
      <c r="BQ71" s="156">
        <v>364.0</v>
      </c>
      <c r="BR71" s="159"/>
      <c r="BS71" s="91" t="s">
        <v>172</v>
      </c>
      <c r="BT71" s="93">
        <v>9.0</v>
      </c>
      <c r="BU71" s="156">
        <v>186.0</v>
      </c>
      <c r="BV71" s="93">
        <v>132.52</v>
      </c>
      <c r="BW71" s="93">
        <v>318.52</v>
      </c>
      <c r="BX71" s="157"/>
      <c r="BY71" s="157"/>
      <c r="BZ71" s="157"/>
      <c r="CA71" s="157"/>
      <c r="CB71" s="157"/>
      <c r="CC71" s="158"/>
      <c r="CD71" s="157"/>
      <c r="CE71" s="156">
        <v>318.0</v>
      </c>
    </row>
    <row r="72">
      <c r="A72" s="91" t="s">
        <v>173</v>
      </c>
      <c r="B72" s="93">
        <v>9.0</v>
      </c>
      <c r="C72" s="156">
        <v>128.0</v>
      </c>
      <c r="D72" s="93">
        <v>108.11</v>
      </c>
      <c r="E72" s="93">
        <v>236.11</v>
      </c>
      <c r="F72" s="156"/>
      <c r="G72" s="156"/>
      <c r="H72" s="156"/>
      <c r="I72" s="156"/>
      <c r="J72" s="156"/>
      <c r="K72" s="173"/>
      <c r="L72" s="156"/>
      <c r="M72" s="156">
        <v>236.0</v>
      </c>
      <c r="O72" s="91" t="s">
        <v>173</v>
      </c>
      <c r="P72" s="93">
        <v>9.0</v>
      </c>
      <c r="Q72" s="156">
        <v>164.0</v>
      </c>
      <c r="R72" s="93">
        <v>312.84</v>
      </c>
      <c r="S72" s="93">
        <v>476.84</v>
      </c>
      <c r="T72" s="156"/>
      <c r="U72" s="156"/>
      <c r="V72" s="156"/>
      <c r="W72" s="156"/>
      <c r="X72" s="156"/>
      <c r="Y72" s="173"/>
      <c r="Z72" s="156"/>
      <c r="AA72" s="156">
        <v>477.0</v>
      </c>
      <c r="AB72" s="159"/>
      <c r="AC72" s="91" t="s">
        <v>173</v>
      </c>
      <c r="AD72" s="93">
        <v>9.0</v>
      </c>
      <c r="AE72" s="156">
        <v>107.0</v>
      </c>
      <c r="AF72" s="93">
        <v>230.15</v>
      </c>
      <c r="AG72" s="93">
        <v>337.15</v>
      </c>
      <c r="AH72" s="156"/>
      <c r="AI72" s="156"/>
      <c r="AJ72" s="156"/>
      <c r="AK72" s="156"/>
      <c r="AL72" s="156"/>
      <c r="AM72" s="173"/>
      <c r="AN72" s="156"/>
      <c r="AO72" s="156">
        <v>338.0</v>
      </c>
      <c r="AP72" s="159"/>
      <c r="AQ72" s="91" t="s">
        <v>173</v>
      </c>
      <c r="AR72" s="93">
        <v>9.0</v>
      </c>
      <c r="AS72" s="128">
        <v>341.0</v>
      </c>
      <c r="AT72" s="128">
        <v>117.35</v>
      </c>
      <c r="AU72" s="128">
        <v>458.35</v>
      </c>
      <c r="AV72" s="133"/>
      <c r="AW72" s="133"/>
      <c r="AX72" s="133"/>
      <c r="AY72" s="133"/>
      <c r="AZ72" s="133"/>
      <c r="BA72" s="133"/>
      <c r="BB72" s="133"/>
      <c r="BC72" s="128">
        <v>458.0</v>
      </c>
      <c r="BD72" s="159"/>
      <c r="BE72" s="91" t="s">
        <v>173</v>
      </c>
      <c r="BF72" s="93">
        <v>9.0</v>
      </c>
      <c r="BG72" s="156">
        <v>181.0</v>
      </c>
      <c r="BH72" s="93">
        <v>182.47</v>
      </c>
      <c r="BI72" s="93">
        <v>363.47</v>
      </c>
      <c r="BJ72" s="156"/>
      <c r="BK72" s="156"/>
      <c r="BL72" s="156"/>
      <c r="BM72" s="156"/>
      <c r="BN72" s="156"/>
      <c r="BO72" s="173"/>
      <c r="BP72" s="156"/>
      <c r="BQ72" s="156">
        <v>364.0</v>
      </c>
      <c r="BR72" s="159"/>
      <c r="BS72" s="91" t="s">
        <v>173</v>
      </c>
      <c r="BT72" s="93">
        <v>9.0</v>
      </c>
      <c r="BU72" s="156">
        <v>91.0</v>
      </c>
      <c r="BV72" s="93">
        <v>227.08</v>
      </c>
      <c r="BW72" s="93">
        <v>318.08</v>
      </c>
      <c r="BX72" s="156">
        <v>1422.0</v>
      </c>
      <c r="BY72" s="156">
        <v>0.31</v>
      </c>
      <c r="BZ72" s="156">
        <v>0.24</v>
      </c>
      <c r="CA72" s="156">
        <v>650.0</v>
      </c>
      <c r="CB72" s="156">
        <v>0.28</v>
      </c>
      <c r="CC72" s="173">
        <v>0.23</v>
      </c>
      <c r="CD72" s="156">
        <v>202.0</v>
      </c>
      <c r="CE72" s="156">
        <v>318.0</v>
      </c>
    </row>
    <row r="73">
      <c r="A73" s="140" t="s">
        <v>174</v>
      </c>
      <c r="B73" s="93">
        <v>9.0</v>
      </c>
      <c r="C73" s="156">
        <v>110.0</v>
      </c>
      <c r="D73" s="93">
        <v>126.3</v>
      </c>
      <c r="E73" s="93">
        <v>236.3</v>
      </c>
      <c r="F73" s="156">
        <v>830.0</v>
      </c>
      <c r="G73" s="156">
        <v>0.58</v>
      </c>
      <c r="H73" s="156">
        <v>0.38</v>
      </c>
      <c r="I73" s="156">
        <v>593.0</v>
      </c>
      <c r="J73" s="156">
        <v>0.38</v>
      </c>
      <c r="K73" s="173">
        <v>0.32</v>
      </c>
      <c r="L73" s="156">
        <v>128.0</v>
      </c>
      <c r="M73" s="156">
        <v>236.0</v>
      </c>
      <c r="O73" s="140" t="s">
        <v>174</v>
      </c>
      <c r="P73" s="93">
        <v>9.0</v>
      </c>
      <c r="Q73" s="156">
        <v>165.0</v>
      </c>
      <c r="R73" s="93">
        <v>312.42</v>
      </c>
      <c r="S73" s="93">
        <v>477.42</v>
      </c>
      <c r="T73" s="156"/>
      <c r="U73" s="156"/>
      <c r="V73" s="156"/>
      <c r="W73" s="156"/>
      <c r="X73" s="156"/>
      <c r="Y73" s="173"/>
      <c r="Z73" s="156"/>
      <c r="AA73" s="156">
        <v>477.0</v>
      </c>
      <c r="AB73" s="159"/>
      <c r="AC73" s="91" t="s">
        <v>175</v>
      </c>
      <c r="AD73" s="93">
        <v>9.0</v>
      </c>
      <c r="AE73" s="156">
        <v>116.0</v>
      </c>
      <c r="AF73" s="93">
        <v>221.82</v>
      </c>
      <c r="AG73" s="93">
        <v>337.82</v>
      </c>
      <c r="AH73" s="156"/>
      <c r="AI73" s="156"/>
      <c r="AJ73" s="156"/>
      <c r="AK73" s="156"/>
      <c r="AL73" s="156"/>
      <c r="AM73" s="173"/>
      <c r="AN73" s="156"/>
      <c r="AO73" s="156">
        <v>338.0</v>
      </c>
      <c r="AP73" s="159"/>
      <c r="AQ73" s="91" t="s">
        <v>175</v>
      </c>
      <c r="AR73" s="93">
        <v>9.0</v>
      </c>
      <c r="AS73" s="128">
        <v>344.0</v>
      </c>
      <c r="AT73" s="128">
        <v>114.55</v>
      </c>
      <c r="AU73" s="128">
        <v>458.55</v>
      </c>
      <c r="AV73" s="128">
        <v>1355.0</v>
      </c>
      <c r="AW73" s="128">
        <v>0.34</v>
      </c>
      <c r="AX73" s="128">
        <v>0.23</v>
      </c>
      <c r="AY73" s="128">
        <v>682.0</v>
      </c>
      <c r="AZ73" s="128">
        <v>0.26</v>
      </c>
      <c r="BA73" s="128">
        <v>0.21</v>
      </c>
      <c r="BB73" s="128">
        <v>346.0</v>
      </c>
      <c r="BC73" s="128">
        <v>458.0</v>
      </c>
      <c r="BD73" s="159"/>
      <c r="BE73" s="91" t="s">
        <v>175</v>
      </c>
      <c r="BF73" s="93">
        <v>9.0</v>
      </c>
      <c r="BG73" s="156">
        <v>91.0</v>
      </c>
      <c r="BH73" s="93">
        <v>272.33</v>
      </c>
      <c r="BI73" s="93">
        <v>363.33</v>
      </c>
      <c r="BJ73" s="156"/>
      <c r="BK73" s="156"/>
      <c r="BL73" s="156"/>
      <c r="BM73" s="93"/>
      <c r="BN73" s="93"/>
      <c r="BO73" s="173"/>
      <c r="BP73" s="156"/>
      <c r="BQ73" s="156">
        <v>364.0</v>
      </c>
      <c r="BR73" s="159"/>
      <c r="BS73" s="91" t="s">
        <v>175</v>
      </c>
      <c r="BT73" s="93">
        <v>9.0</v>
      </c>
      <c r="BU73" s="156">
        <v>202.0</v>
      </c>
      <c r="BV73" s="93">
        <v>116.03</v>
      </c>
      <c r="BW73" s="93">
        <v>318.03</v>
      </c>
      <c r="BX73" s="156"/>
      <c r="BY73" s="156"/>
      <c r="BZ73" s="156"/>
      <c r="CA73" s="156"/>
      <c r="CB73" s="156"/>
      <c r="CC73" s="173"/>
      <c r="CD73" s="156"/>
      <c r="CE73" s="156">
        <v>318.0</v>
      </c>
    </row>
    <row r="74">
      <c r="A74" s="97" t="s">
        <v>176</v>
      </c>
      <c r="B74" s="93">
        <v>9.0</v>
      </c>
      <c r="C74" s="156">
        <v>90.0</v>
      </c>
      <c r="D74" s="93">
        <v>145.73</v>
      </c>
      <c r="E74" s="93">
        <v>235.73</v>
      </c>
      <c r="F74" s="157"/>
      <c r="G74" s="157"/>
      <c r="H74" s="157"/>
      <c r="I74" s="157"/>
      <c r="J74" s="157"/>
      <c r="K74" s="158"/>
      <c r="L74" s="157"/>
      <c r="M74" s="156">
        <v>236.0</v>
      </c>
      <c r="O74" s="97" t="s">
        <v>176</v>
      </c>
      <c r="P74" s="93">
        <v>9.0</v>
      </c>
      <c r="Q74" s="156">
        <v>288.0</v>
      </c>
      <c r="R74" s="93">
        <v>189.24</v>
      </c>
      <c r="S74" s="93">
        <v>477.24</v>
      </c>
      <c r="T74" s="157"/>
      <c r="U74" s="157"/>
      <c r="V74" s="157"/>
      <c r="W74" s="157"/>
      <c r="X74" s="157"/>
      <c r="Y74" s="158"/>
      <c r="Z74" s="157"/>
      <c r="AA74" s="156">
        <v>477.0</v>
      </c>
      <c r="AB74" s="159"/>
      <c r="AC74" s="140" t="s">
        <v>174</v>
      </c>
      <c r="AD74" s="93">
        <v>9.0</v>
      </c>
      <c r="AE74" s="156">
        <v>88.0</v>
      </c>
      <c r="AF74" s="93">
        <v>249.45</v>
      </c>
      <c r="AG74" s="93">
        <v>337.45</v>
      </c>
      <c r="AH74" s="156">
        <v>719.0</v>
      </c>
      <c r="AI74" s="156">
        <v>0.54</v>
      </c>
      <c r="AJ74" s="156">
        <v>0.34</v>
      </c>
      <c r="AK74" s="156">
        <v>724.0</v>
      </c>
      <c r="AL74" s="156">
        <v>0.32</v>
      </c>
      <c r="AM74" s="173">
        <v>0.27</v>
      </c>
      <c r="AN74" s="156">
        <v>147.0</v>
      </c>
      <c r="AO74" s="156">
        <v>338.0</v>
      </c>
      <c r="AP74" s="159"/>
      <c r="AQ74" s="140" t="s">
        <v>174</v>
      </c>
      <c r="AR74" s="93">
        <v>9.0</v>
      </c>
      <c r="AS74" s="128">
        <v>248.0</v>
      </c>
      <c r="AT74" s="128">
        <v>209.77</v>
      </c>
      <c r="AU74" s="128">
        <v>457.77</v>
      </c>
      <c r="AV74" s="133"/>
      <c r="AW74" s="133"/>
      <c r="AX74" s="133"/>
      <c r="AY74" s="133"/>
      <c r="AZ74" s="133"/>
      <c r="BA74" s="133"/>
      <c r="BB74" s="133"/>
      <c r="BC74" s="128">
        <v>458.0</v>
      </c>
      <c r="BD74" s="159"/>
      <c r="BE74" s="91" t="s">
        <v>177</v>
      </c>
      <c r="BF74" s="93">
        <v>9.0</v>
      </c>
      <c r="BG74" s="156">
        <v>73.0</v>
      </c>
      <c r="BH74" s="93">
        <v>290.89</v>
      </c>
      <c r="BI74" s="93">
        <v>363.89</v>
      </c>
      <c r="BJ74" s="157"/>
      <c r="BK74" s="157"/>
      <c r="BL74" s="157"/>
      <c r="BM74" s="157"/>
      <c r="BN74" s="157"/>
      <c r="BO74" s="158"/>
      <c r="BP74" s="157"/>
      <c r="BQ74" s="156">
        <v>364.0</v>
      </c>
      <c r="BR74" s="159"/>
      <c r="BS74" s="91" t="s">
        <v>177</v>
      </c>
      <c r="BT74" s="93">
        <v>9.0</v>
      </c>
      <c r="BU74" s="156">
        <v>184.0</v>
      </c>
      <c r="BV74" s="93">
        <v>134.32</v>
      </c>
      <c r="BW74" s="93">
        <v>318.32</v>
      </c>
      <c r="BX74" s="157"/>
      <c r="BY74" s="157"/>
      <c r="BZ74" s="157"/>
      <c r="CA74" s="157"/>
      <c r="CB74" s="157"/>
      <c r="CC74" s="158"/>
      <c r="CD74" s="157"/>
      <c r="CE74" s="156">
        <v>318.0</v>
      </c>
    </row>
    <row r="75">
      <c r="A75" s="97" t="s">
        <v>178</v>
      </c>
      <c r="B75" s="93">
        <v>9.0</v>
      </c>
      <c r="C75" s="156">
        <v>72.0</v>
      </c>
      <c r="D75" s="93">
        <v>164.28</v>
      </c>
      <c r="E75" s="93">
        <v>236.28</v>
      </c>
      <c r="F75" s="156"/>
      <c r="G75" s="156"/>
      <c r="H75" s="156"/>
      <c r="I75" s="156"/>
      <c r="J75" s="156"/>
      <c r="K75" s="173"/>
      <c r="L75" s="156"/>
      <c r="M75" s="156">
        <v>236.0</v>
      </c>
      <c r="O75" s="97" t="s">
        <v>178</v>
      </c>
      <c r="P75" s="93">
        <v>9.0</v>
      </c>
      <c r="Q75" s="156">
        <v>63.0</v>
      </c>
      <c r="R75" s="93">
        <v>414.41</v>
      </c>
      <c r="S75" s="93">
        <v>477.41</v>
      </c>
      <c r="T75" s="156">
        <v>1242.0</v>
      </c>
      <c r="U75" s="156">
        <v>0.37</v>
      </c>
      <c r="V75" s="156">
        <v>0.24</v>
      </c>
      <c r="W75" s="156">
        <v>705.0</v>
      </c>
      <c r="X75" s="156">
        <v>0.27</v>
      </c>
      <c r="Y75" s="173">
        <v>0.21</v>
      </c>
      <c r="Z75" s="156">
        <v>288.0</v>
      </c>
      <c r="AA75" s="156">
        <v>477.0</v>
      </c>
      <c r="AB75" s="159"/>
      <c r="AC75" s="97" t="s">
        <v>176</v>
      </c>
      <c r="AD75" s="93">
        <v>9.0</v>
      </c>
      <c r="AE75" s="156">
        <v>79.0</v>
      </c>
      <c r="AF75" s="93">
        <v>258.37</v>
      </c>
      <c r="AG75" s="93">
        <v>337.37</v>
      </c>
      <c r="AH75" s="156"/>
      <c r="AI75" s="156"/>
      <c r="AJ75" s="156"/>
      <c r="AK75" s="156"/>
      <c r="AL75" s="156"/>
      <c r="AM75" s="173"/>
      <c r="AN75" s="156"/>
      <c r="AO75" s="156">
        <v>338.0</v>
      </c>
      <c r="AP75" s="159"/>
      <c r="AQ75" s="97" t="s">
        <v>176</v>
      </c>
      <c r="AR75" s="93">
        <v>9.0</v>
      </c>
      <c r="AS75" s="128">
        <v>346.0</v>
      </c>
      <c r="AT75" s="128">
        <v>112.24</v>
      </c>
      <c r="AU75" s="128">
        <v>458.24</v>
      </c>
      <c r="AV75" s="133"/>
      <c r="AW75" s="133"/>
      <c r="AX75" s="133"/>
      <c r="AY75" s="133"/>
      <c r="AZ75" s="133"/>
      <c r="BA75" s="133"/>
      <c r="BB75" s="133"/>
      <c r="BC75" s="128">
        <v>458.0</v>
      </c>
      <c r="BD75" s="159"/>
      <c r="BE75" s="97" t="s">
        <v>174</v>
      </c>
      <c r="BF75" s="93">
        <v>9.0</v>
      </c>
      <c r="BG75" s="156">
        <v>215.0</v>
      </c>
      <c r="BH75" s="93">
        <v>148.97</v>
      </c>
      <c r="BI75" s="93">
        <v>363.97</v>
      </c>
      <c r="BJ75" s="156"/>
      <c r="BK75" s="156"/>
      <c r="BL75" s="156"/>
      <c r="BM75" s="156"/>
      <c r="BN75" s="156"/>
      <c r="BO75" s="173"/>
      <c r="BP75" s="156"/>
      <c r="BQ75" s="156">
        <v>364.0</v>
      </c>
      <c r="BR75" s="159"/>
      <c r="BS75" s="97" t="s">
        <v>174</v>
      </c>
      <c r="BT75" s="93">
        <v>9.0</v>
      </c>
      <c r="BU75" s="156">
        <v>93.0</v>
      </c>
      <c r="BV75" s="93">
        <v>225.3</v>
      </c>
      <c r="BW75" s="93">
        <v>318.3</v>
      </c>
      <c r="BX75" s="156"/>
      <c r="BY75" s="156"/>
      <c r="BZ75" s="156"/>
      <c r="CA75" s="156"/>
      <c r="CB75" s="156"/>
      <c r="CC75" s="173"/>
      <c r="CD75" s="156"/>
      <c r="CE75" s="156">
        <v>318.0</v>
      </c>
    </row>
    <row r="76">
      <c r="A76" s="142" t="s">
        <v>179</v>
      </c>
      <c r="B76" s="105">
        <v>9.0</v>
      </c>
      <c r="C76" s="166">
        <v>86.0</v>
      </c>
      <c r="D76" s="105">
        <v>150.47</v>
      </c>
      <c r="E76" s="105">
        <v>236.47</v>
      </c>
      <c r="F76" s="174"/>
      <c r="G76" s="174"/>
      <c r="H76" s="174"/>
      <c r="I76" s="174"/>
      <c r="J76" s="174"/>
      <c r="K76" s="175"/>
      <c r="L76" s="174"/>
      <c r="M76" s="166">
        <v>236.0</v>
      </c>
      <c r="O76" s="142" t="s">
        <v>179</v>
      </c>
      <c r="P76" s="105">
        <v>9.0</v>
      </c>
      <c r="Q76" s="166">
        <v>274.0</v>
      </c>
      <c r="R76" s="105">
        <v>203.13</v>
      </c>
      <c r="S76" s="105">
        <v>477.13</v>
      </c>
      <c r="T76" s="174"/>
      <c r="U76" s="174"/>
      <c r="V76" s="174"/>
      <c r="W76" s="174"/>
      <c r="X76" s="174"/>
      <c r="Y76" s="175"/>
      <c r="Z76" s="174"/>
      <c r="AA76" s="166">
        <v>477.0</v>
      </c>
      <c r="AB76" s="159"/>
      <c r="AC76" s="142" t="s">
        <v>178</v>
      </c>
      <c r="AD76" s="105">
        <v>9.0</v>
      </c>
      <c r="AE76" s="166">
        <v>93.0</v>
      </c>
      <c r="AF76" s="105">
        <v>244.68</v>
      </c>
      <c r="AG76" s="105">
        <v>337.68</v>
      </c>
      <c r="AH76" s="174"/>
      <c r="AI76" s="174"/>
      <c r="AJ76" s="174"/>
      <c r="AK76" s="174"/>
      <c r="AL76" s="174"/>
      <c r="AM76" s="176"/>
      <c r="AN76" s="174"/>
      <c r="AO76" s="166">
        <v>338.0</v>
      </c>
      <c r="AP76" s="159"/>
      <c r="AQ76" s="142" t="s">
        <v>178</v>
      </c>
      <c r="AR76" s="105">
        <v>9.0</v>
      </c>
      <c r="AS76" s="128">
        <v>188.0</v>
      </c>
      <c r="AT76" s="128">
        <v>270.36</v>
      </c>
      <c r="AU76" s="128">
        <v>458.36</v>
      </c>
      <c r="AV76" s="134"/>
      <c r="AW76" s="134"/>
      <c r="AX76" s="134"/>
      <c r="AY76" s="134"/>
      <c r="AZ76" s="134"/>
      <c r="BA76" s="134"/>
      <c r="BB76" s="134"/>
      <c r="BC76" s="128">
        <v>458.0</v>
      </c>
      <c r="BD76" s="159"/>
      <c r="BE76" s="142" t="s">
        <v>176</v>
      </c>
      <c r="BF76" s="105">
        <v>9.0</v>
      </c>
      <c r="BG76" s="166">
        <v>79.0</v>
      </c>
      <c r="BH76" s="105">
        <v>284.05</v>
      </c>
      <c r="BI76" s="105">
        <v>363.05</v>
      </c>
      <c r="BJ76" s="166">
        <v>626.0</v>
      </c>
      <c r="BK76" s="166">
        <v>0.6</v>
      </c>
      <c r="BL76" s="166">
        <v>0.3</v>
      </c>
      <c r="BM76" s="166">
        <v>775.0</v>
      </c>
      <c r="BN76" s="166">
        <v>0.31</v>
      </c>
      <c r="BO76" s="177">
        <v>0.22</v>
      </c>
      <c r="BP76" s="166">
        <v>215.0</v>
      </c>
      <c r="BQ76" s="166">
        <v>364.0</v>
      </c>
      <c r="BR76" s="159"/>
      <c r="BS76" s="142" t="s">
        <v>176</v>
      </c>
      <c r="BT76" s="105">
        <v>9.0</v>
      </c>
      <c r="BU76" s="166">
        <v>176.0</v>
      </c>
      <c r="BV76" s="105">
        <v>142.15</v>
      </c>
      <c r="BW76" s="105">
        <v>318.15</v>
      </c>
      <c r="BX76" s="174"/>
      <c r="BY76" s="174"/>
      <c r="BZ76" s="174"/>
      <c r="CA76" s="174"/>
      <c r="CB76" s="174"/>
      <c r="CC76" s="176"/>
      <c r="CD76" s="174"/>
      <c r="CE76" s="166">
        <v>318.0</v>
      </c>
    </row>
    <row r="77">
      <c r="A77" s="91" t="s">
        <v>170</v>
      </c>
      <c r="B77" s="93">
        <v>10.0</v>
      </c>
      <c r="C77" s="169">
        <v>104.0</v>
      </c>
      <c r="D77" s="118">
        <v>184.01</v>
      </c>
      <c r="E77" s="118">
        <v>288.01</v>
      </c>
      <c r="F77" s="170"/>
      <c r="G77" s="170"/>
      <c r="H77" s="170"/>
      <c r="I77" s="170"/>
      <c r="J77" s="170"/>
      <c r="K77" s="178"/>
      <c r="L77" s="170"/>
      <c r="M77" s="169">
        <v>288.0</v>
      </c>
      <c r="O77" s="91" t="s">
        <v>170</v>
      </c>
      <c r="P77" s="93">
        <v>10.0</v>
      </c>
      <c r="Q77" s="169">
        <v>257.0</v>
      </c>
      <c r="R77" s="118">
        <v>223.34</v>
      </c>
      <c r="S77" s="118">
        <v>480.34</v>
      </c>
      <c r="T77" s="169"/>
      <c r="U77" s="169"/>
      <c r="V77" s="169"/>
      <c r="W77" s="169"/>
      <c r="X77" s="169"/>
      <c r="Y77" s="178"/>
      <c r="Z77" s="169"/>
      <c r="AA77" s="169">
        <v>481.0</v>
      </c>
      <c r="AB77" s="159"/>
      <c r="AC77" s="91" t="s">
        <v>170</v>
      </c>
      <c r="AD77" s="93">
        <v>10.0</v>
      </c>
      <c r="AE77" s="169">
        <v>100.0</v>
      </c>
      <c r="AF77" s="118">
        <v>280.49</v>
      </c>
      <c r="AG77" s="118">
        <v>380.49</v>
      </c>
      <c r="AH77" s="169"/>
      <c r="AI77" s="169"/>
      <c r="AJ77" s="169"/>
      <c r="AK77" s="169"/>
      <c r="AL77" s="169"/>
      <c r="AM77" s="179"/>
      <c r="AN77" s="169"/>
      <c r="AO77" s="169">
        <v>381.0</v>
      </c>
      <c r="AP77" s="159"/>
      <c r="AQ77" s="91" t="s">
        <v>170</v>
      </c>
      <c r="AR77" s="93">
        <v>10.0</v>
      </c>
      <c r="AS77" s="128">
        <v>98.0</v>
      </c>
      <c r="AT77" s="128">
        <v>303.78</v>
      </c>
      <c r="AU77" s="128">
        <v>401.78</v>
      </c>
      <c r="AV77" s="133"/>
      <c r="AW77" s="133"/>
      <c r="AX77" s="133"/>
      <c r="AY77" s="133"/>
      <c r="AZ77" s="133"/>
      <c r="BA77" s="133"/>
      <c r="BB77" s="133"/>
      <c r="BC77" s="128">
        <v>401.0</v>
      </c>
      <c r="BD77" s="159"/>
      <c r="BE77" s="91" t="s">
        <v>170</v>
      </c>
      <c r="BF77" s="93">
        <v>10.0</v>
      </c>
      <c r="BG77" s="169">
        <v>118.0</v>
      </c>
      <c r="BH77" s="118">
        <v>217.31</v>
      </c>
      <c r="BI77" s="118">
        <v>335.31</v>
      </c>
      <c r="BJ77" s="169"/>
      <c r="BK77" s="169"/>
      <c r="BL77" s="169"/>
      <c r="BM77" s="169"/>
      <c r="BN77" s="169"/>
      <c r="BO77" s="179"/>
      <c r="BP77" s="169"/>
      <c r="BQ77" s="169">
        <v>335.0</v>
      </c>
      <c r="BR77" s="159"/>
      <c r="BS77" s="91" t="s">
        <v>170</v>
      </c>
      <c r="BT77" s="93">
        <v>10.0</v>
      </c>
      <c r="BU77" s="169">
        <v>180.0</v>
      </c>
      <c r="BV77" s="118">
        <v>184.18</v>
      </c>
      <c r="BW77" s="118">
        <v>364.18</v>
      </c>
      <c r="BX77" s="169"/>
      <c r="BY77" s="169"/>
      <c r="BZ77" s="169"/>
      <c r="CA77" s="169"/>
      <c r="CB77" s="169"/>
      <c r="CC77" s="179"/>
      <c r="CD77" s="169"/>
      <c r="CE77" s="169">
        <v>365.0</v>
      </c>
    </row>
    <row r="78">
      <c r="A78" s="91" t="s">
        <v>171</v>
      </c>
      <c r="B78" s="93">
        <v>10.0</v>
      </c>
      <c r="C78" s="156">
        <v>87.0</v>
      </c>
      <c r="D78" s="93">
        <v>200.88</v>
      </c>
      <c r="E78" s="93">
        <v>287.88</v>
      </c>
      <c r="F78" s="157"/>
      <c r="G78" s="157"/>
      <c r="H78" s="157"/>
      <c r="I78" s="157"/>
      <c r="J78" s="157"/>
      <c r="K78" s="180"/>
      <c r="L78" s="157"/>
      <c r="M78" s="156">
        <v>288.0</v>
      </c>
      <c r="O78" s="91" t="s">
        <v>171</v>
      </c>
      <c r="P78" s="93">
        <v>10.0</v>
      </c>
      <c r="Q78" s="156">
        <v>79.0</v>
      </c>
      <c r="R78" s="93">
        <v>401.27</v>
      </c>
      <c r="S78" s="93">
        <v>480.27</v>
      </c>
      <c r="T78" s="157"/>
      <c r="U78" s="157"/>
      <c r="V78" s="157"/>
      <c r="W78" s="157"/>
      <c r="X78" s="157"/>
      <c r="Y78" s="180"/>
      <c r="Z78" s="157"/>
      <c r="AA78" s="156">
        <v>481.0</v>
      </c>
      <c r="AB78" s="159"/>
      <c r="AC78" s="91" t="s">
        <v>171</v>
      </c>
      <c r="AD78" s="93">
        <v>10.0</v>
      </c>
      <c r="AE78" s="156">
        <v>151.0</v>
      </c>
      <c r="AF78" s="93">
        <v>230.36</v>
      </c>
      <c r="AG78" s="93">
        <v>381.36</v>
      </c>
      <c r="AH78" s="157"/>
      <c r="AI78" s="157"/>
      <c r="AJ78" s="157"/>
      <c r="AK78" s="157"/>
      <c r="AL78" s="157"/>
      <c r="AM78" s="181"/>
      <c r="AN78" s="157"/>
      <c r="AO78" s="156">
        <v>381.0</v>
      </c>
      <c r="AP78" s="159"/>
      <c r="AQ78" s="91" t="s">
        <v>171</v>
      </c>
      <c r="AR78" s="93">
        <v>10.0</v>
      </c>
      <c r="AS78" s="128">
        <v>78.0</v>
      </c>
      <c r="AT78" s="128">
        <v>323.79</v>
      </c>
      <c r="AU78" s="128">
        <v>401.79</v>
      </c>
      <c r="AV78" s="133"/>
      <c r="AW78" s="133"/>
      <c r="AX78" s="133"/>
      <c r="AY78" s="133"/>
      <c r="AZ78" s="133"/>
      <c r="BA78" s="133"/>
      <c r="BB78" s="133"/>
      <c r="BC78" s="128">
        <v>401.0</v>
      </c>
      <c r="BD78" s="159"/>
      <c r="BE78" s="91" t="s">
        <v>171</v>
      </c>
      <c r="BF78" s="93">
        <v>10.0</v>
      </c>
      <c r="BG78" s="156">
        <v>111.0</v>
      </c>
      <c r="BH78" s="93">
        <v>223.42</v>
      </c>
      <c r="BI78" s="93">
        <v>334.42</v>
      </c>
      <c r="BJ78" s="156">
        <v>1142.0</v>
      </c>
      <c r="BK78" s="156">
        <v>0.47</v>
      </c>
      <c r="BL78" s="156">
        <v>0.45</v>
      </c>
      <c r="BM78" s="156">
        <v>462.0</v>
      </c>
      <c r="BN78" s="156">
        <v>0.46</v>
      </c>
      <c r="BO78" s="181">
        <v>0.44</v>
      </c>
      <c r="BP78" s="156">
        <v>197.0</v>
      </c>
      <c r="BQ78" s="156">
        <v>335.0</v>
      </c>
      <c r="BR78" s="159"/>
      <c r="BS78" s="91" t="s">
        <v>171</v>
      </c>
      <c r="BT78" s="93">
        <v>10.0</v>
      </c>
      <c r="BU78" s="156">
        <v>184.0</v>
      </c>
      <c r="BV78" s="93">
        <v>180.1</v>
      </c>
      <c r="BW78" s="93">
        <v>364.1</v>
      </c>
      <c r="BX78" s="157"/>
      <c r="BY78" s="157"/>
      <c r="BZ78" s="157"/>
      <c r="CA78" s="157"/>
      <c r="CB78" s="157"/>
      <c r="CC78" s="181"/>
      <c r="CD78" s="157"/>
      <c r="CE78" s="156">
        <v>365.0</v>
      </c>
    </row>
    <row r="79">
      <c r="A79" s="91" t="s">
        <v>172</v>
      </c>
      <c r="B79" s="93">
        <v>10.0</v>
      </c>
      <c r="C79" s="156">
        <v>86.0</v>
      </c>
      <c r="D79" s="93">
        <v>201.63</v>
      </c>
      <c r="E79" s="93">
        <v>287.63</v>
      </c>
      <c r="F79" s="156"/>
      <c r="G79" s="156"/>
      <c r="H79" s="156"/>
      <c r="I79" s="156"/>
      <c r="J79" s="156"/>
      <c r="K79" s="180"/>
      <c r="L79" s="156"/>
      <c r="M79" s="156">
        <v>288.0</v>
      </c>
      <c r="O79" s="91" t="s">
        <v>172</v>
      </c>
      <c r="P79" s="93">
        <v>10.0</v>
      </c>
      <c r="Q79" s="156">
        <v>79.0</v>
      </c>
      <c r="R79" s="93">
        <v>401.58</v>
      </c>
      <c r="S79" s="93">
        <v>480.58</v>
      </c>
      <c r="T79" s="156">
        <v>1232.0</v>
      </c>
      <c r="U79" s="156">
        <v>0.38</v>
      </c>
      <c r="V79" s="156">
        <v>0.25</v>
      </c>
      <c r="W79" s="156">
        <v>702.0</v>
      </c>
      <c r="X79" s="156">
        <v>0.27</v>
      </c>
      <c r="Y79" s="180">
        <v>0.22</v>
      </c>
      <c r="Z79" s="156">
        <v>300.0</v>
      </c>
      <c r="AA79" s="156">
        <v>481.0</v>
      </c>
      <c r="AB79" s="159"/>
      <c r="AC79" s="91" t="s">
        <v>172</v>
      </c>
      <c r="AD79" s="93">
        <v>10.0</v>
      </c>
      <c r="AE79" s="156">
        <v>100.0</v>
      </c>
      <c r="AF79" s="93">
        <v>280.97</v>
      </c>
      <c r="AG79" s="93">
        <v>380.97</v>
      </c>
      <c r="AH79" s="156">
        <v>1137.0</v>
      </c>
      <c r="AI79" s="156">
        <v>0.48</v>
      </c>
      <c r="AJ79" s="156">
        <v>0.46</v>
      </c>
      <c r="AK79" s="156">
        <v>464.0</v>
      </c>
      <c r="AL79" s="156">
        <v>0.46</v>
      </c>
      <c r="AM79" s="181">
        <v>0.45</v>
      </c>
      <c r="AN79" s="156">
        <v>151.0</v>
      </c>
      <c r="AO79" s="156">
        <v>381.0</v>
      </c>
      <c r="AP79" s="159"/>
      <c r="AQ79" s="91" t="s">
        <v>172</v>
      </c>
      <c r="AR79" s="93">
        <v>10.0</v>
      </c>
      <c r="AS79" s="128">
        <v>184.0</v>
      </c>
      <c r="AT79" s="128">
        <v>216.85</v>
      </c>
      <c r="AU79" s="128">
        <v>400.85</v>
      </c>
      <c r="AV79" s="133"/>
      <c r="AW79" s="133"/>
      <c r="AX79" s="133"/>
      <c r="AY79" s="133"/>
      <c r="AZ79" s="133"/>
      <c r="BA79" s="133"/>
      <c r="BB79" s="133"/>
      <c r="BC79" s="128">
        <v>401.0</v>
      </c>
      <c r="BD79" s="159"/>
      <c r="BE79" s="91" t="s">
        <v>172</v>
      </c>
      <c r="BF79" s="93">
        <v>10.0</v>
      </c>
      <c r="BG79" s="156">
        <v>192.0</v>
      </c>
      <c r="BH79" s="93">
        <v>142.94</v>
      </c>
      <c r="BI79" s="93">
        <v>334.94</v>
      </c>
      <c r="BJ79" s="156"/>
      <c r="BK79" s="156"/>
      <c r="BL79" s="156"/>
      <c r="BM79" s="156"/>
      <c r="BN79" s="156"/>
      <c r="BO79" s="181"/>
      <c r="BP79" s="156"/>
      <c r="BQ79" s="156">
        <v>335.0</v>
      </c>
      <c r="BR79" s="159"/>
      <c r="BS79" s="91" t="s">
        <v>172</v>
      </c>
      <c r="BT79" s="93">
        <v>10.0</v>
      </c>
      <c r="BU79" s="156">
        <v>192.0</v>
      </c>
      <c r="BV79" s="93">
        <v>172.85</v>
      </c>
      <c r="BW79" s="93">
        <v>364.85</v>
      </c>
      <c r="BX79" s="156"/>
      <c r="BY79" s="156"/>
      <c r="BZ79" s="156"/>
      <c r="CA79" s="156"/>
      <c r="CB79" s="156"/>
      <c r="CC79" s="181"/>
      <c r="CD79" s="156"/>
      <c r="CE79" s="156">
        <v>365.0</v>
      </c>
    </row>
    <row r="80">
      <c r="A80" s="91" t="s">
        <v>173</v>
      </c>
      <c r="B80" s="93">
        <v>10.0</v>
      </c>
      <c r="C80" s="156">
        <v>128.0</v>
      </c>
      <c r="D80" s="93">
        <v>160.09</v>
      </c>
      <c r="E80" s="93">
        <v>288.09</v>
      </c>
      <c r="F80" s="156">
        <v>1080.0</v>
      </c>
      <c r="G80" s="156">
        <v>0.5</v>
      </c>
      <c r="H80" s="156">
        <v>0.49</v>
      </c>
      <c r="I80" s="156">
        <v>441.0</v>
      </c>
      <c r="J80" s="156">
        <v>0.49</v>
      </c>
      <c r="K80" s="180">
        <v>0.48</v>
      </c>
      <c r="L80" s="156">
        <v>128.0</v>
      </c>
      <c r="M80" s="156">
        <v>288.0</v>
      </c>
      <c r="O80" s="91" t="s">
        <v>173</v>
      </c>
      <c r="P80" s="93">
        <v>10.0</v>
      </c>
      <c r="Q80" s="156">
        <v>178.0</v>
      </c>
      <c r="R80" s="93">
        <v>302.25</v>
      </c>
      <c r="S80" s="93">
        <v>480.25</v>
      </c>
      <c r="T80" s="156"/>
      <c r="U80" s="156"/>
      <c r="V80" s="156"/>
      <c r="W80" s="156"/>
      <c r="X80" s="156"/>
      <c r="Y80" s="180"/>
      <c r="Z80" s="156"/>
      <c r="AA80" s="156">
        <v>481.0</v>
      </c>
      <c r="AB80" s="159"/>
      <c r="AC80" s="91" t="s">
        <v>173</v>
      </c>
      <c r="AD80" s="93">
        <v>10.0</v>
      </c>
      <c r="AE80" s="156">
        <v>107.0</v>
      </c>
      <c r="AF80" s="93">
        <v>274.13</v>
      </c>
      <c r="AG80" s="93">
        <v>381.13</v>
      </c>
      <c r="AH80" s="156"/>
      <c r="AI80" s="156"/>
      <c r="AJ80" s="156"/>
      <c r="AK80" s="156"/>
      <c r="AL80" s="156"/>
      <c r="AM80" s="178"/>
      <c r="AN80" s="156"/>
      <c r="AO80" s="156">
        <v>381.0</v>
      </c>
      <c r="AP80" s="159"/>
      <c r="AQ80" s="91" t="s">
        <v>173</v>
      </c>
      <c r="AR80" s="93">
        <v>10.0</v>
      </c>
      <c r="AS80" s="128">
        <v>265.0</v>
      </c>
      <c r="AT80" s="128">
        <v>135.94</v>
      </c>
      <c r="AU80" s="128">
        <v>400.94</v>
      </c>
      <c r="AV80" s="133"/>
      <c r="AW80" s="133"/>
      <c r="AX80" s="133"/>
      <c r="AY80" s="133"/>
      <c r="AZ80" s="133"/>
      <c r="BA80" s="133"/>
      <c r="BB80" s="133"/>
      <c r="BC80" s="128">
        <v>401.0</v>
      </c>
      <c r="BD80" s="159"/>
      <c r="BE80" s="91" t="s">
        <v>173</v>
      </c>
      <c r="BF80" s="93">
        <v>10.0</v>
      </c>
      <c r="BG80" s="156">
        <v>197.0</v>
      </c>
      <c r="BH80" s="93">
        <v>137.45</v>
      </c>
      <c r="BI80" s="93">
        <v>334.45</v>
      </c>
      <c r="BJ80" s="156"/>
      <c r="BK80" s="156"/>
      <c r="BL80" s="156"/>
      <c r="BM80" s="156"/>
      <c r="BN80" s="156"/>
      <c r="BO80" s="178"/>
      <c r="BP80" s="156"/>
      <c r="BQ80" s="156">
        <v>335.0</v>
      </c>
      <c r="BR80" s="159"/>
      <c r="BS80" s="91" t="s">
        <v>173</v>
      </c>
      <c r="BT80" s="93">
        <v>10.0</v>
      </c>
      <c r="BU80" s="156">
        <v>92.0</v>
      </c>
      <c r="BV80" s="93">
        <v>272.72</v>
      </c>
      <c r="BW80" s="93">
        <v>364.72</v>
      </c>
      <c r="BX80" s="156"/>
      <c r="BY80" s="156"/>
      <c r="BZ80" s="156"/>
      <c r="CA80" s="156"/>
      <c r="CB80" s="156"/>
      <c r="CC80" s="178"/>
      <c r="CD80" s="156"/>
      <c r="CE80" s="156">
        <v>365.0</v>
      </c>
    </row>
    <row r="81">
      <c r="A81" s="140" t="s">
        <v>174</v>
      </c>
      <c r="B81" s="93">
        <v>10.0</v>
      </c>
      <c r="C81" s="156">
        <v>108.0</v>
      </c>
      <c r="D81" s="93">
        <v>179.99</v>
      </c>
      <c r="E81" s="93">
        <v>287.99</v>
      </c>
      <c r="F81" s="157"/>
      <c r="G81" s="157"/>
      <c r="H81" s="157"/>
      <c r="I81" s="157"/>
      <c r="J81" s="157"/>
      <c r="K81" s="156"/>
      <c r="L81" s="157"/>
      <c r="M81" s="156">
        <v>288.0</v>
      </c>
      <c r="O81" s="140" t="s">
        <v>174</v>
      </c>
      <c r="P81" s="93">
        <v>10.0</v>
      </c>
      <c r="Q81" s="156">
        <v>149.0</v>
      </c>
      <c r="R81" s="93">
        <v>331.7</v>
      </c>
      <c r="S81" s="93">
        <v>480.7</v>
      </c>
      <c r="T81" s="157"/>
      <c r="U81" s="157"/>
      <c r="V81" s="157"/>
      <c r="W81" s="157"/>
      <c r="X81" s="157"/>
      <c r="Y81" s="180"/>
      <c r="Z81" s="157"/>
      <c r="AA81" s="156">
        <v>481.0</v>
      </c>
      <c r="AB81" s="159"/>
      <c r="AC81" s="91" t="s">
        <v>175</v>
      </c>
      <c r="AD81" s="93">
        <v>10.0</v>
      </c>
      <c r="AE81" s="156">
        <v>109.0</v>
      </c>
      <c r="AF81" s="93">
        <v>272.3</v>
      </c>
      <c r="AG81" s="93">
        <v>381.3</v>
      </c>
      <c r="AH81" s="156"/>
      <c r="AI81" s="156"/>
      <c r="AJ81" s="156"/>
      <c r="AK81" s="156"/>
      <c r="AL81" s="156"/>
      <c r="AM81" s="182"/>
      <c r="AN81" s="156"/>
      <c r="AO81" s="156">
        <v>381.0</v>
      </c>
      <c r="AP81" s="159"/>
      <c r="AQ81" s="91" t="s">
        <v>175</v>
      </c>
      <c r="AR81" s="93">
        <v>10.0</v>
      </c>
      <c r="AS81" s="128">
        <v>274.0</v>
      </c>
      <c r="AT81" s="128">
        <v>127.43</v>
      </c>
      <c r="AU81" s="128">
        <v>401.43</v>
      </c>
      <c r="AV81" s="134"/>
      <c r="AW81" s="134"/>
      <c r="AX81" s="134"/>
      <c r="AY81" s="134"/>
      <c r="AZ81" s="134"/>
      <c r="BA81" s="133"/>
      <c r="BB81" s="134"/>
      <c r="BC81" s="128">
        <v>401.0</v>
      </c>
      <c r="BD81" s="159"/>
      <c r="BE81" s="91" t="s">
        <v>175</v>
      </c>
      <c r="BF81" s="93">
        <v>10.0</v>
      </c>
      <c r="BG81" s="156">
        <v>91.0</v>
      </c>
      <c r="BH81" s="93">
        <v>243.54</v>
      </c>
      <c r="BI81" s="93">
        <v>334.54</v>
      </c>
      <c r="BJ81" s="156"/>
      <c r="BK81" s="156"/>
      <c r="BL81" s="93"/>
      <c r="BM81" s="93"/>
      <c r="BN81" s="156"/>
      <c r="BO81" s="179"/>
      <c r="BP81" s="156"/>
      <c r="BQ81" s="156">
        <v>335.0</v>
      </c>
      <c r="BR81" s="159"/>
      <c r="BS81" s="140" t="s">
        <v>174</v>
      </c>
      <c r="BT81" s="93">
        <v>10.0</v>
      </c>
      <c r="BU81" s="156">
        <v>216.0</v>
      </c>
      <c r="BV81" s="93">
        <v>148.77</v>
      </c>
      <c r="BW81" s="93">
        <v>364.77</v>
      </c>
      <c r="BX81" s="156">
        <v>1436.0</v>
      </c>
      <c r="BY81" s="156">
        <v>0.33</v>
      </c>
      <c r="BZ81" s="156">
        <v>0.23</v>
      </c>
      <c r="CA81" s="156">
        <v>652.0</v>
      </c>
      <c r="CB81" s="156">
        <v>0.28</v>
      </c>
      <c r="CC81" s="179">
        <v>0.21</v>
      </c>
      <c r="CD81" s="156">
        <v>216.0</v>
      </c>
      <c r="CE81" s="156">
        <v>365.0</v>
      </c>
    </row>
    <row r="82">
      <c r="A82" s="97" t="s">
        <v>176</v>
      </c>
      <c r="B82" s="93">
        <v>10.0</v>
      </c>
      <c r="C82" s="156">
        <v>90.0</v>
      </c>
      <c r="D82" s="93">
        <v>198.02</v>
      </c>
      <c r="E82" s="93">
        <v>288.02</v>
      </c>
      <c r="F82" s="156">
        <v>805.0</v>
      </c>
      <c r="G82" s="156">
        <v>0.59</v>
      </c>
      <c r="H82" s="156">
        <v>0.4</v>
      </c>
      <c r="I82" s="156">
        <v>588.0</v>
      </c>
      <c r="J82" s="156">
        <v>0.38</v>
      </c>
      <c r="K82" s="156">
        <v>0.33</v>
      </c>
      <c r="L82" s="156">
        <v>128.0</v>
      </c>
      <c r="M82" s="156">
        <v>288.0</v>
      </c>
      <c r="O82" s="97" t="s">
        <v>176</v>
      </c>
      <c r="P82" s="93">
        <v>10.0</v>
      </c>
      <c r="Q82" s="156">
        <v>300.0</v>
      </c>
      <c r="R82" s="93">
        <v>181.14</v>
      </c>
      <c r="S82" s="93">
        <v>481.14</v>
      </c>
      <c r="T82" s="156"/>
      <c r="U82" s="156"/>
      <c r="V82" s="156"/>
      <c r="W82" s="156"/>
      <c r="X82" s="156"/>
      <c r="Y82" s="180"/>
      <c r="Z82" s="156"/>
      <c r="AA82" s="156">
        <v>481.0</v>
      </c>
      <c r="AB82" s="159"/>
      <c r="AC82" s="140" t="s">
        <v>174</v>
      </c>
      <c r="AD82" s="93">
        <v>10.0</v>
      </c>
      <c r="AE82" s="156">
        <v>87.0</v>
      </c>
      <c r="AF82" s="93">
        <v>293.42</v>
      </c>
      <c r="AG82" s="93">
        <v>380.42</v>
      </c>
      <c r="AH82" s="156"/>
      <c r="AI82" s="156"/>
      <c r="AJ82" s="156"/>
      <c r="AK82" s="156"/>
      <c r="AL82" s="156"/>
      <c r="AM82" s="183"/>
      <c r="AN82" s="156"/>
      <c r="AO82" s="156">
        <v>381.0</v>
      </c>
      <c r="AP82" s="159"/>
      <c r="AQ82" s="140" t="s">
        <v>174</v>
      </c>
      <c r="AR82" s="93">
        <v>10.0</v>
      </c>
      <c r="AS82" s="128">
        <v>164.0</v>
      </c>
      <c r="AT82" s="128">
        <v>237.16</v>
      </c>
      <c r="AU82" s="128">
        <v>401.159999999999</v>
      </c>
      <c r="AV82" s="128">
        <v>1345.0</v>
      </c>
      <c r="AW82" s="128">
        <v>0.35</v>
      </c>
      <c r="AX82" s="128">
        <v>0.24</v>
      </c>
      <c r="AY82" s="128">
        <v>686.0</v>
      </c>
      <c r="AZ82" s="128">
        <v>0.27</v>
      </c>
      <c r="BA82" s="128">
        <v>0.22</v>
      </c>
      <c r="BB82" s="128">
        <v>275.0</v>
      </c>
      <c r="BC82" s="128">
        <v>401.0</v>
      </c>
      <c r="BD82" s="159"/>
      <c r="BE82" s="91" t="s">
        <v>177</v>
      </c>
      <c r="BF82" s="93">
        <v>10.0</v>
      </c>
      <c r="BG82" s="156">
        <v>68.0</v>
      </c>
      <c r="BH82" s="93">
        <v>266.7</v>
      </c>
      <c r="BI82" s="93">
        <v>334.7</v>
      </c>
      <c r="BJ82" s="156"/>
      <c r="BK82" s="156"/>
      <c r="BL82" s="156"/>
      <c r="BM82" s="156"/>
      <c r="BN82" s="156"/>
      <c r="BO82" s="181"/>
      <c r="BP82" s="156"/>
      <c r="BQ82" s="156">
        <v>335.0</v>
      </c>
      <c r="BR82" s="159"/>
      <c r="BS82" s="97" t="s">
        <v>176</v>
      </c>
      <c r="BT82" s="93">
        <v>10.0</v>
      </c>
      <c r="BU82" s="156">
        <v>196.0</v>
      </c>
      <c r="BV82" s="93">
        <v>168.45</v>
      </c>
      <c r="BW82" s="93">
        <v>364.45</v>
      </c>
      <c r="BX82" s="156"/>
      <c r="BY82" s="156"/>
      <c r="BZ82" s="156"/>
      <c r="CA82" s="156"/>
      <c r="CB82" s="156"/>
      <c r="CC82" s="181"/>
      <c r="CD82" s="156"/>
      <c r="CE82" s="156">
        <v>365.0</v>
      </c>
    </row>
    <row r="83">
      <c r="A83" s="97" t="s">
        <v>178</v>
      </c>
      <c r="B83" s="93">
        <v>10.0</v>
      </c>
      <c r="C83" s="156">
        <v>71.0</v>
      </c>
      <c r="D83" s="93">
        <v>216.96</v>
      </c>
      <c r="E83" s="93">
        <v>287.96</v>
      </c>
      <c r="F83" s="157"/>
      <c r="G83" s="157"/>
      <c r="H83" s="157"/>
      <c r="I83" s="157"/>
      <c r="J83" s="157"/>
      <c r="K83" s="156"/>
      <c r="L83" s="157"/>
      <c r="M83" s="156">
        <v>288.0</v>
      </c>
      <c r="O83" s="97" t="s">
        <v>178</v>
      </c>
      <c r="P83" s="93">
        <v>10.0</v>
      </c>
      <c r="Q83" s="156">
        <v>65.0</v>
      </c>
      <c r="R83" s="93">
        <v>415.9</v>
      </c>
      <c r="S83" s="93">
        <v>480.9</v>
      </c>
      <c r="T83" s="157"/>
      <c r="U83" s="157"/>
      <c r="V83" s="157"/>
      <c r="W83" s="157"/>
      <c r="X83" s="157"/>
      <c r="Y83" s="180"/>
      <c r="Z83" s="157"/>
      <c r="AA83" s="156">
        <v>481.0</v>
      </c>
      <c r="AB83" s="159"/>
      <c r="AC83" s="97" t="s">
        <v>176</v>
      </c>
      <c r="AD83" s="93">
        <v>10.0</v>
      </c>
      <c r="AE83" s="156">
        <v>80.0</v>
      </c>
      <c r="AF83" s="93">
        <v>301.25</v>
      </c>
      <c r="AG83" s="93">
        <v>381.25</v>
      </c>
      <c r="AH83" s="156"/>
      <c r="AI83" s="156"/>
      <c r="AJ83" s="156"/>
      <c r="AK83" s="156"/>
      <c r="AL83" s="156"/>
      <c r="AM83" s="183"/>
      <c r="AN83" s="156"/>
      <c r="AO83" s="156">
        <v>381.0</v>
      </c>
      <c r="AP83" s="159"/>
      <c r="AQ83" s="97" t="s">
        <v>176</v>
      </c>
      <c r="AR83" s="93">
        <v>10.0</v>
      </c>
      <c r="AS83" s="128">
        <v>275.0</v>
      </c>
      <c r="AT83" s="128">
        <v>126.33</v>
      </c>
      <c r="AU83" s="128">
        <v>401.33</v>
      </c>
      <c r="AV83" s="134"/>
      <c r="AW83" s="134"/>
      <c r="AX83" s="134"/>
      <c r="AY83" s="134"/>
      <c r="AZ83" s="134"/>
      <c r="BA83" s="133"/>
      <c r="BB83" s="134"/>
      <c r="BC83" s="128">
        <v>401.0</v>
      </c>
      <c r="BD83" s="159"/>
      <c r="BE83" s="97" t="s">
        <v>174</v>
      </c>
      <c r="BF83" s="93">
        <v>10.0</v>
      </c>
      <c r="BG83" s="156">
        <v>195.0</v>
      </c>
      <c r="BH83" s="93">
        <v>139.95</v>
      </c>
      <c r="BI83" s="93">
        <v>334.95</v>
      </c>
      <c r="BJ83" s="156">
        <v>591.0</v>
      </c>
      <c r="BK83" s="156">
        <v>0.62</v>
      </c>
      <c r="BL83" s="156">
        <v>0.32</v>
      </c>
      <c r="BM83" s="156">
        <v>828.0</v>
      </c>
      <c r="BN83" s="156">
        <v>0.31</v>
      </c>
      <c r="BO83" s="181">
        <v>0.22</v>
      </c>
      <c r="BP83" s="156">
        <v>197.0</v>
      </c>
      <c r="BQ83" s="156">
        <v>335.0</v>
      </c>
      <c r="BR83" s="159"/>
      <c r="BS83" s="97" t="s">
        <v>178</v>
      </c>
      <c r="BT83" s="93">
        <v>10.0</v>
      </c>
      <c r="BU83" s="156">
        <v>94.0</v>
      </c>
      <c r="BV83" s="93">
        <v>270.04</v>
      </c>
      <c r="BW83" s="93">
        <v>364.04</v>
      </c>
      <c r="BX83" s="157"/>
      <c r="BY83" s="157"/>
      <c r="BZ83" s="157"/>
      <c r="CA83" s="157"/>
      <c r="CB83" s="157"/>
      <c r="CC83" s="181"/>
      <c r="CD83" s="157"/>
      <c r="CE83" s="156">
        <v>365.0</v>
      </c>
    </row>
    <row r="84">
      <c r="A84" s="142" t="s">
        <v>179</v>
      </c>
      <c r="B84" s="105">
        <v>10.0</v>
      </c>
      <c r="C84" s="166">
        <v>86.0</v>
      </c>
      <c r="D84" s="105">
        <v>201.65</v>
      </c>
      <c r="E84" s="105">
        <v>287.65</v>
      </c>
      <c r="F84" s="166"/>
      <c r="G84" s="166"/>
      <c r="H84" s="166"/>
      <c r="I84" s="166"/>
      <c r="J84" s="166"/>
      <c r="K84" s="166"/>
      <c r="L84" s="166"/>
      <c r="M84" s="166">
        <v>288.0</v>
      </c>
      <c r="O84" s="142" t="s">
        <v>179</v>
      </c>
      <c r="P84" s="105">
        <v>10.0</v>
      </c>
      <c r="Q84" s="166">
        <v>269.0</v>
      </c>
      <c r="R84" s="105">
        <v>212.04</v>
      </c>
      <c r="S84" s="105">
        <v>481.04</v>
      </c>
      <c r="T84" s="166"/>
      <c r="U84" s="166"/>
      <c r="V84" s="166"/>
      <c r="W84" s="166"/>
      <c r="X84" s="166"/>
      <c r="Y84" s="184"/>
      <c r="Z84" s="166"/>
      <c r="AA84" s="166">
        <v>481.0</v>
      </c>
      <c r="AB84" s="159"/>
      <c r="AC84" s="142" t="s">
        <v>178</v>
      </c>
      <c r="AD84" s="105">
        <v>10.0</v>
      </c>
      <c r="AE84" s="166">
        <v>92.0</v>
      </c>
      <c r="AF84" s="105">
        <v>288.36</v>
      </c>
      <c r="AG84" s="105">
        <v>380.36</v>
      </c>
      <c r="AH84" s="166">
        <v>700.0</v>
      </c>
      <c r="AI84" s="166">
        <v>0.55</v>
      </c>
      <c r="AJ84" s="166">
        <v>0.35</v>
      </c>
      <c r="AK84" s="166">
        <v>717.0</v>
      </c>
      <c r="AL84" s="166">
        <v>0.34</v>
      </c>
      <c r="AM84" s="185">
        <v>0.28</v>
      </c>
      <c r="AN84" s="166">
        <v>151.0</v>
      </c>
      <c r="AO84" s="166">
        <v>381.0</v>
      </c>
      <c r="AP84" s="159"/>
      <c r="AQ84" s="142" t="s">
        <v>178</v>
      </c>
      <c r="AR84" s="105">
        <v>10.0</v>
      </c>
      <c r="AS84" s="128">
        <v>91.0</v>
      </c>
      <c r="AT84" s="128">
        <v>310.25</v>
      </c>
      <c r="AU84" s="128">
        <v>401.25</v>
      </c>
      <c r="AV84" s="133"/>
      <c r="AW84" s="133"/>
      <c r="AX84" s="133"/>
      <c r="AY84" s="133"/>
      <c r="AZ84" s="133"/>
      <c r="BA84" s="133"/>
      <c r="BB84" s="133"/>
      <c r="BC84" s="128">
        <v>401.0</v>
      </c>
      <c r="BD84" s="159"/>
      <c r="BE84" s="142" t="s">
        <v>176</v>
      </c>
      <c r="BF84" s="105">
        <v>10.0</v>
      </c>
      <c r="BG84" s="166">
        <v>78.0</v>
      </c>
      <c r="BH84" s="105">
        <v>256.86</v>
      </c>
      <c r="BI84" s="105">
        <v>334.86</v>
      </c>
      <c r="BJ84" s="166"/>
      <c r="BK84" s="166"/>
      <c r="BL84" s="166"/>
      <c r="BM84" s="166"/>
      <c r="BN84" s="166"/>
      <c r="BO84" s="186"/>
      <c r="BP84" s="166"/>
      <c r="BQ84" s="166">
        <v>335.0</v>
      </c>
      <c r="BR84" s="159"/>
      <c r="BS84" s="142" t="s">
        <v>179</v>
      </c>
      <c r="BT84" s="105">
        <v>10.0</v>
      </c>
      <c r="BU84" s="166">
        <v>177.0</v>
      </c>
      <c r="BV84" s="105">
        <v>187.79</v>
      </c>
      <c r="BW84" s="105">
        <v>364.79</v>
      </c>
      <c r="BX84" s="166"/>
      <c r="BY84" s="166"/>
      <c r="BZ84" s="166"/>
      <c r="CA84" s="166"/>
      <c r="CB84" s="166"/>
      <c r="CC84" s="186"/>
      <c r="CD84" s="166"/>
      <c r="CE84" s="166">
        <v>365.0</v>
      </c>
    </row>
  </sheetData>
  <mergeCells count="18">
    <mergeCell ref="B2:M3"/>
    <mergeCell ref="O2:O4"/>
    <mergeCell ref="P2:AA3"/>
    <mergeCell ref="AC2:AC4"/>
    <mergeCell ref="AD2:AO3"/>
    <mergeCell ref="AQ2:AQ4"/>
    <mergeCell ref="AR2:BC3"/>
    <mergeCell ref="BE2:BE4"/>
    <mergeCell ref="BF2:BQ3"/>
    <mergeCell ref="BS2:BS4"/>
    <mergeCell ref="A1:M1"/>
    <mergeCell ref="O1:AA1"/>
    <mergeCell ref="AC1:AO1"/>
    <mergeCell ref="AQ1:BC1"/>
    <mergeCell ref="BE1:BQ1"/>
    <mergeCell ref="BS1:CE1"/>
    <mergeCell ref="A2:A4"/>
    <mergeCell ref="BT2:CE3"/>
  </mergeCells>
  <hyperlinks>
    <hyperlink r:id="rId1" ref="A1"/>
    <hyperlink r:id="rId2" ref="O1"/>
    <hyperlink r:id="rId3" ref="AC1"/>
    <hyperlink r:id="rId4" ref="AQ1"/>
    <hyperlink r:id="rId5" ref="BE1"/>
    <hyperlink r:id="rId6" ref="BS1"/>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0.5"/>
    <col customWidth="1" min="2" max="2" width="5.75"/>
    <col customWidth="1" min="3" max="3" width="5.5"/>
    <col customWidth="1" min="4" max="4" width="5.75"/>
    <col customWidth="1" min="5" max="5" width="6.13"/>
    <col customWidth="1" min="6" max="6" width="5.88"/>
    <col customWidth="1" min="7" max="7" width="6.13"/>
    <col customWidth="1" min="8" max="8" width="4.75"/>
    <col customWidth="1" min="9" max="10" width="6.75"/>
    <col customWidth="1" min="11" max="13" width="5.63"/>
    <col customWidth="1" min="14" max="14" width="2.5"/>
    <col customWidth="1" min="16" max="16" width="3.75"/>
    <col customWidth="1" min="17" max="17" width="5.5"/>
    <col customWidth="1" min="18" max="18" width="5.75"/>
    <col customWidth="1" min="19" max="19" width="6.13"/>
    <col customWidth="1" min="20" max="20" width="6.0"/>
    <col customWidth="1" min="21" max="21" width="6.13"/>
    <col customWidth="1" min="22" max="22" width="4.75"/>
    <col customWidth="1" min="23" max="23" width="6.75"/>
    <col customWidth="1" min="24" max="27" width="5.63"/>
    <col customWidth="1" min="28" max="28" width="3.0"/>
    <col customWidth="1" min="30" max="30" width="4.13"/>
    <col customWidth="1" min="31" max="31" width="5.5"/>
    <col customWidth="1" min="32" max="32" width="5.75"/>
    <col customWidth="1" min="33" max="33" width="6.13"/>
    <col customWidth="1" min="34" max="34" width="4.0"/>
    <col customWidth="1" min="35" max="35" width="6.13"/>
    <col customWidth="1" min="36" max="38" width="4.75"/>
    <col customWidth="1" min="39" max="39" width="6.75"/>
    <col customWidth="1" min="40" max="41" width="5.63"/>
    <col customWidth="1" min="42" max="42" width="3.0"/>
    <col customWidth="1" min="44" max="44" width="3.88"/>
    <col customWidth="1" min="45" max="45" width="5.5"/>
    <col customWidth="1" min="46" max="46" width="5.75"/>
    <col customWidth="1" min="47" max="47" width="6.13"/>
    <col customWidth="1" min="48" max="48" width="4.0"/>
    <col customWidth="1" min="49" max="51" width="6.13"/>
    <col customWidth="1" min="52" max="52" width="4.75"/>
    <col customWidth="1" min="53" max="53" width="6.75"/>
    <col customWidth="1" min="54" max="55" width="5.63"/>
    <col customWidth="1" min="56" max="56" width="4.13"/>
    <col customWidth="1" min="57" max="57" width="9.0"/>
    <col customWidth="1" min="58" max="58" width="4.5"/>
    <col customWidth="1" min="59" max="59" width="5.5"/>
    <col customWidth="1" min="60" max="60" width="5.75"/>
    <col customWidth="1" min="61" max="61" width="6.13"/>
    <col customWidth="1" min="62" max="62" width="4.0"/>
    <col customWidth="1" min="63" max="64" width="6.13"/>
    <col customWidth="1" min="65" max="66" width="4.75"/>
    <col customWidth="1" min="67" max="67" width="6.75"/>
    <col customWidth="1" min="68" max="68" width="5.63"/>
    <col customWidth="1" min="69" max="69" width="6.75"/>
  </cols>
  <sheetData>
    <row r="1">
      <c r="A1" s="187" t="s">
        <v>180</v>
      </c>
      <c r="B1" s="188" t="s">
        <v>181</v>
      </c>
      <c r="E1" s="189"/>
      <c r="F1" s="190" t="s">
        <v>182</v>
      </c>
      <c r="G1" s="191"/>
      <c r="H1" s="190" t="s">
        <v>183</v>
      </c>
      <c r="I1" s="191"/>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c r="BF1" s="189"/>
      <c r="BG1" s="189"/>
      <c r="BH1" s="189"/>
      <c r="BI1" s="189"/>
      <c r="BJ1" s="189"/>
      <c r="BK1" s="189"/>
      <c r="BL1" s="189"/>
      <c r="BM1" s="189"/>
      <c r="BN1" s="189"/>
      <c r="BO1" s="189"/>
      <c r="BP1" s="189"/>
      <c r="BQ1" s="189"/>
    </row>
    <row r="2">
      <c r="A2" s="192" t="s">
        <v>184</v>
      </c>
      <c r="B2" s="193" t="s">
        <v>185</v>
      </c>
      <c r="E2" s="189"/>
      <c r="F2" s="194" t="s">
        <v>186</v>
      </c>
      <c r="G2" s="191"/>
      <c r="H2" s="194" t="s">
        <v>187</v>
      </c>
      <c r="I2" s="191"/>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89"/>
      <c r="AJ2" s="189"/>
      <c r="AK2" s="189"/>
      <c r="AL2" s="189"/>
      <c r="AM2" s="189"/>
      <c r="AN2" s="189"/>
      <c r="AO2" s="189"/>
      <c r="AP2" s="189"/>
      <c r="AQ2" s="189"/>
      <c r="AR2" s="189"/>
      <c r="AS2" s="189"/>
      <c r="AT2" s="189"/>
      <c r="AU2" s="189"/>
      <c r="AV2" s="189"/>
      <c r="AW2" s="189"/>
      <c r="AX2" s="189"/>
      <c r="AY2" s="189"/>
      <c r="AZ2" s="189"/>
      <c r="BA2" s="189"/>
      <c r="BB2" s="189"/>
      <c r="BC2" s="189"/>
      <c r="BD2" s="189"/>
      <c r="BE2" s="189"/>
      <c r="BF2" s="189"/>
      <c r="BG2" s="189"/>
      <c r="BH2" s="189"/>
      <c r="BI2" s="189"/>
      <c r="BJ2" s="189"/>
      <c r="BK2" s="189"/>
      <c r="BL2" s="189"/>
      <c r="BM2" s="189"/>
      <c r="BN2" s="189"/>
      <c r="BO2" s="189"/>
      <c r="BP2" s="189"/>
      <c r="BQ2" s="189"/>
    </row>
    <row r="3">
      <c r="A3" s="192" t="s">
        <v>188</v>
      </c>
      <c r="B3" s="193" t="s">
        <v>189</v>
      </c>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c r="BK3" s="189"/>
      <c r="BL3" s="189"/>
      <c r="BM3" s="189"/>
      <c r="BN3" s="189"/>
      <c r="BO3" s="189"/>
      <c r="BP3" s="189"/>
      <c r="BQ3" s="189"/>
    </row>
    <row r="4">
      <c r="A4" s="35" t="s">
        <v>190</v>
      </c>
      <c r="B4" s="195" t="s">
        <v>191</v>
      </c>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c r="BC4" s="189"/>
      <c r="BD4" s="189"/>
      <c r="BE4" s="189"/>
      <c r="BF4" s="189"/>
      <c r="BG4" s="189"/>
      <c r="BH4" s="189"/>
      <c r="BI4" s="189"/>
      <c r="BJ4" s="189"/>
      <c r="BK4" s="189"/>
      <c r="BL4" s="189"/>
      <c r="BM4" s="189"/>
      <c r="BN4" s="189"/>
      <c r="BO4" s="189"/>
      <c r="BP4" s="189"/>
      <c r="BQ4" s="189"/>
    </row>
    <row r="5">
      <c r="A5" s="196" t="s">
        <v>192</v>
      </c>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7"/>
      <c r="AT5" s="197"/>
      <c r="AU5" s="197"/>
      <c r="AV5" s="197"/>
      <c r="AW5" s="197"/>
      <c r="AX5" s="197"/>
      <c r="AY5" s="197"/>
      <c r="AZ5" s="197"/>
      <c r="BA5" s="197"/>
      <c r="BB5" s="197"/>
      <c r="BC5" s="197"/>
      <c r="BD5" s="197"/>
      <c r="BE5" s="197"/>
      <c r="BF5" s="197"/>
      <c r="BG5" s="197"/>
      <c r="BH5" s="197"/>
      <c r="BI5" s="197"/>
      <c r="BJ5" s="197"/>
      <c r="BK5" s="197"/>
      <c r="BL5" s="197"/>
      <c r="BM5" s="197"/>
      <c r="BN5" s="197"/>
      <c r="BO5" s="197"/>
      <c r="BP5" s="197"/>
      <c r="BQ5" s="198"/>
    </row>
    <row r="6">
      <c r="A6" s="199" t="s">
        <v>160</v>
      </c>
      <c r="O6" s="199" t="s">
        <v>160</v>
      </c>
      <c r="AC6" s="199" t="s">
        <v>160</v>
      </c>
      <c r="AQ6" s="199" t="s">
        <v>160</v>
      </c>
      <c r="BE6" s="199" t="s">
        <v>160</v>
      </c>
    </row>
    <row r="7">
      <c r="A7" s="122" t="s">
        <v>145</v>
      </c>
      <c r="B7" s="200" t="s">
        <v>193</v>
      </c>
      <c r="C7" s="85"/>
      <c r="D7" s="85"/>
      <c r="E7" s="85"/>
      <c r="F7" s="85"/>
      <c r="G7" s="85"/>
      <c r="H7" s="85"/>
      <c r="I7" s="85"/>
      <c r="J7" s="85"/>
      <c r="K7" s="85"/>
      <c r="L7" s="85"/>
      <c r="M7" s="86"/>
      <c r="O7" s="122" t="s">
        <v>147</v>
      </c>
      <c r="P7" s="200" t="s">
        <v>194</v>
      </c>
      <c r="Q7" s="85"/>
      <c r="R7" s="85"/>
      <c r="S7" s="85"/>
      <c r="T7" s="85"/>
      <c r="U7" s="85"/>
      <c r="V7" s="85"/>
      <c r="W7" s="85"/>
      <c r="X7" s="85"/>
      <c r="Y7" s="85"/>
      <c r="Z7" s="85"/>
      <c r="AA7" s="86"/>
      <c r="AC7" s="122" t="s">
        <v>149</v>
      </c>
      <c r="AD7" s="201" t="s">
        <v>195</v>
      </c>
      <c r="AE7" s="85"/>
      <c r="AF7" s="85"/>
      <c r="AG7" s="85"/>
      <c r="AH7" s="85"/>
      <c r="AI7" s="85"/>
      <c r="AJ7" s="85"/>
      <c r="AK7" s="85"/>
      <c r="AL7" s="85"/>
      <c r="AM7" s="85"/>
      <c r="AN7" s="85"/>
      <c r="AO7" s="86"/>
      <c r="AP7" s="202"/>
      <c r="AQ7" s="122" t="s">
        <v>196</v>
      </c>
      <c r="AR7" s="200" t="s">
        <v>197</v>
      </c>
      <c r="AS7" s="85"/>
      <c r="AT7" s="85"/>
      <c r="AU7" s="85"/>
      <c r="AV7" s="85"/>
      <c r="AW7" s="85"/>
      <c r="AX7" s="85"/>
      <c r="AY7" s="85"/>
      <c r="AZ7" s="85"/>
      <c r="BA7" s="85"/>
      <c r="BB7" s="85"/>
      <c r="BC7" s="86"/>
      <c r="BD7" s="202"/>
      <c r="BE7" s="122" t="s">
        <v>198</v>
      </c>
      <c r="BF7" s="200" t="s">
        <v>199</v>
      </c>
      <c r="BG7" s="85"/>
      <c r="BH7" s="85"/>
      <c r="BI7" s="85"/>
      <c r="BJ7" s="85"/>
      <c r="BK7" s="85"/>
      <c r="BL7" s="85"/>
      <c r="BM7" s="85"/>
      <c r="BN7" s="85"/>
      <c r="BO7" s="85"/>
      <c r="BP7" s="85"/>
      <c r="BQ7" s="86"/>
    </row>
    <row r="8">
      <c r="A8" s="89"/>
      <c r="B8" s="81"/>
      <c r="C8" s="81"/>
      <c r="D8" s="81"/>
      <c r="E8" s="81"/>
      <c r="F8" s="81"/>
      <c r="G8" s="81"/>
      <c r="H8" s="81"/>
      <c r="I8" s="81"/>
      <c r="J8" s="81"/>
      <c r="K8" s="81"/>
      <c r="L8" s="81"/>
      <c r="M8" s="82"/>
      <c r="O8" s="89"/>
      <c r="P8" s="81"/>
      <c r="Q8" s="81"/>
      <c r="R8" s="81"/>
      <c r="S8" s="81"/>
      <c r="T8" s="81"/>
      <c r="U8" s="81"/>
      <c r="V8" s="81"/>
      <c r="W8" s="81"/>
      <c r="X8" s="81"/>
      <c r="Y8" s="81"/>
      <c r="Z8" s="81"/>
      <c r="AA8" s="82"/>
      <c r="AC8" s="89"/>
      <c r="AD8" s="81"/>
      <c r="AE8" s="81"/>
      <c r="AF8" s="81"/>
      <c r="AG8" s="81"/>
      <c r="AH8" s="81"/>
      <c r="AI8" s="81"/>
      <c r="AJ8" s="81"/>
      <c r="AK8" s="81"/>
      <c r="AL8" s="81"/>
      <c r="AM8" s="81"/>
      <c r="AN8" s="81"/>
      <c r="AO8" s="82"/>
      <c r="AP8" s="202"/>
      <c r="AQ8" s="89"/>
      <c r="AR8" s="81"/>
      <c r="AS8" s="81"/>
      <c r="AT8" s="81"/>
      <c r="AU8" s="81"/>
      <c r="AV8" s="81"/>
      <c r="AW8" s="81"/>
      <c r="AX8" s="81"/>
      <c r="AY8" s="81"/>
      <c r="AZ8" s="81"/>
      <c r="BA8" s="81"/>
      <c r="BB8" s="81"/>
      <c r="BC8" s="82"/>
      <c r="BD8" s="202"/>
      <c r="BE8" s="89"/>
      <c r="BF8" s="81"/>
      <c r="BG8" s="81"/>
      <c r="BH8" s="81"/>
      <c r="BI8" s="81"/>
      <c r="BJ8" s="81"/>
      <c r="BK8" s="81"/>
      <c r="BL8" s="81"/>
      <c r="BM8" s="81"/>
      <c r="BN8" s="81"/>
      <c r="BO8" s="81"/>
      <c r="BP8" s="81"/>
      <c r="BQ8" s="82"/>
    </row>
    <row r="9">
      <c r="A9" s="90"/>
      <c r="B9" s="29" t="s">
        <v>16</v>
      </c>
      <c r="C9" s="29" t="s">
        <v>151</v>
      </c>
      <c r="D9" s="29" t="s">
        <v>152</v>
      </c>
      <c r="E9" s="29" t="s">
        <v>153</v>
      </c>
      <c r="F9" s="29" t="s">
        <v>22</v>
      </c>
      <c r="G9" s="29" t="s">
        <v>26</v>
      </c>
      <c r="H9" s="74" t="s">
        <v>136</v>
      </c>
      <c r="I9" s="74" t="s">
        <v>28</v>
      </c>
      <c r="J9" s="74" t="s">
        <v>31</v>
      </c>
      <c r="K9" s="74" t="s">
        <v>141</v>
      </c>
      <c r="L9" s="29" t="s">
        <v>33</v>
      </c>
      <c r="M9" s="29" t="s">
        <v>48</v>
      </c>
      <c r="O9" s="90"/>
      <c r="P9" s="29" t="s">
        <v>16</v>
      </c>
      <c r="Q9" s="29" t="s">
        <v>151</v>
      </c>
      <c r="R9" s="29" t="s">
        <v>152</v>
      </c>
      <c r="S9" s="29" t="s">
        <v>153</v>
      </c>
      <c r="T9" s="29" t="s">
        <v>22</v>
      </c>
      <c r="U9" s="29" t="s">
        <v>26</v>
      </c>
      <c r="V9" s="74" t="s">
        <v>136</v>
      </c>
      <c r="W9" s="74" t="s">
        <v>28</v>
      </c>
      <c r="X9" s="74" t="s">
        <v>31</v>
      </c>
      <c r="Y9" s="74" t="s">
        <v>141</v>
      </c>
      <c r="Z9" s="29" t="s">
        <v>33</v>
      </c>
      <c r="AA9" s="29" t="s">
        <v>48</v>
      </c>
      <c r="AC9" s="90"/>
      <c r="AD9" s="29" t="s">
        <v>16</v>
      </c>
      <c r="AE9" s="29" t="s">
        <v>151</v>
      </c>
      <c r="AF9" s="29" t="s">
        <v>152</v>
      </c>
      <c r="AG9" s="29" t="s">
        <v>153</v>
      </c>
      <c r="AH9" s="29" t="s">
        <v>22</v>
      </c>
      <c r="AI9" s="29" t="s">
        <v>26</v>
      </c>
      <c r="AJ9" s="74" t="s">
        <v>136</v>
      </c>
      <c r="AK9" s="74" t="s">
        <v>28</v>
      </c>
      <c r="AL9" s="74" t="s">
        <v>31</v>
      </c>
      <c r="AM9" s="74" t="s">
        <v>141</v>
      </c>
      <c r="AN9" s="29" t="s">
        <v>33</v>
      </c>
      <c r="AO9" s="29" t="s">
        <v>48</v>
      </c>
      <c r="AP9" s="125"/>
      <c r="AQ9" s="90"/>
      <c r="AR9" s="29" t="s">
        <v>16</v>
      </c>
      <c r="AS9" s="29" t="s">
        <v>151</v>
      </c>
      <c r="AT9" s="29" t="s">
        <v>152</v>
      </c>
      <c r="AU9" s="29" t="s">
        <v>153</v>
      </c>
      <c r="AV9" s="29" t="s">
        <v>22</v>
      </c>
      <c r="AW9" s="29" t="s">
        <v>26</v>
      </c>
      <c r="AX9" s="74" t="s">
        <v>136</v>
      </c>
      <c r="AY9" s="74" t="s">
        <v>28</v>
      </c>
      <c r="AZ9" s="74" t="s">
        <v>31</v>
      </c>
      <c r="BA9" s="74" t="s">
        <v>141</v>
      </c>
      <c r="BB9" s="29" t="s">
        <v>33</v>
      </c>
      <c r="BC9" s="29" t="s">
        <v>48</v>
      </c>
      <c r="BD9" s="125"/>
      <c r="BE9" s="90"/>
      <c r="BF9" s="29" t="s">
        <v>16</v>
      </c>
      <c r="BG9" s="29" t="s">
        <v>151</v>
      </c>
      <c r="BH9" s="29" t="s">
        <v>152</v>
      </c>
      <c r="BI9" s="29" t="s">
        <v>153</v>
      </c>
      <c r="BJ9" s="29" t="s">
        <v>22</v>
      </c>
      <c r="BK9" s="29" t="s">
        <v>26</v>
      </c>
      <c r="BL9" s="74" t="s">
        <v>136</v>
      </c>
      <c r="BM9" s="74" t="s">
        <v>28</v>
      </c>
      <c r="BN9" s="74" t="s">
        <v>31</v>
      </c>
      <c r="BO9" s="74" t="s">
        <v>141</v>
      </c>
      <c r="BP9" s="29" t="s">
        <v>33</v>
      </c>
      <c r="BQ9" s="29" t="s">
        <v>48</v>
      </c>
    </row>
    <row r="10">
      <c r="A10" s="97" t="s">
        <v>174</v>
      </c>
      <c r="B10" s="93">
        <v>1.0</v>
      </c>
      <c r="C10" s="93">
        <v>900.0</v>
      </c>
      <c r="D10" s="93">
        <v>174.74</v>
      </c>
      <c r="E10" s="93">
        <f t="shared" ref="E10:E69" si="1">SUM(C10:D10)</f>
        <v>1074.74</v>
      </c>
      <c r="F10" s="94"/>
      <c r="G10" s="94"/>
      <c r="H10" s="138"/>
      <c r="I10" s="94"/>
      <c r="J10" s="94"/>
      <c r="K10" s="138"/>
      <c r="L10" s="96"/>
      <c r="M10" s="96"/>
      <c r="O10" s="91" t="s">
        <v>170</v>
      </c>
      <c r="P10" s="93">
        <v>1.0</v>
      </c>
      <c r="Q10" s="93">
        <v>282.0</v>
      </c>
      <c r="R10" s="93">
        <v>87.07</v>
      </c>
      <c r="S10" s="93">
        <f t="shared" ref="S10:S69" si="2">SUM(Q10:R10)</f>
        <v>369.07</v>
      </c>
      <c r="T10" s="94">
        <v>3310.0</v>
      </c>
      <c r="U10" s="94">
        <v>0.23</v>
      </c>
      <c r="V10" s="95">
        <v>0.18</v>
      </c>
      <c r="W10" s="94">
        <v>21164.0</v>
      </c>
      <c r="X10" s="94">
        <v>0.23</v>
      </c>
      <c r="Y10" s="95">
        <v>0.18</v>
      </c>
      <c r="Z10" s="96">
        <v>644.0</v>
      </c>
      <c r="AA10" s="96">
        <v>820.0</v>
      </c>
      <c r="AC10" s="91" t="s">
        <v>170</v>
      </c>
      <c r="AD10" s="93">
        <v>1.0</v>
      </c>
      <c r="AE10" s="93">
        <v>415.0</v>
      </c>
      <c r="AF10" s="93">
        <v>172.39</v>
      </c>
      <c r="AG10" s="93">
        <f t="shared" ref="AG10:AG69" si="3">SUM(AE10:AF10)</f>
        <v>587.39</v>
      </c>
      <c r="AH10" s="94"/>
      <c r="AI10" s="94"/>
      <c r="AJ10" s="138"/>
      <c r="AK10" s="94"/>
      <c r="AL10" s="94"/>
      <c r="AM10" s="138"/>
      <c r="AN10" s="96"/>
      <c r="AO10" s="96"/>
      <c r="AQ10" s="91" t="s">
        <v>170</v>
      </c>
      <c r="AR10" s="93">
        <v>1.0</v>
      </c>
      <c r="AS10" s="93">
        <v>472.0</v>
      </c>
      <c r="AT10" s="93">
        <v>0.0</v>
      </c>
      <c r="AU10" s="93">
        <f t="shared" ref="AU10:AU69" si="4">SUM(AS10:AT10)</f>
        <v>472</v>
      </c>
      <c r="AV10" s="94"/>
      <c r="AW10" s="94"/>
      <c r="AX10" s="138"/>
      <c r="AY10" s="94"/>
      <c r="AZ10" s="94"/>
      <c r="BA10" s="138"/>
      <c r="BB10" s="96"/>
      <c r="BC10" s="96"/>
      <c r="BE10" s="91" t="s">
        <v>170</v>
      </c>
      <c r="BF10" s="92">
        <v>1.0</v>
      </c>
      <c r="BG10" s="93">
        <v>107.0</v>
      </c>
      <c r="BH10" s="93">
        <v>420.64</v>
      </c>
      <c r="BI10" s="203">
        <f t="shared" ref="BI10:BI69" si="5">SUM(BG10:BH10)</f>
        <v>527.64</v>
      </c>
      <c r="BJ10" s="98"/>
      <c r="BK10" s="98"/>
      <c r="BL10" s="99"/>
      <c r="BM10" s="98"/>
      <c r="BN10" s="98"/>
      <c r="BO10" s="99"/>
      <c r="BP10" s="100"/>
      <c r="BQ10" s="100"/>
    </row>
    <row r="11">
      <c r="A11" s="97" t="s">
        <v>176</v>
      </c>
      <c r="B11" s="93">
        <v>1.0</v>
      </c>
      <c r="C11" s="93">
        <v>927.0</v>
      </c>
      <c r="D11" s="93">
        <v>147.63</v>
      </c>
      <c r="E11" s="93">
        <f t="shared" si="1"/>
        <v>1074.63</v>
      </c>
      <c r="F11" s="94">
        <v>2589.0</v>
      </c>
      <c r="G11" s="94">
        <v>0.39</v>
      </c>
      <c r="H11" s="95">
        <v>0.38</v>
      </c>
      <c r="I11" s="94">
        <v>16474.0</v>
      </c>
      <c r="J11" s="94">
        <v>0.4</v>
      </c>
      <c r="K11" s="95">
        <v>0.38</v>
      </c>
      <c r="L11" s="94">
        <v>927.0</v>
      </c>
      <c r="M11" s="94">
        <v>1074.0</v>
      </c>
      <c r="O11" s="91" t="s">
        <v>171</v>
      </c>
      <c r="P11" s="93">
        <v>1.0</v>
      </c>
      <c r="Q11" s="93">
        <v>595.0</v>
      </c>
      <c r="R11" s="93">
        <v>225.45</v>
      </c>
      <c r="S11" s="129">
        <f t="shared" si="2"/>
        <v>820.45</v>
      </c>
      <c r="T11" s="119"/>
      <c r="U11" s="119"/>
      <c r="V11" s="135"/>
      <c r="W11" s="119"/>
      <c r="X11" s="94"/>
      <c r="Y11" s="137"/>
      <c r="Z11" s="137"/>
      <c r="AA11" s="137"/>
      <c r="AC11" s="91" t="s">
        <v>171</v>
      </c>
      <c r="AD11" s="93">
        <v>1.0</v>
      </c>
      <c r="AE11" s="93">
        <v>257.0</v>
      </c>
      <c r="AF11" s="93">
        <v>39.58</v>
      </c>
      <c r="AG11" s="93">
        <f t="shared" si="3"/>
        <v>296.58</v>
      </c>
      <c r="AH11" s="94">
        <v>3221.0</v>
      </c>
      <c r="AI11" s="94">
        <v>0.26</v>
      </c>
      <c r="AJ11" s="95">
        <v>0.23</v>
      </c>
      <c r="AK11" s="94">
        <v>20592.0</v>
      </c>
      <c r="AL11" s="94">
        <v>0.26</v>
      </c>
      <c r="AM11" s="95">
        <v>0.24</v>
      </c>
      <c r="AN11" s="94">
        <v>415.0</v>
      </c>
      <c r="AO11" s="94">
        <v>588.0</v>
      </c>
      <c r="AQ11" s="91" t="s">
        <v>171</v>
      </c>
      <c r="AR11" s="93">
        <v>1.0</v>
      </c>
      <c r="AS11" s="93">
        <v>576.0</v>
      </c>
      <c r="AT11" s="93">
        <v>182.25</v>
      </c>
      <c r="AU11" s="93">
        <f t="shared" si="4"/>
        <v>758.25</v>
      </c>
      <c r="AV11" s="94"/>
      <c r="AW11" s="94"/>
      <c r="AX11" s="138"/>
      <c r="AY11" s="94"/>
      <c r="AZ11" s="94"/>
      <c r="BA11" s="138"/>
      <c r="BB11" s="101"/>
      <c r="BC11" s="101"/>
      <c r="BE11" s="91" t="s">
        <v>171</v>
      </c>
      <c r="BF11" s="92">
        <v>1.0</v>
      </c>
      <c r="BG11" s="93">
        <v>239.0</v>
      </c>
      <c r="BH11" s="93">
        <v>288.06</v>
      </c>
      <c r="BI11" s="203">
        <f t="shared" si="5"/>
        <v>527.06</v>
      </c>
      <c r="BJ11" s="98"/>
      <c r="BK11" s="98"/>
      <c r="BL11" s="99"/>
      <c r="BM11" s="98"/>
      <c r="BN11" s="98"/>
      <c r="BO11" s="99"/>
      <c r="BP11" s="101"/>
      <c r="BQ11" s="101"/>
    </row>
    <row r="12">
      <c r="A12" s="97" t="s">
        <v>178</v>
      </c>
      <c r="B12" s="93">
        <v>1.0</v>
      </c>
      <c r="C12" s="93">
        <v>449.0</v>
      </c>
      <c r="D12" s="93">
        <v>624.88</v>
      </c>
      <c r="E12" s="93">
        <f t="shared" si="1"/>
        <v>1073.88</v>
      </c>
      <c r="F12" s="94"/>
      <c r="G12" s="94"/>
      <c r="H12" s="138"/>
      <c r="I12" s="94"/>
      <c r="J12" s="94"/>
      <c r="K12" s="138"/>
      <c r="L12" s="101"/>
      <c r="M12" s="101"/>
      <c r="O12" s="140" t="s">
        <v>174</v>
      </c>
      <c r="P12" s="118">
        <v>1.0</v>
      </c>
      <c r="Q12" s="118">
        <v>464.0</v>
      </c>
      <c r="R12" s="118">
        <v>356.37</v>
      </c>
      <c r="S12" s="118">
        <f t="shared" si="2"/>
        <v>820.37</v>
      </c>
      <c r="T12" s="94"/>
      <c r="U12" s="94"/>
      <c r="V12" s="138"/>
      <c r="W12" s="94"/>
      <c r="X12" s="94"/>
      <c r="Y12" s="138"/>
      <c r="Z12" s="101"/>
      <c r="AA12" s="101"/>
      <c r="AC12" s="91" t="s">
        <v>172</v>
      </c>
      <c r="AD12" s="93">
        <v>1.0</v>
      </c>
      <c r="AE12" s="93">
        <v>414.0</v>
      </c>
      <c r="AF12" s="93">
        <v>173.56</v>
      </c>
      <c r="AG12" s="93">
        <f t="shared" si="3"/>
        <v>587.56</v>
      </c>
      <c r="AH12" s="94"/>
      <c r="AI12" s="94"/>
      <c r="AJ12" s="138"/>
      <c r="AK12" s="94"/>
      <c r="AL12" s="94"/>
      <c r="AM12" s="138"/>
      <c r="AN12" s="101"/>
      <c r="AO12" s="101"/>
      <c r="AQ12" s="91" t="s">
        <v>172</v>
      </c>
      <c r="AR12" s="93">
        <v>1.0</v>
      </c>
      <c r="AS12" s="93">
        <v>354.0</v>
      </c>
      <c r="AT12" s="93">
        <v>404.58</v>
      </c>
      <c r="AU12" s="93">
        <f t="shared" si="4"/>
        <v>758.58</v>
      </c>
      <c r="AV12" s="94">
        <v>2607.0</v>
      </c>
      <c r="AW12" s="94">
        <v>0.38</v>
      </c>
      <c r="AX12" s="95">
        <v>0.36</v>
      </c>
      <c r="AY12" s="94">
        <v>16649.0</v>
      </c>
      <c r="AZ12" s="94">
        <v>0.38</v>
      </c>
      <c r="BA12" s="95">
        <v>0.35</v>
      </c>
      <c r="BB12" s="94">
        <v>576.0</v>
      </c>
      <c r="BC12" s="94">
        <v>758.0</v>
      </c>
      <c r="BE12" s="91" t="s">
        <v>172</v>
      </c>
      <c r="BF12" s="92">
        <v>1.0</v>
      </c>
      <c r="BG12" s="93">
        <v>349.0</v>
      </c>
      <c r="BH12" s="93">
        <v>178.68</v>
      </c>
      <c r="BI12" s="203">
        <f t="shared" si="5"/>
        <v>527.68</v>
      </c>
      <c r="BJ12" s="98"/>
      <c r="BK12" s="98"/>
      <c r="BL12" s="99"/>
      <c r="BM12" s="98"/>
      <c r="BN12" s="98"/>
      <c r="BO12" s="99"/>
      <c r="BP12" s="101"/>
      <c r="BQ12" s="101"/>
    </row>
    <row r="13">
      <c r="A13" s="97" t="s">
        <v>179</v>
      </c>
      <c r="B13" s="93">
        <v>1.0</v>
      </c>
      <c r="C13" s="93">
        <v>777.0</v>
      </c>
      <c r="D13" s="93">
        <v>297.1</v>
      </c>
      <c r="E13" s="93">
        <f t="shared" si="1"/>
        <v>1074.1</v>
      </c>
      <c r="F13" s="94"/>
      <c r="G13" s="94"/>
      <c r="H13" s="138"/>
      <c r="I13" s="94"/>
      <c r="J13" s="94"/>
      <c r="K13" s="138"/>
      <c r="L13" s="101"/>
      <c r="M13" s="101"/>
      <c r="O13" s="97" t="s">
        <v>176</v>
      </c>
      <c r="P13" s="93">
        <v>1.0</v>
      </c>
      <c r="Q13" s="93">
        <v>87.0</v>
      </c>
      <c r="R13" s="93">
        <v>282.08</v>
      </c>
      <c r="S13" s="93">
        <f t="shared" si="2"/>
        <v>369.08</v>
      </c>
      <c r="T13" s="94"/>
      <c r="U13" s="94"/>
      <c r="V13" s="138"/>
      <c r="W13" s="94"/>
      <c r="X13" s="94"/>
      <c r="Y13" s="138"/>
      <c r="Z13" s="101"/>
      <c r="AA13" s="101"/>
      <c r="AC13" s="97" t="s">
        <v>174</v>
      </c>
      <c r="AD13" s="93">
        <v>1.0</v>
      </c>
      <c r="AE13" s="93">
        <v>396.0</v>
      </c>
      <c r="AF13" s="93">
        <v>191.49</v>
      </c>
      <c r="AG13" s="93">
        <f t="shared" si="3"/>
        <v>587.49</v>
      </c>
      <c r="AH13" s="94">
        <v>2663.0</v>
      </c>
      <c r="AI13" s="94">
        <v>0.38</v>
      </c>
      <c r="AJ13" s="95">
        <v>0.34</v>
      </c>
      <c r="AK13" s="94">
        <v>16972.0</v>
      </c>
      <c r="AL13" s="94">
        <v>0.38</v>
      </c>
      <c r="AM13" s="95">
        <v>0.35</v>
      </c>
      <c r="AN13" s="94">
        <v>415.0</v>
      </c>
      <c r="AO13" s="94">
        <v>588.0</v>
      </c>
      <c r="AQ13" s="91" t="s">
        <v>173</v>
      </c>
      <c r="AR13" s="93">
        <v>1.0</v>
      </c>
      <c r="AS13" s="93">
        <v>301.0</v>
      </c>
      <c r="AT13" s="93">
        <v>0.0</v>
      </c>
      <c r="AU13" s="93">
        <f t="shared" si="4"/>
        <v>301</v>
      </c>
      <c r="AV13" s="94"/>
      <c r="AW13" s="94"/>
      <c r="AX13" s="95"/>
      <c r="AY13" s="94"/>
      <c r="AZ13" s="94"/>
      <c r="BA13" s="95"/>
      <c r="BB13" s="94"/>
      <c r="BC13" s="94"/>
      <c r="BE13" s="91" t="s">
        <v>173</v>
      </c>
      <c r="BF13" s="92">
        <v>1.0</v>
      </c>
      <c r="BG13" s="93">
        <v>344.0</v>
      </c>
      <c r="BH13" s="93">
        <v>183.38</v>
      </c>
      <c r="BI13" s="203">
        <f t="shared" si="5"/>
        <v>527.38</v>
      </c>
      <c r="BJ13" s="98"/>
      <c r="BK13" s="98"/>
      <c r="BL13" s="99"/>
      <c r="BM13" s="98"/>
      <c r="BN13" s="98"/>
      <c r="BO13" s="99"/>
      <c r="BP13" s="101"/>
      <c r="BQ13" s="101"/>
    </row>
    <row r="14">
      <c r="A14" s="97" t="s">
        <v>200</v>
      </c>
      <c r="B14" s="93">
        <v>1.0</v>
      </c>
      <c r="C14" s="93">
        <v>462.0</v>
      </c>
      <c r="D14" s="93">
        <v>611.9</v>
      </c>
      <c r="E14" s="93">
        <f t="shared" si="1"/>
        <v>1073.9</v>
      </c>
      <c r="F14" s="94"/>
      <c r="G14" s="94"/>
      <c r="H14" s="138"/>
      <c r="I14" s="94"/>
      <c r="J14" s="94"/>
      <c r="K14" s="138"/>
      <c r="L14" s="101"/>
      <c r="M14" s="101"/>
      <c r="O14" s="97" t="s">
        <v>178</v>
      </c>
      <c r="P14" s="93">
        <v>1.0</v>
      </c>
      <c r="Q14" s="93">
        <v>644.0</v>
      </c>
      <c r="R14" s="93">
        <v>176.01</v>
      </c>
      <c r="S14" s="93">
        <f t="shared" si="2"/>
        <v>820.01</v>
      </c>
      <c r="T14" s="94">
        <v>2716.0</v>
      </c>
      <c r="U14" s="94">
        <v>0.37</v>
      </c>
      <c r="V14" s="95">
        <v>0.35</v>
      </c>
      <c r="W14" s="94">
        <v>17326.0</v>
      </c>
      <c r="X14" s="94">
        <v>0.37</v>
      </c>
      <c r="Y14" s="95">
        <v>0.35</v>
      </c>
      <c r="Z14" s="94">
        <v>644.0</v>
      </c>
      <c r="AA14" s="94">
        <v>820.0</v>
      </c>
      <c r="AC14" s="97" t="s">
        <v>176</v>
      </c>
      <c r="AD14" s="93">
        <v>1.0</v>
      </c>
      <c r="AE14" s="93">
        <v>229.0</v>
      </c>
      <c r="AF14" s="93">
        <v>67.96</v>
      </c>
      <c r="AG14" s="93">
        <f t="shared" si="3"/>
        <v>296.96</v>
      </c>
      <c r="AH14" s="94"/>
      <c r="AI14" s="94"/>
      <c r="AJ14" s="138"/>
      <c r="AK14" s="94"/>
      <c r="AL14" s="94"/>
      <c r="AM14" s="138"/>
      <c r="AN14" s="101"/>
      <c r="AO14" s="101"/>
      <c r="AQ14" s="97" t="s">
        <v>174</v>
      </c>
      <c r="AR14" s="93">
        <v>1.0</v>
      </c>
      <c r="AS14" s="93">
        <v>471.0</v>
      </c>
      <c r="AT14" s="93">
        <v>0.0</v>
      </c>
      <c r="AU14" s="93">
        <f t="shared" si="4"/>
        <v>471</v>
      </c>
      <c r="AV14" s="94">
        <v>3211.0</v>
      </c>
      <c r="AW14" s="94">
        <v>0.24</v>
      </c>
      <c r="AX14" s="95">
        <v>0.2</v>
      </c>
      <c r="AY14" s="94">
        <v>20461.0</v>
      </c>
      <c r="AZ14" s="94">
        <v>0.25</v>
      </c>
      <c r="BA14" s="95">
        <v>0.2</v>
      </c>
      <c r="BB14" s="94">
        <v>576.0</v>
      </c>
      <c r="BC14" s="94">
        <v>758.0</v>
      </c>
      <c r="BE14" s="91" t="s">
        <v>175</v>
      </c>
      <c r="BF14" s="92">
        <v>1.0</v>
      </c>
      <c r="BG14" s="93">
        <v>314.0</v>
      </c>
      <c r="BH14" s="93">
        <v>213.61</v>
      </c>
      <c r="BI14" s="203">
        <f t="shared" si="5"/>
        <v>527.61</v>
      </c>
      <c r="BJ14" s="98"/>
      <c r="BK14" s="98"/>
      <c r="BL14" s="99"/>
      <c r="BM14" s="98"/>
      <c r="BN14" s="98"/>
      <c r="BO14" s="99"/>
      <c r="BP14" s="101"/>
      <c r="BQ14" s="101"/>
    </row>
    <row r="15">
      <c r="A15" s="142" t="s">
        <v>201</v>
      </c>
      <c r="B15" s="105">
        <v>1.0</v>
      </c>
      <c r="C15" s="105">
        <v>920.0</v>
      </c>
      <c r="D15" s="105">
        <v>154.35</v>
      </c>
      <c r="E15" s="105">
        <f t="shared" si="1"/>
        <v>1074.35</v>
      </c>
      <c r="F15" s="109"/>
      <c r="G15" s="109"/>
      <c r="H15" s="154"/>
      <c r="I15" s="109"/>
      <c r="J15" s="109"/>
      <c r="K15" s="154"/>
      <c r="L15" s="108"/>
      <c r="M15" s="108"/>
      <c r="O15" s="142" t="s">
        <v>179</v>
      </c>
      <c r="P15" s="105">
        <v>1.0</v>
      </c>
      <c r="Q15" s="105">
        <v>638.0</v>
      </c>
      <c r="R15" s="105">
        <v>181.72</v>
      </c>
      <c r="S15" s="105">
        <f t="shared" si="2"/>
        <v>819.72</v>
      </c>
      <c r="T15" s="94"/>
      <c r="U15" s="94"/>
      <c r="V15" s="138"/>
      <c r="W15" s="94"/>
      <c r="X15" s="94"/>
      <c r="Y15" s="138"/>
      <c r="Z15" s="101"/>
      <c r="AA15" s="101"/>
      <c r="AC15" s="142" t="s">
        <v>178</v>
      </c>
      <c r="AD15" s="105">
        <v>1.0</v>
      </c>
      <c r="AE15" s="105">
        <v>257.0</v>
      </c>
      <c r="AF15" s="105">
        <v>40.03</v>
      </c>
      <c r="AG15" s="105">
        <f t="shared" si="3"/>
        <v>297.03</v>
      </c>
      <c r="AH15" s="109"/>
      <c r="AI15" s="109"/>
      <c r="AJ15" s="154"/>
      <c r="AK15" s="109"/>
      <c r="AL15" s="109"/>
      <c r="AM15" s="154"/>
      <c r="AN15" s="108"/>
      <c r="AO15" s="108"/>
      <c r="AQ15" s="142" t="s">
        <v>176</v>
      </c>
      <c r="AR15" s="105">
        <v>1.0</v>
      </c>
      <c r="AS15" s="105">
        <v>318.0</v>
      </c>
      <c r="AT15" s="105">
        <v>0.0</v>
      </c>
      <c r="AU15" s="105">
        <f t="shared" si="4"/>
        <v>318</v>
      </c>
      <c r="AV15" s="109"/>
      <c r="AW15" s="109"/>
      <c r="AX15" s="154"/>
      <c r="AY15" s="109"/>
      <c r="AZ15" s="109"/>
      <c r="BA15" s="154"/>
      <c r="BB15" s="108"/>
      <c r="BC15" s="108"/>
      <c r="BE15" s="103" t="s">
        <v>177</v>
      </c>
      <c r="BF15" s="104">
        <v>1.0</v>
      </c>
      <c r="BG15" s="105">
        <v>98.0</v>
      </c>
      <c r="BH15" s="105">
        <v>429.54</v>
      </c>
      <c r="BI15" s="204">
        <f t="shared" si="5"/>
        <v>527.54</v>
      </c>
      <c r="BJ15" s="109">
        <v>3112.0</v>
      </c>
      <c r="BK15" s="109">
        <v>0.28</v>
      </c>
      <c r="BL15" s="111">
        <v>0.25</v>
      </c>
      <c r="BM15" s="109">
        <v>19882.0</v>
      </c>
      <c r="BN15" s="109">
        <v>0.29</v>
      </c>
      <c r="BO15" s="111">
        <v>0.25</v>
      </c>
      <c r="BP15" s="109">
        <v>349.0</v>
      </c>
      <c r="BQ15" s="109">
        <v>527.0</v>
      </c>
    </row>
    <row r="16">
      <c r="A16" s="140" t="s">
        <v>174</v>
      </c>
      <c r="B16" s="118">
        <v>2.0</v>
      </c>
      <c r="C16" s="118">
        <v>565.0</v>
      </c>
      <c r="D16" s="118">
        <v>292.19</v>
      </c>
      <c r="E16" s="118">
        <f t="shared" si="1"/>
        <v>857.19</v>
      </c>
      <c r="F16" s="94"/>
      <c r="G16" s="94"/>
      <c r="H16" s="138"/>
      <c r="I16" s="94"/>
      <c r="J16" s="94"/>
      <c r="K16" s="138"/>
      <c r="L16" s="94"/>
      <c r="M16" s="94"/>
      <c r="O16" s="116" t="s">
        <v>170</v>
      </c>
      <c r="P16" s="118">
        <v>2.0</v>
      </c>
      <c r="Q16" s="118">
        <v>320.0</v>
      </c>
      <c r="R16" s="118">
        <v>28.0</v>
      </c>
      <c r="S16" s="145">
        <f t="shared" si="2"/>
        <v>348</v>
      </c>
      <c r="T16" s="96">
        <v>2512.0</v>
      </c>
      <c r="U16" s="96">
        <v>0.41</v>
      </c>
      <c r="V16" s="96">
        <v>0.4</v>
      </c>
      <c r="W16" s="96">
        <v>16073.0</v>
      </c>
      <c r="X16" s="96">
        <v>0.41</v>
      </c>
      <c r="Y16" s="96">
        <v>0.39</v>
      </c>
      <c r="Z16" s="96">
        <v>623.0</v>
      </c>
      <c r="AA16" s="96">
        <v>799.0</v>
      </c>
      <c r="AC16" s="116" t="s">
        <v>170</v>
      </c>
      <c r="AD16" s="118">
        <v>2.0</v>
      </c>
      <c r="AE16" s="118">
        <v>418.0</v>
      </c>
      <c r="AF16" s="118">
        <v>161.18</v>
      </c>
      <c r="AG16" s="118">
        <f t="shared" si="3"/>
        <v>579.18</v>
      </c>
      <c r="AH16" s="94">
        <v>2431.0</v>
      </c>
      <c r="AI16" s="94">
        <v>0.43</v>
      </c>
      <c r="AJ16" s="95">
        <v>0.41</v>
      </c>
      <c r="AK16" s="94">
        <v>15511.0</v>
      </c>
      <c r="AL16" s="94">
        <v>0.43</v>
      </c>
      <c r="AM16" s="95">
        <v>0.42</v>
      </c>
      <c r="AN16" s="94">
        <v>418.0</v>
      </c>
      <c r="AO16" s="94">
        <v>579.0</v>
      </c>
      <c r="AQ16" s="91" t="s">
        <v>170</v>
      </c>
      <c r="AR16" s="118">
        <v>2.0</v>
      </c>
      <c r="AS16" s="118">
        <v>377.0</v>
      </c>
      <c r="AT16" s="118">
        <v>0.0</v>
      </c>
      <c r="AU16" s="118">
        <f t="shared" si="4"/>
        <v>377</v>
      </c>
      <c r="AV16" s="94"/>
      <c r="AW16" s="94"/>
      <c r="AX16" s="95"/>
      <c r="AY16" s="94"/>
      <c r="AZ16" s="94"/>
      <c r="BA16" s="95"/>
      <c r="BB16" s="94"/>
      <c r="BC16" s="94"/>
      <c r="BE16" s="116" t="s">
        <v>170</v>
      </c>
      <c r="BF16" s="117">
        <v>2.0</v>
      </c>
      <c r="BG16" s="118">
        <v>117.0</v>
      </c>
      <c r="BH16" s="118">
        <v>392.07</v>
      </c>
      <c r="BI16" s="205">
        <f t="shared" si="5"/>
        <v>509.07</v>
      </c>
      <c r="BJ16" s="98"/>
      <c r="BK16" s="98"/>
      <c r="BL16" s="99"/>
      <c r="BM16" s="98"/>
      <c r="BN16" s="98"/>
      <c r="BO16" s="99"/>
      <c r="BP16" s="98"/>
      <c r="BQ16" s="98"/>
    </row>
    <row r="17">
      <c r="A17" s="97" t="s">
        <v>176</v>
      </c>
      <c r="B17" s="93">
        <v>2.0</v>
      </c>
      <c r="C17" s="93">
        <v>713.0</v>
      </c>
      <c r="D17" s="93">
        <v>144.08</v>
      </c>
      <c r="E17" s="93">
        <f t="shared" si="1"/>
        <v>857.08</v>
      </c>
      <c r="F17" s="94"/>
      <c r="G17" s="94"/>
      <c r="H17" s="138"/>
      <c r="I17" s="94"/>
      <c r="J17" s="94"/>
      <c r="K17" s="138"/>
      <c r="L17" s="101"/>
      <c r="M17" s="101"/>
      <c r="O17" s="91" t="s">
        <v>171</v>
      </c>
      <c r="P17" s="93">
        <v>2.0</v>
      </c>
      <c r="Q17" s="93">
        <v>600.0</v>
      </c>
      <c r="R17" s="93">
        <v>199.16</v>
      </c>
      <c r="S17" s="129">
        <f t="shared" si="2"/>
        <v>799.16</v>
      </c>
      <c r="T17" s="119"/>
      <c r="U17" s="119"/>
      <c r="V17" s="135"/>
      <c r="W17" s="119"/>
      <c r="X17" s="94"/>
      <c r="Y17" s="137"/>
      <c r="Z17" s="137"/>
      <c r="AA17" s="137"/>
      <c r="AC17" s="91" t="s">
        <v>171</v>
      </c>
      <c r="AD17" s="93">
        <v>2.0</v>
      </c>
      <c r="AE17" s="93">
        <v>228.0</v>
      </c>
      <c r="AF17" s="93">
        <v>59.89</v>
      </c>
      <c r="AG17" s="93">
        <f t="shared" si="3"/>
        <v>287.89</v>
      </c>
      <c r="AH17" s="94"/>
      <c r="AI17" s="94"/>
      <c r="AJ17" s="138"/>
      <c r="AK17" s="94"/>
      <c r="AL17" s="94"/>
      <c r="AM17" s="138"/>
      <c r="AN17" s="101"/>
      <c r="AO17" s="101"/>
      <c r="AQ17" s="91" t="s">
        <v>171</v>
      </c>
      <c r="AR17" s="93">
        <v>2.0</v>
      </c>
      <c r="AS17" s="93">
        <v>566.0</v>
      </c>
      <c r="AT17" s="93">
        <v>208.47</v>
      </c>
      <c r="AU17" s="93">
        <f t="shared" si="4"/>
        <v>774.47</v>
      </c>
      <c r="AV17" s="94">
        <v>2379.0</v>
      </c>
      <c r="AW17" s="94">
        <v>0.45</v>
      </c>
      <c r="AX17" s="95">
        <v>0.44</v>
      </c>
      <c r="AY17" s="94">
        <v>15200.0</v>
      </c>
      <c r="AZ17" s="94">
        <v>0.45</v>
      </c>
      <c r="BA17" s="95">
        <v>0.43</v>
      </c>
      <c r="BB17" s="94">
        <v>566.0</v>
      </c>
      <c r="BC17" s="94">
        <v>774.0</v>
      </c>
      <c r="BE17" s="91" t="s">
        <v>171</v>
      </c>
      <c r="BF17" s="92">
        <v>2.0</v>
      </c>
      <c r="BG17" s="93">
        <v>241.0</v>
      </c>
      <c r="BH17" s="93">
        <v>268.0</v>
      </c>
      <c r="BI17" s="203">
        <f t="shared" si="5"/>
        <v>509</v>
      </c>
      <c r="BJ17" s="98"/>
      <c r="BK17" s="98"/>
      <c r="BL17" s="99"/>
      <c r="BM17" s="98"/>
      <c r="BN17" s="98"/>
      <c r="BO17" s="99"/>
      <c r="BP17" s="101"/>
      <c r="BQ17" s="101"/>
    </row>
    <row r="18">
      <c r="A18" s="97" t="s">
        <v>178</v>
      </c>
      <c r="B18" s="93">
        <v>2.0</v>
      </c>
      <c r="C18" s="93">
        <v>333.0</v>
      </c>
      <c r="D18" s="93">
        <v>524.32</v>
      </c>
      <c r="E18" s="93">
        <f t="shared" si="1"/>
        <v>857.32</v>
      </c>
      <c r="F18" s="94"/>
      <c r="G18" s="94"/>
      <c r="H18" s="138"/>
      <c r="I18" s="94"/>
      <c r="J18" s="94"/>
      <c r="K18" s="138"/>
      <c r="L18" s="101"/>
      <c r="M18" s="101"/>
      <c r="O18" s="97" t="s">
        <v>174</v>
      </c>
      <c r="P18" s="93">
        <v>2.0</v>
      </c>
      <c r="Q18" s="93">
        <v>515.0</v>
      </c>
      <c r="R18" s="93">
        <v>284.22</v>
      </c>
      <c r="S18" s="129">
        <f t="shared" si="2"/>
        <v>799.22</v>
      </c>
      <c r="T18" s="119"/>
      <c r="U18" s="119"/>
      <c r="V18" s="135"/>
      <c r="W18" s="119"/>
      <c r="X18" s="94"/>
      <c r="Y18" s="137"/>
      <c r="Z18" s="137"/>
      <c r="AA18" s="137"/>
      <c r="AC18" s="91" t="s">
        <v>172</v>
      </c>
      <c r="AD18" s="93">
        <v>2.0</v>
      </c>
      <c r="AE18" s="93">
        <v>377.0</v>
      </c>
      <c r="AF18" s="93">
        <v>201.69</v>
      </c>
      <c r="AG18" s="93">
        <f t="shared" si="3"/>
        <v>578.69</v>
      </c>
      <c r="AH18" s="94"/>
      <c r="AI18" s="94"/>
      <c r="AJ18" s="138"/>
      <c r="AK18" s="94"/>
      <c r="AL18" s="94"/>
      <c r="AM18" s="138"/>
      <c r="AN18" s="101"/>
      <c r="AO18" s="101"/>
      <c r="AQ18" s="91" t="s">
        <v>172</v>
      </c>
      <c r="AR18" s="93">
        <v>2.0</v>
      </c>
      <c r="AS18" s="93">
        <v>332.0</v>
      </c>
      <c r="AT18" s="93">
        <v>441.69</v>
      </c>
      <c r="AU18" s="93">
        <f t="shared" si="4"/>
        <v>773.69</v>
      </c>
      <c r="AV18" s="94"/>
      <c r="AW18" s="94"/>
      <c r="AX18" s="138"/>
      <c r="AY18" s="94"/>
      <c r="AZ18" s="94"/>
      <c r="BA18" s="138"/>
      <c r="BB18" s="101"/>
      <c r="BC18" s="101"/>
      <c r="BE18" s="91" t="s">
        <v>172</v>
      </c>
      <c r="BF18" s="92">
        <v>2.0</v>
      </c>
      <c r="BG18" s="93">
        <v>345.0</v>
      </c>
      <c r="BH18" s="93">
        <v>164.7</v>
      </c>
      <c r="BI18" s="203">
        <f t="shared" si="5"/>
        <v>509.7</v>
      </c>
      <c r="BJ18" s="98"/>
      <c r="BK18" s="98"/>
      <c r="BL18" s="99"/>
      <c r="BM18" s="98"/>
      <c r="BN18" s="98"/>
      <c r="BO18" s="99"/>
      <c r="BP18" s="101"/>
      <c r="BQ18" s="101"/>
    </row>
    <row r="19">
      <c r="A19" s="97" t="s">
        <v>179</v>
      </c>
      <c r="B19" s="93">
        <v>2.0</v>
      </c>
      <c r="C19" s="93">
        <v>541.0</v>
      </c>
      <c r="D19" s="93">
        <v>315.92</v>
      </c>
      <c r="E19" s="93">
        <f t="shared" si="1"/>
        <v>856.92</v>
      </c>
      <c r="F19" s="94"/>
      <c r="G19" s="94"/>
      <c r="H19" s="138"/>
      <c r="I19" s="94"/>
      <c r="J19" s="94"/>
      <c r="K19" s="138"/>
      <c r="L19" s="101"/>
      <c r="M19" s="101"/>
      <c r="O19" s="97" t="s">
        <v>176</v>
      </c>
      <c r="P19" s="93">
        <v>2.0</v>
      </c>
      <c r="Q19" s="93">
        <v>91.0</v>
      </c>
      <c r="R19" s="93">
        <v>257.21</v>
      </c>
      <c r="S19" s="93">
        <f t="shared" si="2"/>
        <v>348.21</v>
      </c>
      <c r="T19" s="94">
        <v>2481.0</v>
      </c>
      <c r="U19" s="94">
        <v>0.42</v>
      </c>
      <c r="V19" s="95">
        <v>0.4</v>
      </c>
      <c r="W19" s="94">
        <v>15815.0</v>
      </c>
      <c r="X19" s="94">
        <v>0.42</v>
      </c>
      <c r="Y19" s="95">
        <v>0.41</v>
      </c>
      <c r="Z19" s="94">
        <v>623.0</v>
      </c>
      <c r="AA19" s="94">
        <v>799.0</v>
      </c>
      <c r="AC19" s="97" t="s">
        <v>174</v>
      </c>
      <c r="AD19" s="93">
        <v>2.0</v>
      </c>
      <c r="AE19" s="93">
        <v>392.0</v>
      </c>
      <c r="AF19" s="93">
        <v>186.91</v>
      </c>
      <c r="AG19" s="93">
        <f t="shared" si="3"/>
        <v>578.91</v>
      </c>
      <c r="AH19" s="94"/>
      <c r="AI19" s="94"/>
      <c r="AJ19" s="138"/>
      <c r="AK19" s="94"/>
      <c r="AL19" s="94"/>
      <c r="AM19" s="138"/>
      <c r="AN19" s="101"/>
      <c r="AO19" s="101"/>
      <c r="AQ19" s="91" t="s">
        <v>173</v>
      </c>
      <c r="AR19" s="93">
        <v>2.0</v>
      </c>
      <c r="AS19" s="93">
        <v>244.0</v>
      </c>
      <c r="AT19" s="93">
        <v>55.41</v>
      </c>
      <c r="AU19" s="93">
        <f t="shared" si="4"/>
        <v>299.41</v>
      </c>
      <c r="AV19" s="94"/>
      <c r="AW19" s="94"/>
      <c r="AX19" s="138"/>
      <c r="AY19" s="94"/>
      <c r="AZ19" s="94"/>
      <c r="BA19" s="138"/>
      <c r="BB19" s="101"/>
      <c r="BC19" s="101"/>
      <c r="BE19" s="91" t="s">
        <v>173</v>
      </c>
      <c r="BF19" s="92">
        <v>2.0</v>
      </c>
      <c r="BG19" s="93">
        <v>333.0</v>
      </c>
      <c r="BH19" s="93">
        <v>176.04</v>
      </c>
      <c r="BI19" s="203">
        <f t="shared" si="5"/>
        <v>509.04</v>
      </c>
      <c r="BJ19" s="94">
        <v>2938.0</v>
      </c>
      <c r="BK19" s="94">
        <v>0.32</v>
      </c>
      <c r="BL19" s="95">
        <v>0.28</v>
      </c>
      <c r="BM19" s="94">
        <v>18768.0</v>
      </c>
      <c r="BN19" s="94">
        <v>0.32</v>
      </c>
      <c r="BO19" s="95">
        <v>0.28</v>
      </c>
      <c r="BP19" s="94">
        <v>345.0</v>
      </c>
      <c r="BQ19" s="94">
        <v>509.0</v>
      </c>
    </row>
    <row r="20">
      <c r="A20" s="97" t="s">
        <v>200</v>
      </c>
      <c r="B20" s="93">
        <v>2.0</v>
      </c>
      <c r="C20" s="93">
        <v>433.0</v>
      </c>
      <c r="D20" s="93">
        <v>424.09</v>
      </c>
      <c r="E20" s="93">
        <f t="shared" si="1"/>
        <v>857.09</v>
      </c>
      <c r="F20" s="94">
        <v>2442.0</v>
      </c>
      <c r="G20" s="94">
        <v>0.43</v>
      </c>
      <c r="H20" s="95">
        <v>0.41</v>
      </c>
      <c r="I20" s="94">
        <v>15583.0</v>
      </c>
      <c r="J20" s="94">
        <v>0.43</v>
      </c>
      <c r="K20" s="95">
        <v>0.41</v>
      </c>
      <c r="L20" s="94">
        <v>715.0</v>
      </c>
      <c r="M20" s="94">
        <v>857.0</v>
      </c>
      <c r="O20" s="97" t="s">
        <v>178</v>
      </c>
      <c r="P20" s="93">
        <v>2.0</v>
      </c>
      <c r="Q20" s="93">
        <v>620.0</v>
      </c>
      <c r="R20" s="93">
        <v>178.92</v>
      </c>
      <c r="S20" s="93">
        <f t="shared" si="2"/>
        <v>798.92</v>
      </c>
      <c r="T20" s="94"/>
      <c r="U20" s="94"/>
      <c r="V20" s="138"/>
      <c r="W20" s="94"/>
      <c r="X20" s="94"/>
      <c r="Y20" s="138"/>
      <c r="Z20" s="101"/>
      <c r="AA20" s="101"/>
      <c r="AC20" s="97" t="s">
        <v>176</v>
      </c>
      <c r="AD20" s="93">
        <v>2.0</v>
      </c>
      <c r="AE20" s="93">
        <v>219.0</v>
      </c>
      <c r="AF20" s="93">
        <v>68.87</v>
      </c>
      <c r="AG20" s="93">
        <f t="shared" si="3"/>
        <v>287.87</v>
      </c>
      <c r="AH20" s="94">
        <v>2616.0</v>
      </c>
      <c r="AI20" s="94">
        <v>0.39</v>
      </c>
      <c r="AJ20" s="95">
        <v>0.38</v>
      </c>
      <c r="AK20" s="94">
        <v>16702.0</v>
      </c>
      <c r="AL20" s="94">
        <v>0.39</v>
      </c>
      <c r="AM20" s="95">
        <v>0.38</v>
      </c>
      <c r="AN20" s="94">
        <v>418.0</v>
      </c>
      <c r="AO20" s="94">
        <v>579.0</v>
      </c>
      <c r="AQ20" s="97" t="s">
        <v>174</v>
      </c>
      <c r="AR20" s="93">
        <v>2.0</v>
      </c>
      <c r="AS20" s="93">
        <v>395.0</v>
      </c>
      <c r="AT20" s="93">
        <v>0.0</v>
      </c>
      <c r="AU20" s="93">
        <f t="shared" si="4"/>
        <v>395</v>
      </c>
      <c r="AV20" s="94">
        <v>2636.0</v>
      </c>
      <c r="AW20" s="94">
        <v>0.39</v>
      </c>
      <c r="AX20" s="95">
        <v>0.37</v>
      </c>
      <c r="AY20" s="94">
        <v>16811.0</v>
      </c>
      <c r="AZ20" s="94">
        <v>0.39</v>
      </c>
      <c r="BA20" s="95">
        <v>0.37</v>
      </c>
      <c r="BB20" s="94">
        <v>566.0</v>
      </c>
      <c r="BC20" s="94">
        <v>774.0</v>
      </c>
      <c r="BE20" s="91" t="s">
        <v>175</v>
      </c>
      <c r="BF20" s="92">
        <v>2.0</v>
      </c>
      <c r="BG20" s="93">
        <v>278.0</v>
      </c>
      <c r="BH20" s="93">
        <v>231.46</v>
      </c>
      <c r="BI20" s="203">
        <f t="shared" si="5"/>
        <v>509.46</v>
      </c>
      <c r="BJ20" s="98"/>
      <c r="BK20" s="98"/>
      <c r="BL20" s="99"/>
      <c r="BM20" s="98"/>
      <c r="BN20" s="98"/>
      <c r="BO20" s="99"/>
      <c r="BP20" s="101"/>
      <c r="BQ20" s="101"/>
    </row>
    <row r="21">
      <c r="A21" s="142" t="s">
        <v>201</v>
      </c>
      <c r="B21" s="105">
        <v>2.0</v>
      </c>
      <c r="C21" s="105">
        <v>715.0</v>
      </c>
      <c r="D21" s="105">
        <v>142.28</v>
      </c>
      <c r="E21" s="105">
        <f t="shared" si="1"/>
        <v>857.28</v>
      </c>
      <c r="F21" s="109"/>
      <c r="G21" s="109"/>
      <c r="H21" s="154"/>
      <c r="I21" s="109"/>
      <c r="J21" s="109"/>
      <c r="K21" s="154"/>
      <c r="L21" s="108"/>
      <c r="M21" s="108"/>
      <c r="O21" s="142" t="s">
        <v>179</v>
      </c>
      <c r="P21" s="105">
        <v>2.0</v>
      </c>
      <c r="Q21" s="105">
        <v>623.0</v>
      </c>
      <c r="R21" s="105">
        <v>175.97</v>
      </c>
      <c r="S21" s="105">
        <f t="shared" si="2"/>
        <v>798.97</v>
      </c>
      <c r="T21" s="109"/>
      <c r="U21" s="109"/>
      <c r="V21" s="111"/>
      <c r="W21" s="109"/>
      <c r="X21" s="109"/>
      <c r="Y21" s="111"/>
      <c r="Z21" s="109"/>
      <c r="AA21" s="109"/>
      <c r="AC21" s="142" t="s">
        <v>178</v>
      </c>
      <c r="AD21" s="105">
        <v>2.0</v>
      </c>
      <c r="AE21" s="105">
        <v>191.0</v>
      </c>
      <c r="AF21" s="105">
        <v>96.66</v>
      </c>
      <c r="AG21" s="105">
        <f t="shared" si="3"/>
        <v>287.66</v>
      </c>
      <c r="AH21" s="109"/>
      <c r="AI21" s="109"/>
      <c r="AJ21" s="154"/>
      <c r="AK21" s="109"/>
      <c r="AL21" s="109"/>
      <c r="AM21" s="154"/>
      <c r="AN21" s="108"/>
      <c r="AO21" s="108"/>
      <c r="AQ21" s="142" t="s">
        <v>176</v>
      </c>
      <c r="AR21" s="105">
        <v>2.0</v>
      </c>
      <c r="AS21" s="105">
        <v>245.0</v>
      </c>
      <c r="AT21" s="105">
        <v>54.4</v>
      </c>
      <c r="AU21" s="105">
        <f t="shared" si="4"/>
        <v>299.4</v>
      </c>
      <c r="AV21" s="109"/>
      <c r="AW21" s="109"/>
      <c r="AX21" s="154"/>
      <c r="AY21" s="109"/>
      <c r="AZ21" s="109"/>
      <c r="BA21" s="154"/>
      <c r="BB21" s="108"/>
      <c r="BC21" s="108"/>
      <c r="BE21" s="103" t="s">
        <v>177</v>
      </c>
      <c r="BF21" s="104">
        <v>2.0</v>
      </c>
      <c r="BG21" s="105">
        <v>101.0</v>
      </c>
      <c r="BH21" s="105">
        <v>408.28</v>
      </c>
      <c r="BI21" s="204">
        <f t="shared" si="5"/>
        <v>509.28</v>
      </c>
      <c r="BJ21" s="106"/>
      <c r="BK21" s="106"/>
      <c r="BL21" s="107"/>
      <c r="BM21" s="106"/>
      <c r="BN21" s="106"/>
      <c r="BO21" s="107"/>
      <c r="BP21" s="108"/>
      <c r="BQ21" s="108"/>
    </row>
    <row r="22">
      <c r="A22" s="140" t="s">
        <v>174</v>
      </c>
      <c r="B22" s="118">
        <v>3.0</v>
      </c>
      <c r="C22" s="118">
        <v>472.0</v>
      </c>
      <c r="D22" s="118">
        <v>444.3</v>
      </c>
      <c r="E22" s="118">
        <f t="shared" si="1"/>
        <v>916.3</v>
      </c>
      <c r="F22" s="94">
        <v>2361.0</v>
      </c>
      <c r="G22" s="94">
        <v>0.45</v>
      </c>
      <c r="H22" s="95">
        <v>0.43</v>
      </c>
      <c r="I22" s="94">
        <v>15134.0</v>
      </c>
      <c r="J22" s="94">
        <v>0.44</v>
      </c>
      <c r="K22" s="95">
        <v>0.43</v>
      </c>
      <c r="L22" s="94">
        <v>740.0</v>
      </c>
      <c r="M22" s="94">
        <v>916.0</v>
      </c>
      <c r="O22" s="116" t="s">
        <v>170</v>
      </c>
      <c r="P22" s="118">
        <v>3.0</v>
      </c>
      <c r="Q22" s="118">
        <v>309.0</v>
      </c>
      <c r="R22" s="118">
        <v>52.93</v>
      </c>
      <c r="S22" s="118">
        <f t="shared" si="2"/>
        <v>361.93</v>
      </c>
      <c r="T22" s="94"/>
      <c r="U22" s="94"/>
      <c r="V22" s="138"/>
      <c r="W22" s="94"/>
      <c r="X22" s="94"/>
      <c r="Y22" s="138"/>
      <c r="Z22" s="94"/>
      <c r="AA22" s="94"/>
      <c r="AC22" s="116" t="s">
        <v>170</v>
      </c>
      <c r="AD22" s="118">
        <v>3.0</v>
      </c>
      <c r="AE22" s="118">
        <v>427.0</v>
      </c>
      <c r="AF22" s="118">
        <v>157.82</v>
      </c>
      <c r="AG22" s="118">
        <f t="shared" si="3"/>
        <v>584.82</v>
      </c>
      <c r="AH22" s="94">
        <v>2213.0</v>
      </c>
      <c r="AI22" s="94">
        <v>0.49</v>
      </c>
      <c r="AJ22" s="95">
        <v>0.49</v>
      </c>
      <c r="AK22" s="94">
        <v>14192.0</v>
      </c>
      <c r="AL22" s="94">
        <v>0.49</v>
      </c>
      <c r="AM22" s="95">
        <v>0.48</v>
      </c>
      <c r="AN22" s="94">
        <v>427.0</v>
      </c>
      <c r="AO22" s="94">
        <v>585.0</v>
      </c>
      <c r="AQ22" s="116" t="s">
        <v>170</v>
      </c>
      <c r="AR22" s="118">
        <v>3.0</v>
      </c>
      <c r="AS22" s="118">
        <v>441.0</v>
      </c>
      <c r="AT22" s="118">
        <v>0.0</v>
      </c>
      <c r="AU22" s="118">
        <f t="shared" si="4"/>
        <v>441</v>
      </c>
      <c r="AV22" s="94"/>
      <c r="AW22" s="94"/>
      <c r="AX22" s="138"/>
      <c r="AY22" s="94"/>
      <c r="AZ22" s="94"/>
      <c r="BA22" s="138"/>
      <c r="BB22" s="94"/>
      <c r="BC22" s="94"/>
      <c r="BE22" s="116" t="s">
        <v>170</v>
      </c>
      <c r="BF22" s="117">
        <v>3.0</v>
      </c>
      <c r="BG22" s="118">
        <v>92.0</v>
      </c>
      <c r="BH22" s="118">
        <v>508.18</v>
      </c>
      <c r="BI22" s="205">
        <f t="shared" si="5"/>
        <v>600.18</v>
      </c>
      <c r="BJ22" s="94">
        <v>2806.0</v>
      </c>
      <c r="BK22" s="94">
        <v>0.35</v>
      </c>
      <c r="BL22" s="95">
        <v>0.33</v>
      </c>
      <c r="BM22" s="94">
        <v>17926.0</v>
      </c>
      <c r="BN22" s="94">
        <v>0.35</v>
      </c>
      <c r="BO22" s="95">
        <v>0.33</v>
      </c>
      <c r="BP22" s="94">
        <v>424.0</v>
      </c>
      <c r="BQ22" s="94">
        <v>600.0</v>
      </c>
    </row>
    <row r="23">
      <c r="A23" s="97" t="s">
        <v>176</v>
      </c>
      <c r="B23" s="93">
        <v>3.0</v>
      </c>
      <c r="C23" s="93">
        <v>740.0</v>
      </c>
      <c r="D23" s="93">
        <v>176.1</v>
      </c>
      <c r="E23" s="93">
        <f t="shared" si="1"/>
        <v>916.1</v>
      </c>
      <c r="F23" s="94"/>
      <c r="G23" s="94"/>
      <c r="H23" s="138"/>
      <c r="I23" s="94"/>
      <c r="J23" s="94"/>
      <c r="K23" s="138"/>
      <c r="L23" s="101"/>
      <c r="M23" s="101"/>
      <c r="O23" s="91" t="s">
        <v>171</v>
      </c>
      <c r="P23" s="93">
        <v>3.0</v>
      </c>
      <c r="Q23" s="93">
        <v>590.0</v>
      </c>
      <c r="R23" s="93">
        <v>222.99</v>
      </c>
      <c r="S23" s="93">
        <f t="shared" si="2"/>
        <v>812.99</v>
      </c>
      <c r="T23" s="94">
        <v>2351.0</v>
      </c>
      <c r="U23" s="94">
        <v>0.45</v>
      </c>
      <c r="V23" s="95">
        <v>0.45</v>
      </c>
      <c r="W23" s="94">
        <v>14998.0</v>
      </c>
      <c r="X23" s="94">
        <v>0.45</v>
      </c>
      <c r="Y23" s="95">
        <v>0.45</v>
      </c>
      <c r="Z23" s="94">
        <v>637.0</v>
      </c>
      <c r="AA23" s="94">
        <v>813.0</v>
      </c>
      <c r="AC23" s="91" t="s">
        <v>171</v>
      </c>
      <c r="AD23" s="93">
        <v>3.0</v>
      </c>
      <c r="AE23" s="93">
        <v>237.0</v>
      </c>
      <c r="AF23" s="93">
        <v>57.03</v>
      </c>
      <c r="AG23" s="93">
        <f t="shared" si="3"/>
        <v>294.03</v>
      </c>
      <c r="AH23" s="94"/>
      <c r="AI23" s="94"/>
      <c r="AJ23" s="138"/>
      <c r="AK23" s="94"/>
      <c r="AL23" s="94"/>
      <c r="AM23" s="138"/>
      <c r="AN23" s="101"/>
      <c r="AO23" s="101"/>
      <c r="AQ23" s="91" t="s">
        <v>171</v>
      </c>
      <c r="AR23" s="93">
        <v>3.0</v>
      </c>
      <c r="AS23" s="93">
        <v>608.0</v>
      </c>
      <c r="AT23" s="93">
        <v>181.67</v>
      </c>
      <c r="AU23" s="93">
        <f t="shared" si="4"/>
        <v>789.67</v>
      </c>
      <c r="AV23" s="94">
        <v>2172.0</v>
      </c>
      <c r="AW23" s="94">
        <v>0.5</v>
      </c>
      <c r="AX23" s="95">
        <v>0.49</v>
      </c>
      <c r="AY23" s="94">
        <v>13992.0</v>
      </c>
      <c r="AZ23" s="94">
        <v>0.5</v>
      </c>
      <c r="BA23" s="95">
        <v>0.49</v>
      </c>
      <c r="BB23" s="94">
        <v>608.0</v>
      </c>
      <c r="BC23" s="94">
        <v>790.0</v>
      </c>
      <c r="BE23" s="91" t="s">
        <v>171</v>
      </c>
      <c r="BF23" s="92">
        <v>3.0</v>
      </c>
      <c r="BG23" s="93">
        <v>257.0</v>
      </c>
      <c r="BH23" s="93">
        <v>342.68</v>
      </c>
      <c r="BI23" s="203">
        <f t="shared" si="5"/>
        <v>599.68</v>
      </c>
      <c r="BJ23" s="98"/>
      <c r="BK23" s="98"/>
      <c r="BL23" s="99"/>
      <c r="BM23" s="98"/>
      <c r="BN23" s="98"/>
      <c r="BO23" s="99"/>
      <c r="BP23" s="101"/>
      <c r="BQ23" s="101"/>
    </row>
    <row r="24">
      <c r="A24" s="97" t="s">
        <v>178</v>
      </c>
      <c r="B24" s="93">
        <v>3.0</v>
      </c>
      <c r="C24" s="93">
        <v>405.0</v>
      </c>
      <c r="D24" s="93">
        <v>511.01</v>
      </c>
      <c r="E24" s="93">
        <f t="shared" si="1"/>
        <v>916.01</v>
      </c>
      <c r="F24" s="94"/>
      <c r="G24" s="94"/>
      <c r="H24" s="138"/>
      <c r="I24" s="94"/>
      <c r="J24" s="94"/>
      <c r="K24" s="138"/>
      <c r="L24" s="101"/>
      <c r="M24" s="101"/>
      <c r="O24" s="97" t="s">
        <v>174</v>
      </c>
      <c r="P24" s="93">
        <v>3.0</v>
      </c>
      <c r="Q24" s="93">
        <v>492.0</v>
      </c>
      <c r="R24" s="93">
        <v>320.9</v>
      </c>
      <c r="S24" s="93">
        <f t="shared" si="2"/>
        <v>812.9</v>
      </c>
      <c r="T24" s="94"/>
      <c r="U24" s="94"/>
      <c r="V24" s="138"/>
      <c r="W24" s="94"/>
      <c r="X24" s="94"/>
      <c r="Y24" s="138"/>
      <c r="Z24" s="101"/>
      <c r="AA24" s="101"/>
      <c r="AC24" s="91" t="s">
        <v>172</v>
      </c>
      <c r="AD24" s="93">
        <v>3.0</v>
      </c>
      <c r="AE24" s="93">
        <v>394.0</v>
      </c>
      <c r="AF24" s="93">
        <v>191.26</v>
      </c>
      <c r="AG24" s="93">
        <f t="shared" si="3"/>
        <v>585.26</v>
      </c>
      <c r="AH24" s="94"/>
      <c r="AI24" s="94"/>
      <c r="AJ24" s="138"/>
      <c r="AK24" s="94"/>
      <c r="AL24" s="94"/>
      <c r="AM24" s="138"/>
      <c r="AN24" s="101"/>
      <c r="AO24" s="101"/>
      <c r="AQ24" s="91" t="s">
        <v>172</v>
      </c>
      <c r="AR24" s="93">
        <v>3.0</v>
      </c>
      <c r="AS24" s="93">
        <v>393.0</v>
      </c>
      <c r="AT24" s="93">
        <v>396.68</v>
      </c>
      <c r="AU24" s="93">
        <f t="shared" si="4"/>
        <v>789.68</v>
      </c>
      <c r="AV24" s="94"/>
      <c r="AW24" s="94"/>
      <c r="AX24" s="138"/>
      <c r="AY24" s="94"/>
      <c r="AZ24" s="94"/>
      <c r="BA24" s="138"/>
      <c r="BB24" s="101"/>
      <c r="BC24" s="101"/>
      <c r="BE24" s="91" t="s">
        <v>172</v>
      </c>
      <c r="BF24" s="92">
        <v>3.0</v>
      </c>
      <c r="BG24" s="93">
        <v>421.0</v>
      </c>
      <c r="BH24" s="93">
        <v>179.52</v>
      </c>
      <c r="BI24" s="203">
        <f t="shared" si="5"/>
        <v>600.52</v>
      </c>
      <c r="BJ24" s="98"/>
      <c r="BK24" s="98"/>
      <c r="BL24" s="99"/>
      <c r="BM24" s="98"/>
      <c r="BN24" s="98"/>
      <c r="BO24" s="99"/>
      <c r="BP24" s="101"/>
      <c r="BQ24" s="101"/>
    </row>
    <row r="25">
      <c r="A25" s="97" t="s">
        <v>179</v>
      </c>
      <c r="B25" s="93">
        <v>3.0</v>
      </c>
      <c r="C25" s="93">
        <v>690.0</v>
      </c>
      <c r="D25" s="93">
        <v>225.96</v>
      </c>
      <c r="E25" s="93">
        <f t="shared" si="1"/>
        <v>915.96</v>
      </c>
      <c r="F25" s="94"/>
      <c r="G25" s="94"/>
      <c r="H25" s="138"/>
      <c r="I25" s="94"/>
      <c r="J25" s="94"/>
      <c r="K25" s="138"/>
      <c r="L25" s="101"/>
      <c r="M25" s="101"/>
      <c r="O25" s="97" t="s">
        <v>176</v>
      </c>
      <c r="P25" s="93">
        <v>3.0</v>
      </c>
      <c r="Q25" s="93">
        <v>89.0</v>
      </c>
      <c r="R25" s="93">
        <v>272.7</v>
      </c>
      <c r="S25" s="93">
        <f t="shared" si="2"/>
        <v>361.7</v>
      </c>
      <c r="T25" s="94"/>
      <c r="U25" s="94"/>
      <c r="V25" s="95"/>
      <c r="W25" s="94"/>
      <c r="X25" s="94"/>
      <c r="Y25" s="95"/>
      <c r="Z25" s="94"/>
      <c r="AA25" s="94"/>
      <c r="AC25" s="97" t="s">
        <v>174</v>
      </c>
      <c r="AD25" s="93">
        <v>3.0</v>
      </c>
      <c r="AE25" s="93">
        <v>373.0</v>
      </c>
      <c r="AF25" s="93">
        <v>212.13</v>
      </c>
      <c r="AG25" s="93">
        <f t="shared" si="3"/>
        <v>585.13</v>
      </c>
      <c r="AH25" s="94"/>
      <c r="AI25" s="94"/>
      <c r="AJ25" s="138"/>
      <c r="AK25" s="94"/>
      <c r="AL25" s="94"/>
      <c r="AM25" s="138"/>
      <c r="AN25" s="101"/>
      <c r="AO25" s="101"/>
      <c r="AQ25" s="91" t="s">
        <v>173</v>
      </c>
      <c r="AR25" s="93">
        <v>3.0</v>
      </c>
      <c r="AS25" s="93">
        <v>267.0</v>
      </c>
      <c r="AT25" s="93">
        <v>47.48</v>
      </c>
      <c r="AU25" s="93">
        <f t="shared" si="4"/>
        <v>314.48</v>
      </c>
      <c r="AV25" s="94"/>
      <c r="AW25" s="94"/>
      <c r="AX25" s="138"/>
      <c r="AY25" s="94"/>
      <c r="AZ25" s="94"/>
      <c r="BA25" s="138"/>
      <c r="BB25" s="101"/>
      <c r="BC25" s="101"/>
      <c r="BE25" s="91" t="s">
        <v>173</v>
      </c>
      <c r="BF25" s="92">
        <v>3.0</v>
      </c>
      <c r="BG25" s="93">
        <v>424.0</v>
      </c>
      <c r="BH25" s="93">
        <v>176.29</v>
      </c>
      <c r="BI25" s="203">
        <f t="shared" si="5"/>
        <v>600.29</v>
      </c>
      <c r="BJ25" s="98"/>
      <c r="BK25" s="98"/>
      <c r="BL25" s="99"/>
      <c r="BM25" s="98"/>
      <c r="BN25" s="98"/>
      <c r="BO25" s="99"/>
      <c r="BP25" s="101"/>
      <c r="BQ25" s="101"/>
    </row>
    <row r="26">
      <c r="A26" s="97" t="s">
        <v>200</v>
      </c>
      <c r="B26" s="93">
        <v>3.0</v>
      </c>
      <c r="C26" s="93">
        <v>391.0</v>
      </c>
      <c r="D26" s="93">
        <v>524.91</v>
      </c>
      <c r="E26" s="93">
        <f t="shared" si="1"/>
        <v>915.91</v>
      </c>
      <c r="F26" s="94"/>
      <c r="G26" s="94"/>
      <c r="H26" s="138"/>
      <c r="I26" s="94"/>
      <c r="J26" s="94"/>
      <c r="K26" s="138"/>
      <c r="L26" s="101"/>
      <c r="M26" s="101"/>
      <c r="O26" s="97" t="s">
        <v>178</v>
      </c>
      <c r="P26" s="93">
        <v>3.0</v>
      </c>
      <c r="Q26" s="93">
        <v>636.0</v>
      </c>
      <c r="R26" s="93">
        <v>177.23</v>
      </c>
      <c r="S26" s="93">
        <f t="shared" si="2"/>
        <v>813.23</v>
      </c>
      <c r="T26" s="94">
        <v>2202.0</v>
      </c>
      <c r="U26" s="94">
        <v>0.49</v>
      </c>
      <c r="V26" s="95">
        <v>0.48</v>
      </c>
      <c r="W26" s="94">
        <v>14123.0</v>
      </c>
      <c r="X26" s="94">
        <v>0.49</v>
      </c>
      <c r="Y26" s="95">
        <v>0.48</v>
      </c>
      <c r="Z26" s="94">
        <v>637.0</v>
      </c>
      <c r="AA26" s="94">
        <v>813.0</v>
      </c>
      <c r="AC26" s="97" t="s">
        <v>176</v>
      </c>
      <c r="AD26" s="93">
        <v>3.0</v>
      </c>
      <c r="AE26" s="93">
        <v>219.0</v>
      </c>
      <c r="AF26" s="93">
        <v>75.1</v>
      </c>
      <c r="AG26" s="93">
        <f t="shared" si="3"/>
        <v>294.1</v>
      </c>
      <c r="AH26" s="94">
        <v>2337.0</v>
      </c>
      <c r="AI26" s="94">
        <v>0.45</v>
      </c>
      <c r="AJ26" s="95">
        <v>0.44</v>
      </c>
      <c r="AK26" s="94">
        <v>14955.0</v>
      </c>
      <c r="AL26" s="94">
        <v>0.45</v>
      </c>
      <c r="AM26" s="95">
        <v>0.44</v>
      </c>
      <c r="AN26" s="94">
        <v>427.0</v>
      </c>
      <c r="AO26" s="94">
        <v>585.0</v>
      </c>
      <c r="AQ26" s="97" t="s">
        <v>174</v>
      </c>
      <c r="AR26" s="93">
        <v>3.0</v>
      </c>
      <c r="AS26" s="93">
        <v>414.0</v>
      </c>
      <c r="AT26" s="93">
        <v>0.0</v>
      </c>
      <c r="AU26" s="93">
        <f t="shared" si="4"/>
        <v>414</v>
      </c>
      <c r="AV26" s="94">
        <v>2345.0</v>
      </c>
      <c r="AW26" s="94">
        <v>0.46</v>
      </c>
      <c r="AX26" s="95">
        <v>0.44</v>
      </c>
      <c r="AY26" s="94">
        <v>15065.0</v>
      </c>
      <c r="AZ26" s="94">
        <v>0.45</v>
      </c>
      <c r="BA26" s="95">
        <v>0.43</v>
      </c>
      <c r="BB26" s="94">
        <v>608.0</v>
      </c>
      <c r="BC26" s="94">
        <v>790.0</v>
      </c>
      <c r="BE26" s="91" t="s">
        <v>175</v>
      </c>
      <c r="BF26" s="92">
        <v>3.0</v>
      </c>
      <c r="BG26" s="93">
        <v>356.0</v>
      </c>
      <c r="BH26" s="93">
        <v>243.83</v>
      </c>
      <c r="BI26" s="203">
        <f t="shared" si="5"/>
        <v>599.83</v>
      </c>
      <c r="BJ26" s="98"/>
      <c r="BK26" s="98"/>
      <c r="BL26" s="99"/>
      <c r="BM26" s="98"/>
      <c r="BN26" s="98"/>
      <c r="BO26" s="99"/>
      <c r="BP26" s="101"/>
      <c r="BQ26" s="101"/>
    </row>
    <row r="27">
      <c r="A27" s="142" t="s">
        <v>201</v>
      </c>
      <c r="B27" s="105">
        <v>3.0</v>
      </c>
      <c r="C27" s="105">
        <v>681.0</v>
      </c>
      <c r="D27" s="105">
        <v>235.19</v>
      </c>
      <c r="E27" s="105">
        <f t="shared" si="1"/>
        <v>916.19</v>
      </c>
      <c r="F27" s="109"/>
      <c r="G27" s="109"/>
      <c r="H27" s="154"/>
      <c r="I27" s="109"/>
      <c r="J27" s="109"/>
      <c r="K27" s="154"/>
      <c r="L27" s="108"/>
      <c r="M27" s="108"/>
      <c r="O27" s="142" t="s">
        <v>179</v>
      </c>
      <c r="P27" s="105">
        <v>3.0</v>
      </c>
      <c r="Q27" s="105">
        <v>637.0</v>
      </c>
      <c r="R27" s="105">
        <v>176.27</v>
      </c>
      <c r="S27" s="105">
        <f t="shared" si="2"/>
        <v>813.27</v>
      </c>
      <c r="T27" s="109"/>
      <c r="U27" s="109"/>
      <c r="V27" s="154"/>
      <c r="W27" s="109"/>
      <c r="X27" s="109"/>
      <c r="Y27" s="154"/>
      <c r="Z27" s="108"/>
      <c r="AA27" s="108"/>
      <c r="AC27" s="142" t="s">
        <v>178</v>
      </c>
      <c r="AD27" s="105">
        <v>3.0</v>
      </c>
      <c r="AE27" s="105">
        <v>211.0</v>
      </c>
      <c r="AF27" s="105">
        <v>82.63</v>
      </c>
      <c r="AG27" s="105">
        <f t="shared" si="3"/>
        <v>293.63</v>
      </c>
      <c r="AH27" s="109"/>
      <c r="AI27" s="109"/>
      <c r="AJ27" s="154"/>
      <c r="AK27" s="109"/>
      <c r="AL27" s="109"/>
      <c r="AM27" s="154"/>
      <c r="AN27" s="108"/>
      <c r="AO27" s="108"/>
      <c r="AQ27" s="142" t="s">
        <v>176</v>
      </c>
      <c r="AR27" s="105">
        <v>3.0</v>
      </c>
      <c r="AS27" s="105">
        <v>277.0</v>
      </c>
      <c r="AT27" s="105">
        <v>37.79</v>
      </c>
      <c r="AU27" s="105">
        <f t="shared" si="4"/>
        <v>314.79</v>
      </c>
      <c r="AV27" s="109"/>
      <c r="AW27" s="109"/>
      <c r="AX27" s="154"/>
      <c r="AY27" s="109"/>
      <c r="AZ27" s="109"/>
      <c r="BA27" s="154"/>
      <c r="BB27" s="108"/>
      <c r="BC27" s="108"/>
      <c r="BE27" s="103" t="s">
        <v>177</v>
      </c>
      <c r="BF27" s="104">
        <v>3.0</v>
      </c>
      <c r="BG27" s="105">
        <v>97.0</v>
      </c>
      <c r="BH27" s="105">
        <v>502.8</v>
      </c>
      <c r="BI27" s="204">
        <f t="shared" si="5"/>
        <v>599.8</v>
      </c>
      <c r="BJ27" s="106"/>
      <c r="BK27" s="106"/>
      <c r="BL27" s="107"/>
      <c r="BM27" s="106"/>
      <c r="BN27" s="106"/>
      <c r="BO27" s="107"/>
      <c r="BP27" s="108"/>
      <c r="BQ27" s="108"/>
    </row>
    <row r="28">
      <c r="A28" s="140" t="s">
        <v>174</v>
      </c>
      <c r="B28" s="118">
        <v>4.0</v>
      </c>
      <c r="C28" s="118">
        <v>557.0</v>
      </c>
      <c r="D28" s="118">
        <v>376.56</v>
      </c>
      <c r="E28" s="118">
        <f t="shared" si="1"/>
        <v>933.56</v>
      </c>
      <c r="F28" s="94"/>
      <c r="G28" s="94"/>
      <c r="H28" s="138"/>
      <c r="I28" s="94"/>
      <c r="J28" s="94"/>
      <c r="K28" s="138"/>
      <c r="L28" s="94"/>
      <c r="M28" s="94"/>
      <c r="O28" s="116" t="s">
        <v>170</v>
      </c>
      <c r="P28" s="118">
        <v>4.0</v>
      </c>
      <c r="Q28" s="118">
        <v>282.0</v>
      </c>
      <c r="R28" s="118">
        <v>162.0</v>
      </c>
      <c r="S28" s="118">
        <f t="shared" si="2"/>
        <v>444</v>
      </c>
      <c r="T28" s="94">
        <v>2228.0</v>
      </c>
      <c r="U28" s="94">
        <v>0.48</v>
      </c>
      <c r="V28" s="95">
        <v>0.48</v>
      </c>
      <c r="W28" s="94">
        <v>14285.0</v>
      </c>
      <c r="X28" s="94">
        <v>0.48</v>
      </c>
      <c r="Y28" s="95">
        <v>0.47</v>
      </c>
      <c r="Z28" s="94">
        <v>622.0</v>
      </c>
      <c r="AA28" s="94">
        <v>895.0</v>
      </c>
      <c r="AC28" s="116" t="s">
        <v>170</v>
      </c>
      <c r="AD28" s="118">
        <v>4.0</v>
      </c>
      <c r="AE28" s="118">
        <v>415.0</v>
      </c>
      <c r="AF28" s="118">
        <v>158.89</v>
      </c>
      <c r="AG28" s="118">
        <f t="shared" si="3"/>
        <v>573.89</v>
      </c>
      <c r="AH28" s="94">
        <v>2057.0</v>
      </c>
      <c r="AI28" s="94">
        <v>0.53</v>
      </c>
      <c r="AJ28" s="95">
        <v>0.52</v>
      </c>
      <c r="AK28" s="94">
        <v>13350.0</v>
      </c>
      <c r="AL28" s="94">
        <v>0.52</v>
      </c>
      <c r="AM28" s="95">
        <v>0.51</v>
      </c>
      <c r="AN28" s="94">
        <v>415.0</v>
      </c>
      <c r="AO28" s="94">
        <v>574.0</v>
      </c>
      <c r="AQ28" s="116" t="s">
        <v>170</v>
      </c>
      <c r="AR28" s="118">
        <v>4.0</v>
      </c>
      <c r="AS28" s="118">
        <v>379.0</v>
      </c>
      <c r="AT28" s="118">
        <v>0.0</v>
      </c>
      <c r="AU28" s="118">
        <f t="shared" si="4"/>
        <v>379</v>
      </c>
      <c r="AV28" s="94"/>
      <c r="AW28" s="94"/>
      <c r="AX28" s="138"/>
      <c r="AY28" s="94"/>
      <c r="AZ28" s="94"/>
      <c r="BA28" s="138"/>
      <c r="BB28" s="94"/>
      <c r="BC28" s="94"/>
      <c r="BE28" s="116" t="s">
        <v>170</v>
      </c>
      <c r="BF28" s="117">
        <v>4.0</v>
      </c>
      <c r="BG28" s="118">
        <v>94.0</v>
      </c>
      <c r="BH28" s="118">
        <v>405.3</v>
      </c>
      <c r="BI28" s="205">
        <f t="shared" si="5"/>
        <v>499.3</v>
      </c>
      <c r="BJ28" s="98"/>
      <c r="BK28" s="98"/>
      <c r="BL28" s="99"/>
      <c r="BM28" s="98"/>
      <c r="BN28" s="98"/>
      <c r="BO28" s="99"/>
      <c r="BP28" s="98"/>
      <c r="BQ28" s="98"/>
    </row>
    <row r="29">
      <c r="A29" s="97" t="s">
        <v>176</v>
      </c>
      <c r="B29" s="93">
        <v>4.0</v>
      </c>
      <c r="C29" s="93">
        <v>789.0</v>
      </c>
      <c r="D29" s="93">
        <v>144.6</v>
      </c>
      <c r="E29" s="93">
        <f t="shared" si="1"/>
        <v>933.6</v>
      </c>
      <c r="F29" s="94"/>
      <c r="G29" s="94"/>
      <c r="H29" s="138"/>
      <c r="I29" s="94"/>
      <c r="J29" s="94"/>
      <c r="K29" s="138"/>
      <c r="L29" s="101"/>
      <c r="M29" s="101"/>
      <c r="O29" s="91" t="s">
        <v>171</v>
      </c>
      <c r="P29" s="93">
        <v>4.0</v>
      </c>
      <c r="Q29" s="93">
        <v>527.0</v>
      </c>
      <c r="R29" s="93">
        <v>367.98</v>
      </c>
      <c r="S29" s="93">
        <f t="shared" si="2"/>
        <v>894.98</v>
      </c>
      <c r="T29" s="94"/>
      <c r="U29" s="94"/>
      <c r="V29" s="138"/>
      <c r="W29" s="94"/>
      <c r="X29" s="94"/>
      <c r="Y29" s="138"/>
      <c r="Z29" s="101"/>
      <c r="AA29" s="101"/>
      <c r="AC29" s="91" t="s">
        <v>171</v>
      </c>
      <c r="AD29" s="93">
        <v>4.0</v>
      </c>
      <c r="AE29" s="93">
        <v>247.0</v>
      </c>
      <c r="AF29" s="93">
        <v>36.19</v>
      </c>
      <c r="AG29" s="93">
        <f t="shared" si="3"/>
        <v>283.19</v>
      </c>
      <c r="AH29" s="94"/>
      <c r="AI29" s="94"/>
      <c r="AJ29" s="138"/>
      <c r="AK29" s="94"/>
      <c r="AL29" s="94"/>
      <c r="AM29" s="138"/>
      <c r="AN29" s="101"/>
      <c r="AO29" s="101"/>
      <c r="AQ29" s="91" t="s">
        <v>171</v>
      </c>
      <c r="AR29" s="93">
        <v>4.0</v>
      </c>
      <c r="AS29" s="93">
        <v>508.0</v>
      </c>
      <c r="AT29" s="93">
        <v>188.97</v>
      </c>
      <c r="AU29" s="93">
        <f t="shared" si="4"/>
        <v>696.97</v>
      </c>
      <c r="AV29" s="94"/>
      <c r="AW29" s="94"/>
      <c r="AX29" s="138"/>
      <c r="AY29" s="94"/>
      <c r="AZ29" s="94"/>
      <c r="BA29" s="138"/>
      <c r="BB29" s="101"/>
      <c r="BC29" s="101"/>
      <c r="BE29" s="91" t="s">
        <v>171</v>
      </c>
      <c r="BF29" s="92">
        <v>4.0</v>
      </c>
      <c r="BG29" s="93">
        <v>214.0</v>
      </c>
      <c r="BH29" s="93">
        <v>285.79</v>
      </c>
      <c r="BI29" s="203">
        <f t="shared" si="5"/>
        <v>499.79</v>
      </c>
      <c r="BJ29" s="98"/>
      <c r="BK29" s="98"/>
      <c r="BL29" s="99"/>
      <c r="BM29" s="98"/>
      <c r="BN29" s="98"/>
      <c r="BO29" s="99"/>
      <c r="BP29" s="101"/>
      <c r="BQ29" s="101"/>
    </row>
    <row r="30">
      <c r="A30" s="97" t="s">
        <v>178</v>
      </c>
      <c r="B30" s="93">
        <v>4.0</v>
      </c>
      <c r="C30" s="93">
        <v>398.0</v>
      </c>
      <c r="D30" s="93">
        <v>535.45</v>
      </c>
      <c r="E30" s="93">
        <f t="shared" si="1"/>
        <v>933.45</v>
      </c>
      <c r="F30" s="94"/>
      <c r="G30" s="94"/>
      <c r="H30" s="138"/>
      <c r="I30" s="94"/>
      <c r="J30" s="94"/>
      <c r="K30" s="138"/>
      <c r="L30" s="101"/>
      <c r="M30" s="101"/>
      <c r="O30" s="97" t="s">
        <v>174</v>
      </c>
      <c r="P30" s="93">
        <v>4.0</v>
      </c>
      <c r="Q30" s="93">
        <v>454.0</v>
      </c>
      <c r="R30" s="93">
        <v>440.99</v>
      </c>
      <c r="S30" s="93">
        <f t="shared" si="2"/>
        <v>894.99</v>
      </c>
      <c r="T30" s="94"/>
      <c r="U30" s="94"/>
      <c r="V30" s="138"/>
      <c r="W30" s="94"/>
      <c r="X30" s="94"/>
      <c r="Y30" s="138"/>
      <c r="Z30" s="101"/>
      <c r="AA30" s="101"/>
      <c r="AC30" s="91" t="s">
        <v>172</v>
      </c>
      <c r="AD30" s="93">
        <v>4.0</v>
      </c>
      <c r="AE30" s="93">
        <v>403.0</v>
      </c>
      <c r="AF30" s="93">
        <v>170.99</v>
      </c>
      <c r="AG30" s="93">
        <f t="shared" si="3"/>
        <v>573.99</v>
      </c>
      <c r="AH30" s="94"/>
      <c r="AI30" s="94"/>
      <c r="AJ30" s="138"/>
      <c r="AK30" s="94"/>
      <c r="AL30" s="94"/>
      <c r="AM30" s="138"/>
      <c r="AN30" s="101"/>
      <c r="AO30" s="101"/>
      <c r="AQ30" s="91" t="s">
        <v>172</v>
      </c>
      <c r="AR30" s="93">
        <v>4.0</v>
      </c>
      <c r="AS30" s="93">
        <v>311.0</v>
      </c>
      <c r="AT30" s="93">
        <v>385.93</v>
      </c>
      <c r="AU30" s="93">
        <f t="shared" si="4"/>
        <v>696.93</v>
      </c>
      <c r="AV30" s="94">
        <v>1972.0</v>
      </c>
      <c r="AW30" s="94">
        <v>0.55</v>
      </c>
      <c r="AX30" s="95">
        <v>0.54</v>
      </c>
      <c r="AY30" s="94">
        <v>12856.0</v>
      </c>
      <c r="AZ30" s="94">
        <v>0.54</v>
      </c>
      <c r="BA30" s="95">
        <v>0.53</v>
      </c>
      <c r="BB30" s="94">
        <v>508.0</v>
      </c>
      <c r="BC30" s="94">
        <v>696.0</v>
      </c>
      <c r="BE30" s="91" t="s">
        <v>172</v>
      </c>
      <c r="BF30" s="92">
        <v>4.0</v>
      </c>
      <c r="BG30" s="93">
        <v>345.0</v>
      </c>
      <c r="BH30" s="93">
        <v>154.17</v>
      </c>
      <c r="BI30" s="203">
        <f t="shared" si="5"/>
        <v>499.17</v>
      </c>
      <c r="BJ30" s="98"/>
      <c r="BK30" s="98"/>
      <c r="BL30" s="99"/>
      <c r="BM30" s="98"/>
      <c r="BN30" s="98"/>
      <c r="BO30" s="99"/>
      <c r="BP30" s="101"/>
      <c r="BQ30" s="101"/>
    </row>
    <row r="31">
      <c r="A31" s="97" t="s">
        <v>179</v>
      </c>
      <c r="B31" s="93">
        <v>4.0</v>
      </c>
      <c r="C31" s="93">
        <v>599.0</v>
      </c>
      <c r="D31" s="93">
        <v>334.68</v>
      </c>
      <c r="E31" s="93">
        <f t="shared" si="1"/>
        <v>933.68</v>
      </c>
      <c r="F31" s="94"/>
      <c r="G31" s="94"/>
      <c r="H31" s="138"/>
      <c r="I31" s="94"/>
      <c r="J31" s="94"/>
      <c r="K31" s="138"/>
      <c r="L31" s="101"/>
      <c r="M31" s="101"/>
      <c r="O31" s="97" t="s">
        <v>176</v>
      </c>
      <c r="P31" s="93">
        <v>4.0</v>
      </c>
      <c r="Q31" s="93">
        <v>82.0</v>
      </c>
      <c r="R31" s="93">
        <v>361.7</v>
      </c>
      <c r="S31" s="93">
        <f t="shared" si="2"/>
        <v>443.7</v>
      </c>
      <c r="T31" s="94"/>
      <c r="U31" s="94"/>
      <c r="V31" s="138"/>
      <c r="W31" s="94"/>
      <c r="X31" s="94"/>
      <c r="Y31" s="138"/>
      <c r="Z31" s="101"/>
      <c r="AA31" s="101"/>
      <c r="AC31" s="97" t="s">
        <v>174</v>
      </c>
      <c r="AD31" s="93">
        <v>4.0</v>
      </c>
      <c r="AE31" s="93">
        <v>402.0</v>
      </c>
      <c r="AF31" s="93">
        <v>171.76</v>
      </c>
      <c r="AG31" s="93">
        <f t="shared" si="3"/>
        <v>573.76</v>
      </c>
      <c r="AH31" s="94"/>
      <c r="AI31" s="94"/>
      <c r="AJ31" s="95"/>
      <c r="AK31" s="94"/>
      <c r="AL31" s="94"/>
      <c r="AM31" s="95"/>
      <c r="AN31" s="94"/>
      <c r="AO31" s="94"/>
      <c r="AQ31" s="91" t="s">
        <v>173</v>
      </c>
      <c r="AR31" s="93">
        <v>4.0</v>
      </c>
      <c r="AS31" s="93">
        <v>253.0</v>
      </c>
      <c r="AT31" s="93">
        <v>0.0</v>
      </c>
      <c r="AU31" s="93">
        <f t="shared" si="4"/>
        <v>253</v>
      </c>
      <c r="AV31" s="94"/>
      <c r="AW31" s="94"/>
      <c r="AX31" s="138"/>
      <c r="AY31" s="94"/>
      <c r="AZ31" s="94"/>
      <c r="BA31" s="138"/>
      <c r="BB31" s="101"/>
      <c r="BC31" s="101"/>
      <c r="BE31" s="91" t="s">
        <v>173</v>
      </c>
      <c r="BF31" s="92">
        <v>4.0</v>
      </c>
      <c r="BG31" s="93">
        <v>332.0</v>
      </c>
      <c r="BH31" s="93">
        <v>167.31</v>
      </c>
      <c r="BI31" s="203">
        <f t="shared" si="5"/>
        <v>499.31</v>
      </c>
      <c r="BJ31" s="98"/>
      <c r="BK31" s="98"/>
      <c r="BL31" s="99"/>
      <c r="BM31" s="98"/>
      <c r="BN31" s="98"/>
      <c r="BO31" s="99"/>
      <c r="BP31" s="101"/>
      <c r="BQ31" s="101"/>
    </row>
    <row r="32">
      <c r="A32" s="97" t="s">
        <v>200</v>
      </c>
      <c r="B32" s="93">
        <v>4.0</v>
      </c>
      <c r="C32" s="93">
        <v>459.0</v>
      </c>
      <c r="D32" s="93">
        <v>475.02</v>
      </c>
      <c r="E32" s="93">
        <f t="shared" si="1"/>
        <v>934.02</v>
      </c>
      <c r="F32" s="94"/>
      <c r="G32" s="94"/>
      <c r="H32" s="138"/>
      <c r="I32" s="94"/>
      <c r="J32" s="94"/>
      <c r="K32" s="138"/>
      <c r="L32" s="101"/>
      <c r="M32" s="101"/>
      <c r="O32" s="97" t="s">
        <v>178</v>
      </c>
      <c r="P32" s="93">
        <v>4.0</v>
      </c>
      <c r="Q32" s="93">
        <v>622.0</v>
      </c>
      <c r="R32" s="93">
        <v>273.13</v>
      </c>
      <c r="S32" s="93">
        <f t="shared" si="2"/>
        <v>895.13</v>
      </c>
      <c r="T32" s="94">
        <v>2013.0</v>
      </c>
      <c r="U32" s="94">
        <v>0.54</v>
      </c>
      <c r="V32" s="95">
        <v>0.53</v>
      </c>
      <c r="W32" s="94">
        <v>13031.0</v>
      </c>
      <c r="X32" s="94">
        <v>0.53</v>
      </c>
      <c r="Y32" s="95">
        <v>0.53</v>
      </c>
      <c r="Z32" s="94">
        <v>622.0</v>
      </c>
      <c r="AA32" s="94">
        <v>895.0</v>
      </c>
      <c r="AC32" s="97" t="s">
        <v>176</v>
      </c>
      <c r="AD32" s="93">
        <v>4.0</v>
      </c>
      <c r="AE32" s="93">
        <v>230.0</v>
      </c>
      <c r="AF32" s="93">
        <v>53.56</v>
      </c>
      <c r="AG32" s="93">
        <f t="shared" si="3"/>
        <v>283.56</v>
      </c>
      <c r="AH32" s="94"/>
      <c r="AI32" s="94"/>
      <c r="AJ32" s="138"/>
      <c r="AK32" s="94"/>
      <c r="AL32" s="94"/>
      <c r="AM32" s="138"/>
      <c r="AN32" s="101"/>
      <c r="AO32" s="101"/>
      <c r="AQ32" s="97" t="s">
        <v>174</v>
      </c>
      <c r="AR32" s="93">
        <v>4.0</v>
      </c>
      <c r="AS32" s="93">
        <v>358.0</v>
      </c>
      <c r="AT32" s="93">
        <v>0.0</v>
      </c>
      <c r="AU32" s="93">
        <f t="shared" si="4"/>
        <v>358</v>
      </c>
      <c r="AV32" s="94">
        <v>2115.0</v>
      </c>
      <c r="AW32" s="94">
        <v>0.51</v>
      </c>
      <c r="AX32" s="95">
        <v>0.5</v>
      </c>
      <c r="AY32" s="94">
        <v>13710.0</v>
      </c>
      <c r="AZ32" s="94">
        <v>0.51</v>
      </c>
      <c r="BA32" s="95">
        <v>0.5</v>
      </c>
      <c r="BB32" s="94">
        <v>508.0</v>
      </c>
      <c r="BC32" s="94">
        <v>696.0</v>
      </c>
      <c r="BE32" s="91" t="s">
        <v>175</v>
      </c>
      <c r="BF32" s="92">
        <v>4.0</v>
      </c>
      <c r="BG32" s="93">
        <v>296.0</v>
      </c>
      <c r="BH32" s="93">
        <v>203.04</v>
      </c>
      <c r="BI32" s="203">
        <f t="shared" si="5"/>
        <v>499.04</v>
      </c>
      <c r="BJ32" s="94">
        <v>2755.0</v>
      </c>
      <c r="BK32" s="94">
        <v>0.37</v>
      </c>
      <c r="BL32" s="95">
        <v>0.35</v>
      </c>
      <c r="BM32" s="94">
        <v>17606.0</v>
      </c>
      <c r="BN32" s="94">
        <v>0.37</v>
      </c>
      <c r="BO32" s="95">
        <v>0.35</v>
      </c>
      <c r="BP32" s="94">
        <v>345.0</v>
      </c>
      <c r="BQ32" s="94">
        <v>499.0</v>
      </c>
    </row>
    <row r="33">
      <c r="A33" s="142" t="s">
        <v>201</v>
      </c>
      <c r="B33" s="105">
        <v>4.0</v>
      </c>
      <c r="C33" s="105">
        <v>766.0</v>
      </c>
      <c r="D33" s="105">
        <v>168.04</v>
      </c>
      <c r="E33" s="105">
        <f t="shared" si="1"/>
        <v>934.04</v>
      </c>
      <c r="F33" s="109">
        <v>2327.0</v>
      </c>
      <c r="G33" s="109">
        <v>0.46</v>
      </c>
      <c r="H33" s="111">
        <v>0.45</v>
      </c>
      <c r="I33" s="109">
        <v>14991.0</v>
      </c>
      <c r="J33" s="109">
        <v>0.45</v>
      </c>
      <c r="K33" s="111">
        <v>0.44</v>
      </c>
      <c r="L33" s="109">
        <v>789.0</v>
      </c>
      <c r="M33" s="109">
        <v>934.0</v>
      </c>
      <c r="O33" s="142" t="s">
        <v>179</v>
      </c>
      <c r="P33" s="105">
        <v>4.0</v>
      </c>
      <c r="Q33" s="105">
        <v>621.0</v>
      </c>
      <c r="R33" s="105">
        <v>273.95</v>
      </c>
      <c r="S33" s="105">
        <f t="shared" si="2"/>
        <v>894.95</v>
      </c>
      <c r="T33" s="109"/>
      <c r="U33" s="109"/>
      <c r="V33" s="154"/>
      <c r="W33" s="109"/>
      <c r="X33" s="109"/>
      <c r="Y33" s="154"/>
      <c r="Z33" s="108"/>
      <c r="AA33" s="108"/>
      <c r="AC33" s="142" t="s">
        <v>178</v>
      </c>
      <c r="AD33" s="105">
        <v>4.0</v>
      </c>
      <c r="AE33" s="105">
        <v>248.0</v>
      </c>
      <c r="AF33" s="105">
        <v>34.83</v>
      </c>
      <c r="AG33" s="105">
        <f t="shared" si="3"/>
        <v>282.83</v>
      </c>
      <c r="AH33" s="109">
        <v>2108.0</v>
      </c>
      <c r="AI33" s="109">
        <v>0.52</v>
      </c>
      <c r="AJ33" s="111">
        <v>0.51</v>
      </c>
      <c r="AK33" s="109">
        <v>13591.0</v>
      </c>
      <c r="AL33" s="109">
        <v>0.51</v>
      </c>
      <c r="AM33" s="111">
        <v>0.51</v>
      </c>
      <c r="AN33" s="109">
        <v>415.0</v>
      </c>
      <c r="AO33" s="109">
        <v>574.0</v>
      </c>
      <c r="AQ33" s="142" t="s">
        <v>176</v>
      </c>
      <c r="AR33" s="105">
        <v>4.0</v>
      </c>
      <c r="AS33" s="105">
        <v>251.0</v>
      </c>
      <c r="AT33" s="105">
        <v>0.0</v>
      </c>
      <c r="AU33" s="105">
        <f t="shared" si="4"/>
        <v>251</v>
      </c>
      <c r="AV33" s="109"/>
      <c r="AW33" s="109"/>
      <c r="AX33" s="154"/>
      <c r="AY33" s="109"/>
      <c r="AZ33" s="109"/>
      <c r="BA33" s="154"/>
      <c r="BB33" s="108"/>
      <c r="BC33" s="108"/>
      <c r="BE33" s="103" t="s">
        <v>177</v>
      </c>
      <c r="BF33" s="104">
        <v>4.0</v>
      </c>
      <c r="BG33" s="105">
        <v>94.0</v>
      </c>
      <c r="BH33" s="105">
        <v>405.06</v>
      </c>
      <c r="BI33" s="204">
        <f t="shared" si="5"/>
        <v>499.06</v>
      </c>
      <c r="BJ33" s="106"/>
      <c r="BK33" s="106"/>
      <c r="BL33" s="107"/>
      <c r="BM33" s="106"/>
      <c r="BN33" s="106"/>
      <c r="BO33" s="107"/>
      <c r="BP33" s="108"/>
      <c r="BQ33" s="108"/>
    </row>
    <row r="34">
      <c r="A34" s="140" t="s">
        <v>174</v>
      </c>
      <c r="B34" s="118">
        <v>5.0</v>
      </c>
      <c r="C34" s="118">
        <v>555.0</v>
      </c>
      <c r="D34" s="118">
        <v>399.78</v>
      </c>
      <c r="E34" s="118">
        <f t="shared" si="1"/>
        <v>954.78</v>
      </c>
      <c r="F34" s="94">
        <v>2287.0</v>
      </c>
      <c r="G34" s="94">
        <v>0.47</v>
      </c>
      <c r="H34" s="95">
        <v>0.46</v>
      </c>
      <c r="I34" s="94">
        <v>14758.0</v>
      </c>
      <c r="J34" s="94">
        <v>0.46</v>
      </c>
      <c r="K34" s="95">
        <v>0.45</v>
      </c>
      <c r="L34" s="94">
        <v>775.0</v>
      </c>
      <c r="M34" s="94">
        <v>955.0</v>
      </c>
      <c r="O34" s="116" t="s">
        <v>170</v>
      </c>
      <c r="P34" s="118">
        <v>5.0</v>
      </c>
      <c r="Q34" s="118">
        <v>279.0</v>
      </c>
      <c r="R34" s="118">
        <v>50.67</v>
      </c>
      <c r="S34" s="118">
        <f t="shared" si="2"/>
        <v>329.67</v>
      </c>
      <c r="T34" s="94">
        <v>2007.0</v>
      </c>
      <c r="U34" s="94">
        <v>0.54</v>
      </c>
      <c r="V34" s="95">
        <v>0.53</v>
      </c>
      <c r="W34" s="94">
        <v>12988.0</v>
      </c>
      <c r="X34" s="94">
        <v>0.53</v>
      </c>
      <c r="Y34" s="95">
        <v>0.52</v>
      </c>
      <c r="Z34" s="94">
        <v>627.0</v>
      </c>
      <c r="AA34" s="94">
        <v>781.0</v>
      </c>
      <c r="AC34" s="116" t="s">
        <v>170</v>
      </c>
      <c r="AD34" s="118">
        <v>5.0</v>
      </c>
      <c r="AE34" s="118">
        <v>400.0</v>
      </c>
      <c r="AF34" s="118">
        <v>198.91</v>
      </c>
      <c r="AG34" s="118">
        <f t="shared" si="3"/>
        <v>598.91</v>
      </c>
      <c r="AH34" s="94"/>
      <c r="AI34" s="94"/>
      <c r="AJ34" s="138"/>
      <c r="AK34" s="94"/>
      <c r="AL34" s="94"/>
      <c r="AM34" s="138"/>
      <c r="AN34" s="94"/>
      <c r="AO34" s="94"/>
      <c r="AQ34" s="116" t="s">
        <v>170</v>
      </c>
      <c r="AR34" s="118">
        <v>5.0</v>
      </c>
      <c r="AS34" s="118">
        <v>449.0</v>
      </c>
      <c r="AT34" s="118">
        <v>0.0</v>
      </c>
      <c r="AU34" s="118">
        <f t="shared" si="4"/>
        <v>449</v>
      </c>
      <c r="AV34" s="94"/>
      <c r="AW34" s="94"/>
      <c r="AX34" s="138"/>
      <c r="AY34" s="94"/>
      <c r="AZ34" s="94"/>
      <c r="BA34" s="138"/>
      <c r="BB34" s="94"/>
      <c r="BC34" s="94"/>
      <c r="BE34" s="116" t="s">
        <v>170</v>
      </c>
      <c r="BF34" s="117">
        <v>5.0</v>
      </c>
      <c r="BG34" s="118">
        <v>109.0</v>
      </c>
      <c r="BH34" s="118">
        <v>432.38</v>
      </c>
      <c r="BI34" s="205">
        <f t="shared" si="5"/>
        <v>541.38</v>
      </c>
      <c r="BJ34" s="98"/>
      <c r="BK34" s="98"/>
      <c r="BL34" s="99"/>
      <c r="BM34" s="98"/>
      <c r="BN34" s="98"/>
      <c r="BO34" s="99"/>
      <c r="BP34" s="98"/>
      <c r="BQ34" s="98"/>
    </row>
    <row r="35">
      <c r="A35" s="97" t="s">
        <v>176</v>
      </c>
      <c r="B35" s="93">
        <v>5.0</v>
      </c>
      <c r="C35" s="93">
        <v>763.0</v>
      </c>
      <c r="D35" s="93">
        <v>191.85</v>
      </c>
      <c r="E35" s="93">
        <f t="shared" si="1"/>
        <v>954.85</v>
      </c>
      <c r="F35" s="94"/>
      <c r="G35" s="94"/>
      <c r="H35" s="138"/>
      <c r="I35" s="94"/>
      <c r="J35" s="94"/>
      <c r="K35" s="138"/>
      <c r="L35" s="101"/>
      <c r="M35" s="101"/>
      <c r="O35" s="91" t="s">
        <v>171</v>
      </c>
      <c r="P35" s="93">
        <v>5.0</v>
      </c>
      <c r="Q35" s="93">
        <v>554.0</v>
      </c>
      <c r="R35" s="93">
        <v>226.76</v>
      </c>
      <c r="S35" s="93">
        <f t="shared" si="2"/>
        <v>780.76</v>
      </c>
      <c r="T35" s="94"/>
      <c r="U35" s="94"/>
      <c r="V35" s="138"/>
      <c r="W35" s="94"/>
      <c r="X35" s="94"/>
      <c r="Y35" s="138"/>
      <c r="Z35" s="101"/>
      <c r="AA35" s="101"/>
      <c r="AC35" s="91" t="s">
        <v>171</v>
      </c>
      <c r="AD35" s="93">
        <v>5.0</v>
      </c>
      <c r="AE35" s="93">
        <v>240.0</v>
      </c>
      <c r="AF35" s="93">
        <v>68.58</v>
      </c>
      <c r="AG35" s="93">
        <f t="shared" si="3"/>
        <v>308.58</v>
      </c>
      <c r="AH35" s="94"/>
      <c r="AI35" s="94"/>
      <c r="AJ35" s="95"/>
      <c r="AK35" s="94"/>
      <c r="AL35" s="94"/>
      <c r="AM35" s="95"/>
      <c r="AN35" s="94"/>
      <c r="AO35" s="94"/>
      <c r="AQ35" s="91" t="s">
        <v>171</v>
      </c>
      <c r="AR35" s="93">
        <v>5.0</v>
      </c>
      <c r="AS35" s="93">
        <v>608.0</v>
      </c>
      <c r="AT35" s="93">
        <v>197.09</v>
      </c>
      <c r="AU35" s="93">
        <f t="shared" si="4"/>
        <v>805.09</v>
      </c>
      <c r="AV35" s="94"/>
      <c r="AW35" s="94"/>
      <c r="AX35" s="138"/>
      <c r="AY35" s="94"/>
      <c r="AZ35" s="94"/>
      <c r="BA35" s="138"/>
      <c r="BB35" s="101"/>
      <c r="BC35" s="101"/>
      <c r="BE35" s="91" t="s">
        <v>171</v>
      </c>
      <c r="BF35" s="92">
        <v>5.0</v>
      </c>
      <c r="BG35" s="93">
        <v>254.0</v>
      </c>
      <c r="BH35" s="93">
        <v>286.77</v>
      </c>
      <c r="BI35" s="203">
        <f t="shared" si="5"/>
        <v>540.77</v>
      </c>
      <c r="BJ35" s="94">
        <v>2737.0</v>
      </c>
      <c r="BK35" s="94">
        <v>0.37</v>
      </c>
      <c r="BL35" s="95">
        <v>0.35</v>
      </c>
      <c r="BM35" s="94">
        <v>17481.0</v>
      </c>
      <c r="BN35" s="94">
        <v>0.37</v>
      </c>
      <c r="BO35" s="95">
        <v>0.35</v>
      </c>
      <c r="BP35" s="94">
        <v>371.0</v>
      </c>
      <c r="BQ35" s="94">
        <v>541.0</v>
      </c>
    </row>
    <row r="36">
      <c r="A36" s="97" t="s">
        <v>178</v>
      </c>
      <c r="B36" s="93">
        <v>5.0</v>
      </c>
      <c r="C36" s="93">
        <v>381.0</v>
      </c>
      <c r="D36" s="93">
        <v>573.82</v>
      </c>
      <c r="E36" s="93">
        <f t="shared" si="1"/>
        <v>954.82</v>
      </c>
      <c r="F36" s="94"/>
      <c r="G36" s="94"/>
      <c r="H36" s="138"/>
      <c r="I36" s="94"/>
      <c r="J36" s="94"/>
      <c r="K36" s="138"/>
      <c r="L36" s="101"/>
      <c r="M36" s="101"/>
      <c r="O36" s="97" t="s">
        <v>174</v>
      </c>
      <c r="P36" s="93">
        <v>5.0</v>
      </c>
      <c r="Q36" s="93">
        <v>408.0</v>
      </c>
      <c r="R36" s="93">
        <v>372.88</v>
      </c>
      <c r="S36" s="93">
        <f t="shared" si="2"/>
        <v>780.88</v>
      </c>
      <c r="T36" s="94"/>
      <c r="U36" s="94"/>
      <c r="V36" s="138"/>
      <c r="W36" s="94"/>
      <c r="X36" s="94"/>
      <c r="Y36" s="138"/>
      <c r="Z36" s="101"/>
      <c r="AA36" s="101"/>
      <c r="AC36" s="91" t="s">
        <v>172</v>
      </c>
      <c r="AD36" s="93">
        <v>5.0</v>
      </c>
      <c r="AE36" s="93">
        <v>407.0</v>
      </c>
      <c r="AF36" s="93">
        <v>192.74</v>
      </c>
      <c r="AG36" s="93">
        <f t="shared" si="3"/>
        <v>599.74</v>
      </c>
      <c r="AH36" s="94">
        <v>1882.0</v>
      </c>
      <c r="AI36" s="94">
        <v>0.57</v>
      </c>
      <c r="AJ36" s="95">
        <v>0.56</v>
      </c>
      <c r="AK36" s="94">
        <v>12410.0</v>
      </c>
      <c r="AL36" s="94">
        <v>0.56</v>
      </c>
      <c r="AM36" s="95">
        <v>0.55</v>
      </c>
      <c r="AN36" s="94">
        <v>407.0</v>
      </c>
      <c r="AO36" s="94">
        <v>599.0</v>
      </c>
      <c r="AQ36" s="91" t="s">
        <v>172</v>
      </c>
      <c r="AR36" s="93">
        <v>5.0</v>
      </c>
      <c r="AS36" s="93">
        <v>331.0</v>
      </c>
      <c r="AT36" s="93">
        <v>474.82</v>
      </c>
      <c r="AU36" s="93">
        <f t="shared" si="4"/>
        <v>805.82</v>
      </c>
      <c r="AV36" s="94">
        <v>1883.0</v>
      </c>
      <c r="AW36" s="94">
        <v>0.57</v>
      </c>
      <c r="AX36" s="95">
        <v>0.56</v>
      </c>
      <c r="AY36" s="94">
        <v>12445.0</v>
      </c>
      <c r="AZ36" s="94">
        <v>0.55</v>
      </c>
      <c r="BA36" s="95">
        <v>0.55</v>
      </c>
      <c r="BB36" s="94">
        <v>608.0</v>
      </c>
      <c r="BC36" s="94">
        <v>805.0</v>
      </c>
      <c r="BE36" s="91" t="s">
        <v>172</v>
      </c>
      <c r="BF36" s="92">
        <v>5.0</v>
      </c>
      <c r="BG36" s="93">
        <v>369.0</v>
      </c>
      <c r="BH36" s="93">
        <v>171.87</v>
      </c>
      <c r="BI36" s="203">
        <f t="shared" si="5"/>
        <v>540.87</v>
      </c>
      <c r="BJ36" s="98"/>
      <c r="BK36" s="98"/>
      <c r="BL36" s="99"/>
      <c r="BM36" s="98"/>
      <c r="BN36" s="98"/>
      <c r="BO36" s="99"/>
      <c r="BP36" s="101"/>
      <c r="BQ36" s="101"/>
    </row>
    <row r="37">
      <c r="A37" s="97" t="s">
        <v>179</v>
      </c>
      <c r="B37" s="93">
        <v>5.0</v>
      </c>
      <c r="C37" s="93">
        <v>586.0</v>
      </c>
      <c r="D37" s="93">
        <v>368.84</v>
      </c>
      <c r="E37" s="93">
        <f t="shared" si="1"/>
        <v>954.84</v>
      </c>
      <c r="F37" s="94"/>
      <c r="G37" s="94"/>
      <c r="H37" s="138"/>
      <c r="I37" s="94"/>
      <c r="J37" s="94"/>
      <c r="K37" s="138"/>
      <c r="L37" s="101"/>
      <c r="M37" s="101"/>
      <c r="O37" s="97" t="s">
        <v>176</v>
      </c>
      <c r="P37" s="93">
        <v>5.0</v>
      </c>
      <c r="Q37" s="93">
        <v>83.0</v>
      </c>
      <c r="R37" s="93">
        <v>247.07</v>
      </c>
      <c r="S37" s="93">
        <f t="shared" si="2"/>
        <v>330.07</v>
      </c>
      <c r="T37" s="94"/>
      <c r="U37" s="94"/>
      <c r="V37" s="138"/>
      <c r="W37" s="94"/>
      <c r="X37" s="94"/>
      <c r="Y37" s="138"/>
      <c r="Z37" s="101"/>
      <c r="AA37" s="101"/>
      <c r="AC37" s="97" t="s">
        <v>174</v>
      </c>
      <c r="AD37" s="93">
        <v>5.0</v>
      </c>
      <c r="AE37" s="93">
        <v>386.0</v>
      </c>
      <c r="AF37" s="93">
        <v>213.38</v>
      </c>
      <c r="AG37" s="93">
        <f t="shared" si="3"/>
        <v>599.38</v>
      </c>
      <c r="AH37" s="94">
        <v>1974.0</v>
      </c>
      <c r="AI37" s="94">
        <v>0.54</v>
      </c>
      <c r="AJ37" s="95">
        <v>0.53</v>
      </c>
      <c r="AK37" s="94">
        <v>12879.0</v>
      </c>
      <c r="AL37" s="94">
        <v>0.54</v>
      </c>
      <c r="AM37" s="95">
        <v>0.52</v>
      </c>
      <c r="AN37" s="94">
        <v>407.0</v>
      </c>
      <c r="AO37" s="94">
        <v>599.0</v>
      </c>
      <c r="AQ37" s="91" t="s">
        <v>173</v>
      </c>
      <c r="AR37" s="93">
        <v>5.0</v>
      </c>
      <c r="AS37" s="93">
        <v>218.0</v>
      </c>
      <c r="AT37" s="93">
        <v>112.93</v>
      </c>
      <c r="AU37" s="93">
        <f t="shared" si="4"/>
        <v>330.93</v>
      </c>
      <c r="AV37" s="94"/>
      <c r="AW37" s="94"/>
      <c r="AX37" s="95"/>
      <c r="AY37" s="94"/>
      <c r="AZ37" s="94"/>
      <c r="BA37" s="95"/>
      <c r="BB37" s="94"/>
      <c r="BC37" s="94"/>
      <c r="BE37" s="91" t="s">
        <v>173</v>
      </c>
      <c r="BF37" s="92">
        <v>5.0</v>
      </c>
      <c r="BG37" s="93">
        <v>371.0</v>
      </c>
      <c r="BH37" s="93">
        <v>170.18</v>
      </c>
      <c r="BI37" s="203">
        <f t="shared" si="5"/>
        <v>541.18</v>
      </c>
      <c r="BJ37" s="98"/>
      <c r="BK37" s="98"/>
      <c r="BL37" s="99"/>
      <c r="BM37" s="98"/>
      <c r="BN37" s="98"/>
      <c r="BO37" s="99"/>
      <c r="BP37" s="101"/>
      <c r="BQ37" s="101"/>
    </row>
    <row r="38">
      <c r="A38" s="97" t="s">
        <v>200</v>
      </c>
      <c r="B38" s="93">
        <v>5.0</v>
      </c>
      <c r="C38" s="93">
        <v>426.0</v>
      </c>
      <c r="D38" s="93">
        <v>528.09</v>
      </c>
      <c r="E38" s="93">
        <f t="shared" si="1"/>
        <v>954.09</v>
      </c>
      <c r="F38" s="94"/>
      <c r="G38" s="94"/>
      <c r="H38" s="138"/>
      <c r="I38" s="94"/>
      <c r="J38" s="94"/>
      <c r="K38" s="138"/>
      <c r="L38" s="101"/>
      <c r="M38" s="101"/>
      <c r="O38" s="97" t="s">
        <v>178</v>
      </c>
      <c r="P38" s="93">
        <v>5.0</v>
      </c>
      <c r="Q38" s="93">
        <v>621.0</v>
      </c>
      <c r="R38" s="93">
        <v>160.28</v>
      </c>
      <c r="S38" s="93">
        <f t="shared" si="2"/>
        <v>781.28</v>
      </c>
      <c r="T38" s="94"/>
      <c r="U38" s="94"/>
      <c r="V38" s="138"/>
      <c r="W38" s="94"/>
      <c r="X38" s="94"/>
      <c r="Y38" s="138"/>
      <c r="Z38" s="101"/>
      <c r="AA38" s="101"/>
      <c r="AC38" s="97" t="s">
        <v>176</v>
      </c>
      <c r="AD38" s="93">
        <v>5.0</v>
      </c>
      <c r="AE38" s="93">
        <v>227.0</v>
      </c>
      <c r="AF38" s="93">
        <v>81.72</v>
      </c>
      <c r="AG38" s="93">
        <f t="shared" si="3"/>
        <v>308.72</v>
      </c>
      <c r="AH38" s="94"/>
      <c r="AI38" s="94"/>
      <c r="AJ38" s="138"/>
      <c r="AK38" s="94"/>
      <c r="AL38" s="94"/>
      <c r="AM38" s="138"/>
      <c r="AN38" s="101"/>
      <c r="AO38" s="101"/>
      <c r="AQ38" s="97" t="s">
        <v>174</v>
      </c>
      <c r="AR38" s="93">
        <v>5.0</v>
      </c>
      <c r="AS38" s="93">
        <v>338.0</v>
      </c>
      <c r="AT38" s="93">
        <v>0.0</v>
      </c>
      <c r="AU38" s="93">
        <f t="shared" si="4"/>
        <v>338</v>
      </c>
      <c r="AV38" s="94">
        <v>1914.0</v>
      </c>
      <c r="AW38" s="94">
        <v>0.56</v>
      </c>
      <c r="AX38" s="95">
        <v>0.56</v>
      </c>
      <c r="AY38" s="94">
        <v>12607.0</v>
      </c>
      <c r="AZ38" s="94">
        <v>0.55</v>
      </c>
      <c r="BA38" s="95">
        <v>0.55</v>
      </c>
      <c r="BB38" s="94">
        <v>608.0</v>
      </c>
      <c r="BC38" s="94">
        <v>805.0</v>
      </c>
      <c r="BE38" s="91" t="s">
        <v>175</v>
      </c>
      <c r="BF38" s="92">
        <v>5.0</v>
      </c>
      <c r="BG38" s="93">
        <v>348.0</v>
      </c>
      <c r="BH38" s="93">
        <v>193.39</v>
      </c>
      <c r="BI38" s="203">
        <f t="shared" si="5"/>
        <v>541.39</v>
      </c>
      <c r="BJ38" s="98"/>
      <c r="BK38" s="98"/>
      <c r="BL38" s="99"/>
      <c r="BM38" s="98"/>
      <c r="BN38" s="98"/>
      <c r="BO38" s="99"/>
      <c r="BP38" s="101"/>
      <c r="BQ38" s="101"/>
    </row>
    <row r="39">
      <c r="A39" s="142" t="s">
        <v>201</v>
      </c>
      <c r="B39" s="105">
        <v>5.0</v>
      </c>
      <c r="C39" s="105">
        <v>775.0</v>
      </c>
      <c r="D39" s="105">
        <v>179.17</v>
      </c>
      <c r="E39" s="105">
        <f t="shared" si="1"/>
        <v>954.17</v>
      </c>
      <c r="F39" s="109"/>
      <c r="G39" s="109"/>
      <c r="H39" s="154"/>
      <c r="I39" s="109"/>
      <c r="J39" s="109"/>
      <c r="K39" s="154"/>
      <c r="L39" s="108"/>
      <c r="M39" s="108"/>
      <c r="O39" s="142" t="s">
        <v>179</v>
      </c>
      <c r="P39" s="105">
        <v>5.0</v>
      </c>
      <c r="Q39" s="105">
        <v>627.0</v>
      </c>
      <c r="R39" s="105">
        <v>153.65</v>
      </c>
      <c r="S39" s="105">
        <f t="shared" si="2"/>
        <v>780.65</v>
      </c>
      <c r="T39" s="109">
        <v>1918.0</v>
      </c>
      <c r="U39" s="109">
        <v>0.56</v>
      </c>
      <c r="V39" s="111">
        <v>0.55</v>
      </c>
      <c r="W39" s="109">
        <v>12521.0</v>
      </c>
      <c r="X39" s="109">
        <v>0.55</v>
      </c>
      <c r="Y39" s="111">
        <v>0.55</v>
      </c>
      <c r="Z39" s="109">
        <v>627.0</v>
      </c>
      <c r="AA39" s="109">
        <v>781.0</v>
      </c>
      <c r="AC39" s="142" t="s">
        <v>178</v>
      </c>
      <c r="AD39" s="105">
        <v>5.0</v>
      </c>
      <c r="AE39" s="105">
        <v>209.0</v>
      </c>
      <c r="AF39" s="105">
        <v>99.56</v>
      </c>
      <c r="AG39" s="105">
        <f t="shared" si="3"/>
        <v>308.56</v>
      </c>
      <c r="AH39" s="109"/>
      <c r="AI39" s="109"/>
      <c r="AJ39" s="154"/>
      <c r="AK39" s="109"/>
      <c r="AL39" s="109"/>
      <c r="AM39" s="154"/>
      <c r="AN39" s="108"/>
      <c r="AO39" s="108"/>
      <c r="AQ39" s="142" t="s">
        <v>176</v>
      </c>
      <c r="AR39" s="105">
        <v>5.0</v>
      </c>
      <c r="AS39" s="105">
        <v>220.0</v>
      </c>
      <c r="AT39" s="105">
        <v>110.53</v>
      </c>
      <c r="AU39" s="105">
        <f t="shared" si="4"/>
        <v>330.53</v>
      </c>
      <c r="AV39" s="109"/>
      <c r="AW39" s="109"/>
      <c r="AX39" s="154"/>
      <c r="AY39" s="109"/>
      <c r="AZ39" s="109"/>
      <c r="BA39" s="154"/>
      <c r="BB39" s="108"/>
      <c r="BC39" s="108"/>
      <c r="BE39" s="103" t="s">
        <v>177</v>
      </c>
      <c r="BF39" s="104">
        <v>5.0</v>
      </c>
      <c r="BG39" s="105">
        <v>112.0</v>
      </c>
      <c r="BH39" s="105">
        <v>428.64</v>
      </c>
      <c r="BI39" s="204">
        <f t="shared" si="5"/>
        <v>540.64</v>
      </c>
      <c r="BJ39" s="106"/>
      <c r="BK39" s="106"/>
      <c r="BL39" s="107"/>
      <c r="BM39" s="106"/>
      <c r="BN39" s="106"/>
      <c r="BO39" s="107"/>
      <c r="BP39" s="108"/>
      <c r="BQ39" s="108"/>
    </row>
    <row r="40">
      <c r="A40" s="140" t="s">
        <v>174</v>
      </c>
      <c r="B40" s="118">
        <v>6.0</v>
      </c>
      <c r="C40" s="118">
        <v>763.0</v>
      </c>
      <c r="D40" s="118">
        <v>175.69</v>
      </c>
      <c r="E40" s="118">
        <f t="shared" si="1"/>
        <v>938.69</v>
      </c>
      <c r="F40" s="94"/>
      <c r="G40" s="94"/>
      <c r="H40" s="138"/>
      <c r="I40" s="94"/>
      <c r="J40" s="94"/>
      <c r="K40" s="138"/>
      <c r="L40" s="94"/>
      <c r="M40" s="94"/>
      <c r="O40" s="116" t="s">
        <v>170</v>
      </c>
      <c r="P40" s="118">
        <v>6.0</v>
      </c>
      <c r="Q40" s="118">
        <v>272.0</v>
      </c>
      <c r="R40" s="118">
        <v>24.85</v>
      </c>
      <c r="S40" s="118">
        <f t="shared" si="2"/>
        <v>296.85</v>
      </c>
      <c r="T40" s="94">
        <v>1883.0</v>
      </c>
      <c r="U40" s="94">
        <v>0.57</v>
      </c>
      <c r="V40" s="95">
        <v>0.57</v>
      </c>
      <c r="W40" s="94">
        <v>12397.0</v>
      </c>
      <c r="X40" s="94">
        <v>0.56</v>
      </c>
      <c r="Y40" s="95">
        <v>0.55</v>
      </c>
      <c r="Z40" s="94">
        <v>589.0</v>
      </c>
      <c r="AA40" s="94">
        <v>748.0</v>
      </c>
      <c r="AC40" s="116" t="s">
        <v>170</v>
      </c>
      <c r="AD40" s="118">
        <v>6.0</v>
      </c>
      <c r="AE40" s="118">
        <v>445.0</v>
      </c>
      <c r="AF40" s="118">
        <v>156.71</v>
      </c>
      <c r="AG40" s="118">
        <f t="shared" si="3"/>
        <v>601.71</v>
      </c>
      <c r="AH40" s="94">
        <v>1768.0</v>
      </c>
      <c r="AI40" s="94">
        <v>0.6</v>
      </c>
      <c r="AJ40" s="95">
        <v>0.59</v>
      </c>
      <c r="AK40" s="94">
        <v>11855.0</v>
      </c>
      <c r="AL40" s="94">
        <v>0.57</v>
      </c>
      <c r="AM40" s="95">
        <v>0.57</v>
      </c>
      <c r="AN40" s="94">
        <v>445.0</v>
      </c>
      <c r="AO40" s="94">
        <v>602.0</v>
      </c>
      <c r="AQ40" s="116" t="s">
        <v>170</v>
      </c>
      <c r="AR40" s="118">
        <v>6.0</v>
      </c>
      <c r="AS40" s="118">
        <v>473.0</v>
      </c>
      <c r="AT40" s="118">
        <v>0.0</v>
      </c>
      <c r="AU40" s="118">
        <f t="shared" si="4"/>
        <v>473</v>
      </c>
      <c r="AV40" s="94"/>
      <c r="AW40" s="94"/>
      <c r="AX40" s="138"/>
      <c r="AY40" s="94"/>
      <c r="AZ40" s="94"/>
      <c r="BA40" s="138"/>
      <c r="BB40" s="94"/>
      <c r="BC40" s="94"/>
      <c r="BE40" s="116" t="s">
        <v>170</v>
      </c>
      <c r="BF40" s="117">
        <v>6.0</v>
      </c>
      <c r="BG40" s="118">
        <v>99.0</v>
      </c>
      <c r="BH40" s="118">
        <v>303.05</v>
      </c>
      <c r="BI40" s="205">
        <f t="shared" si="5"/>
        <v>402.05</v>
      </c>
      <c r="BJ40" s="98"/>
      <c r="BK40" s="98"/>
      <c r="BL40" s="99"/>
      <c r="BM40" s="98"/>
      <c r="BN40" s="98"/>
      <c r="BO40" s="99"/>
      <c r="BP40" s="98"/>
      <c r="BQ40" s="98"/>
    </row>
    <row r="41">
      <c r="A41" s="97" t="s">
        <v>176</v>
      </c>
      <c r="B41" s="93">
        <v>6.0</v>
      </c>
      <c r="C41" s="93">
        <v>805.0</v>
      </c>
      <c r="D41" s="93">
        <v>133.94</v>
      </c>
      <c r="E41" s="93">
        <f t="shared" si="1"/>
        <v>938.94</v>
      </c>
      <c r="F41" s="94">
        <v>2254.0</v>
      </c>
      <c r="G41" s="94">
        <v>0.47</v>
      </c>
      <c r="H41" s="95">
        <v>0.46</v>
      </c>
      <c r="I41" s="94">
        <v>14587.0</v>
      </c>
      <c r="J41" s="94">
        <v>0.47</v>
      </c>
      <c r="K41" s="95">
        <v>0.46</v>
      </c>
      <c r="L41" s="94">
        <v>805.0</v>
      </c>
      <c r="M41" s="94">
        <v>939.0</v>
      </c>
      <c r="O41" s="91" t="s">
        <v>171</v>
      </c>
      <c r="P41" s="93">
        <v>6.0</v>
      </c>
      <c r="Q41" s="93">
        <v>507.0</v>
      </c>
      <c r="R41" s="93">
        <v>241.22</v>
      </c>
      <c r="S41" s="93">
        <f t="shared" si="2"/>
        <v>748.22</v>
      </c>
      <c r="T41" s="94"/>
      <c r="U41" s="94"/>
      <c r="V41" s="138"/>
      <c r="W41" s="94"/>
      <c r="X41" s="94"/>
      <c r="Y41" s="138"/>
      <c r="Z41" s="101"/>
      <c r="AA41" s="101"/>
      <c r="AC41" s="91" t="s">
        <v>171</v>
      </c>
      <c r="AD41" s="93">
        <v>6.0</v>
      </c>
      <c r="AE41" s="93">
        <v>248.0</v>
      </c>
      <c r="AF41" s="93">
        <v>63.46</v>
      </c>
      <c r="AG41" s="93">
        <f t="shared" si="3"/>
        <v>311.46</v>
      </c>
      <c r="AH41" s="94"/>
      <c r="AI41" s="94"/>
      <c r="AJ41" s="138"/>
      <c r="AK41" s="94"/>
      <c r="AL41" s="94"/>
      <c r="AM41" s="138"/>
      <c r="AN41" s="101"/>
      <c r="AO41" s="101"/>
      <c r="AQ41" s="91" t="s">
        <v>171</v>
      </c>
      <c r="AR41" s="93">
        <v>6.0</v>
      </c>
      <c r="AS41" s="93">
        <v>571.0</v>
      </c>
      <c r="AT41" s="93">
        <v>165.28</v>
      </c>
      <c r="AU41" s="93">
        <f t="shared" si="4"/>
        <v>736.28</v>
      </c>
      <c r="AV41" s="94">
        <v>1751.0</v>
      </c>
      <c r="AW41" s="94">
        <v>0.6</v>
      </c>
      <c r="AX41" s="95">
        <v>0.6</v>
      </c>
      <c r="AY41" s="94">
        <v>11788.0</v>
      </c>
      <c r="AZ41" s="94">
        <v>0.58</v>
      </c>
      <c r="BA41" s="95">
        <v>0.57</v>
      </c>
      <c r="BB41" s="94">
        <v>571.0</v>
      </c>
      <c r="BC41" s="94">
        <v>736.0</v>
      </c>
      <c r="BE41" s="91" t="s">
        <v>171</v>
      </c>
      <c r="BF41" s="92">
        <v>6.0</v>
      </c>
      <c r="BG41" s="93">
        <v>178.0</v>
      </c>
      <c r="BH41" s="93">
        <v>224.26</v>
      </c>
      <c r="BI41" s="203">
        <f t="shared" si="5"/>
        <v>402.26</v>
      </c>
      <c r="BJ41" s="98"/>
      <c r="BK41" s="98"/>
      <c r="BL41" s="99"/>
      <c r="BM41" s="98"/>
      <c r="BN41" s="98"/>
      <c r="BO41" s="99"/>
      <c r="BP41" s="101"/>
      <c r="BQ41" s="101"/>
    </row>
    <row r="42">
      <c r="A42" s="97" t="s">
        <v>178</v>
      </c>
      <c r="B42" s="93">
        <v>6.0</v>
      </c>
      <c r="C42" s="93">
        <v>387.0</v>
      </c>
      <c r="D42" s="93">
        <v>551.62</v>
      </c>
      <c r="E42" s="93">
        <f t="shared" si="1"/>
        <v>938.62</v>
      </c>
      <c r="F42" s="94"/>
      <c r="G42" s="94"/>
      <c r="H42" s="138"/>
      <c r="I42" s="94"/>
      <c r="J42" s="94"/>
      <c r="K42" s="138"/>
      <c r="L42" s="101"/>
      <c r="M42" s="101"/>
      <c r="O42" s="97" t="s">
        <v>174</v>
      </c>
      <c r="P42" s="93">
        <v>6.0</v>
      </c>
      <c r="Q42" s="93">
        <v>391.0</v>
      </c>
      <c r="R42" s="93">
        <v>356.62</v>
      </c>
      <c r="S42" s="93">
        <f t="shared" si="2"/>
        <v>747.62</v>
      </c>
      <c r="T42" s="94"/>
      <c r="U42" s="94"/>
      <c r="V42" s="138"/>
      <c r="W42" s="94"/>
      <c r="X42" s="94"/>
      <c r="Y42" s="138"/>
      <c r="Z42" s="101"/>
      <c r="AA42" s="101"/>
      <c r="AC42" s="91" t="s">
        <v>172</v>
      </c>
      <c r="AD42" s="93">
        <v>6.0</v>
      </c>
      <c r="AE42" s="93">
        <v>396.0</v>
      </c>
      <c r="AF42" s="93">
        <v>206.39</v>
      </c>
      <c r="AG42" s="93">
        <f t="shared" si="3"/>
        <v>602.39</v>
      </c>
      <c r="AH42" s="94"/>
      <c r="AI42" s="94"/>
      <c r="AJ42" s="138"/>
      <c r="AK42" s="94"/>
      <c r="AL42" s="94"/>
      <c r="AM42" s="138"/>
      <c r="AN42" s="101"/>
      <c r="AO42" s="101"/>
      <c r="AQ42" s="91" t="s">
        <v>172</v>
      </c>
      <c r="AR42" s="93">
        <v>6.0</v>
      </c>
      <c r="AS42" s="93">
        <v>370.0</v>
      </c>
      <c r="AT42" s="93">
        <v>366.05</v>
      </c>
      <c r="AU42" s="93">
        <f t="shared" si="4"/>
        <v>736.05</v>
      </c>
      <c r="AV42" s="94"/>
      <c r="AW42" s="94"/>
      <c r="AX42" s="138"/>
      <c r="AY42" s="94"/>
      <c r="AZ42" s="94"/>
      <c r="BA42" s="138"/>
      <c r="BB42" s="101"/>
      <c r="BC42" s="101"/>
      <c r="BE42" s="91" t="s">
        <v>172</v>
      </c>
      <c r="BF42" s="92">
        <v>6.0</v>
      </c>
      <c r="BG42" s="93">
        <v>217.0</v>
      </c>
      <c r="BH42" s="93">
        <v>184.58</v>
      </c>
      <c r="BI42" s="203">
        <f t="shared" si="5"/>
        <v>401.58</v>
      </c>
      <c r="BJ42" s="98"/>
      <c r="BK42" s="98"/>
      <c r="BL42" s="99"/>
      <c r="BM42" s="98"/>
      <c r="BN42" s="98"/>
      <c r="BO42" s="99"/>
      <c r="BP42" s="101"/>
      <c r="BQ42" s="101"/>
    </row>
    <row r="43">
      <c r="A43" s="97" t="s">
        <v>179</v>
      </c>
      <c r="B43" s="93">
        <v>6.0</v>
      </c>
      <c r="C43" s="93">
        <v>667.0</v>
      </c>
      <c r="D43" s="93">
        <v>271.82</v>
      </c>
      <c r="E43" s="93">
        <f t="shared" si="1"/>
        <v>938.82</v>
      </c>
      <c r="F43" s="94"/>
      <c r="G43" s="94"/>
      <c r="H43" s="138"/>
      <c r="I43" s="94"/>
      <c r="J43" s="94"/>
      <c r="K43" s="138"/>
      <c r="L43" s="101"/>
      <c r="M43" s="101"/>
      <c r="O43" s="97" t="s">
        <v>176</v>
      </c>
      <c r="P43" s="93">
        <v>6.0</v>
      </c>
      <c r="Q43" s="93">
        <v>89.0</v>
      </c>
      <c r="R43" s="93">
        <v>208.34</v>
      </c>
      <c r="S43" s="93">
        <f t="shared" si="2"/>
        <v>297.34</v>
      </c>
      <c r="T43" s="94"/>
      <c r="U43" s="94"/>
      <c r="V43" s="95"/>
      <c r="W43" s="94"/>
      <c r="X43" s="94"/>
      <c r="Y43" s="95"/>
      <c r="Z43" s="94"/>
      <c r="AA43" s="94"/>
      <c r="AC43" s="97" t="s">
        <v>174</v>
      </c>
      <c r="AD43" s="93">
        <v>6.0</v>
      </c>
      <c r="AE43" s="93">
        <v>438.0</v>
      </c>
      <c r="AF43" s="93">
        <v>164.15</v>
      </c>
      <c r="AG43" s="93">
        <f t="shared" si="3"/>
        <v>602.15</v>
      </c>
      <c r="AH43" s="94"/>
      <c r="AI43" s="94"/>
      <c r="AJ43" s="95"/>
      <c r="AK43" s="94"/>
      <c r="AL43" s="94"/>
      <c r="AM43" s="95"/>
      <c r="AN43" s="94"/>
      <c r="AO43" s="94"/>
      <c r="AQ43" s="91" t="s">
        <v>173</v>
      </c>
      <c r="AR43" s="93">
        <v>6.0</v>
      </c>
      <c r="AS43" s="93">
        <v>283.0</v>
      </c>
      <c r="AT43" s="93">
        <v>0.0</v>
      </c>
      <c r="AU43" s="93">
        <f t="shared" si="4"/>
        <v>283</v>
      </c>
      <c r="AV43" s="94"/>
      <c r="AW43" s="94"/>
      <c r="AX43" s="95"/>
      <c r="AY43" s="94"/>
      <c r="AZ43" s="94"/>
      <c r="BA43" s="95"/>
      <c r="BB43" s="94"/>
      <c r="BC43" s="94"/>
      <c r="BE43" s="91" t="s">
        <v>173</v>
      </c>
      <c r="BF43" s="92">
        <v>6.0</v>
      </c>
      <c r="BG43" s="93">
        <v>229.0</v>
      </c>
      <c r="BH43" s="93">
        <v>172.7</v>
      </c>
      <c r="BI43" s="203">
        <f t="shared" si="5"/>
        <v>401.7</v>
      </c>
      <c r="BJ43" s="98"/>
      <c r="BK43" s="98"/>
      <c r="BL43" s="99"/>
      <c r="BM43" s="98"/>
      <c r="BN43" s="98"/>
      <c r="BO43" s="99"/>
      <c r="BP43" s="101"/>
      <c r="BQ43" s="101"/>
    </row>
    <row r="44">
      <c r="A44" s="97" t="s">
        <v>200</v>
      </c>
      <c r="B44" s="93">
        <v>6.0</v>
      </c>
      <c r="C44" s="93">
        <v>422.0</v>
      </c>
      <c r="D44" s="93">
        <v>516.47</v>
      </c>
      <c r="E44" s="93">
        <f t="shared" si="1"/>
        <v>938.47</v>
      </c>
      <c r="F44" s="94"/>
      <c r="G44" s="94"/>
      <c r="H44" s="138"/>
      <c r="I44" s="94"/>
      <c r="J44" s="94"/>
      <c r="K44" s="138"/>
      <c r="L44" s="101"/>
      <c r="M44" s="101"/>
      <c r="O44" s="97" t="s">
        <v>178</v>
      </c>
      <c r="P44" s="93">
        <v>6.0</v>
      </c>
      <c r="Q44" s="93">
        <v>582.0</v>
      </c>
      <c r="R44" s="93">
        <v>166.45</v>
      </c>
      <c r="S44" s="93">
        <f t="shared" si="2"/>
        <v>748.45</v>
      </c>
      <c r="T44" s="94"/>
      <c r="U44" s="94"/>
      <c r="V44" s="138"/>
      <c r="W44" s="94"/>
      <c r="X44" s="94"/>
      <c r="Y44" s="138"/>
      <c r="Z44" s="101"/>
      <c r="AA44" s="101"/>
      <c r="AC44" s="97" t="s">
        <v>176</v>
      </c>
      <c r="AD44" s="93">
        <v>6.0</v>
      </c>
      <c r="AE44" s="93">
        <v>225.0</v>
      </c>
      <c r="AF44" s="93">
        <v>85.95</v>
      </c>
      <c r="AG44" s="93">
        <f t="shared" si="3"/>
        <v>310.95</v>
      </c>
      <c r="AH44" s="94"/>
      <c r="AI44" s="94"/>
      <c r="AJ44" s="138"/>
      <c r="AK44" s="94"/>
      <c r="AL44" s="94"/>
      <c r="AM44" s="138"/>
      <c r="AN44" s="101"/>
      <c r="AO44" s="101"/>
      <c r="AQ44" s="97" t="s">
        <v>174</v>
      </c>
      <c r="AR44" s="93">
        <v>6.0</v>
      </c>
      <c r="AS44" s="93">
        <v>404.0</v>
      </c>
      <c r="AT44" s="93">
        <v>0.0</v>
      </c>
      <c r="AU44" s="93">
        <f t="shared" si="4"/>
        <v>404</v>
      </c>
      <c r="AV44" s="94">
        <v>1829.0</v>
      </c>
      <c r="AW44" s="94">
        <v>0.58</v>
      </c>
      <c r="AX44" s="95">
        <v>0.58</v>
      </c>
      <c r="AY44" s="94">
        <v>12178.0</v>
      </c>
      <c r="AZ44" s="94">
        <v>0.57</v>
      </c>
      <c r="BA44" s="95">
        <v>0.56</v>
      </c>
      <c r="BB44" s="94">
        <v>571.0</v>
      </c>
      <c r="BC44" s="94">
        <v>736.0</v>
      </c>
      <c r="BE44" s="91" t="s">
        <v>175</v>
      </c>
      <c r="BF44" s="92">
        <v>6.0</v>
      </c>
      <c r="BG44" s="93">
        <v>200.0</v>
      </c>
      <c r="BH44" s="93">
        <v>201.6</v>
      </c>
      <c r="BI44" s="203">
        <f t="shared" si="5"/>
        <v>401.6</v>
      </c>
      <c r="BJ44" s="94">
        <v>2706.0</v>
      </c>
      <c r="BK44" s="94">
        <v>0.38</v>
      </c>
      <c r="BL44" s="95">
        <v>0.36</v>
      </c>
      <c r="BM44" s="94">
        <v>17283.0</v>
      </c>
      <c r="BN44" s="94">
        <v>0.38</v>
      </c>
      <c r="BO44" s="95">
        <v>0.36</v>
      </c>
      <c r="BP44" s="94">
        <v>229.0</v>
      </c>
      <c r="BQ44" s="94">
        <v>402.0</v>
      </c>
    </row>
    <row r="45">
      <c r="A45" s="142" t="s">
        <v>201</v>
      </c>
      <c r="B45" s="105">
        <v>6.0</v>
      </c>
      <c r="C45" s="105">
        <v>797.0</v>
      </c>
      <c r="D45" s="105">
        <v>141.36</v>
      </c>
      <c r="E45" s="105">
        <f t="shared" si="1"/>
        <v>938.36</v>
      </c>
      <c r="F45" s="109"/>
      <c r="G45" s="109"/>
      <c r="H45" s="154"/>
      <c r="I45" s="109"/>
      <c r="J45" s="109"/>
      <c r="K45" s="154"/>
      <c r="L45" s="108"/>
      <c r="M45" s="108"/>
      <c r="O45" s="142" t="s">
        <v>179</v>
      </c>
      <c r="P45" s="105">
        <v>6.0</v>
      </c>
      <c r="Q45" s="105">
        <v>589.0</v>
      </c>
      <c r="R45" s="105">
        <v>159.07</v>
      </c>
      <c r="S45" s="105">
        <f t="shared" si="2"/>
        <v>748.07</v>
      </c>
      <c r="T45" s="109">
        <v>1805.0</v>
      </c>
      <c r="U45" s="109">
        <v>0.59</v>
      </c>
      <c r="V45" s="111">
        <v>0.58</v>
      </c>
      <c r="W45" s="109">
        <v>11960.0</v>
      </c>
      <c r="X45" s="109">
        <v>0.57</v>
      </c>
      <c r="Y45" s="111">
        <v>0.57</v>
      </c>
      <c r="Z45" s="109">
        <v>589.0</v>
      </c>
      <c r="AA45" s="109">
        <v>748.0</v>
      </c>
      <c r="AC45" s="142" t="s">
        <v>178</v>
      </c>
      <c r="AD45" s="105">
        <v>6.0</v>
      </c>
      <c r="AE45" s="105">
        <v>279.0</v>
      </c>
      <c r="AF45" s="105">
        <v>31.75</v>
      </c>
      <c r="AG45" s="105">
        <f t="shared" si="3"/>
        <v>310.75</v>
      </c>
      <c r="AH45" s="109">
        <v>1816.0</v>
      </c>
      <c r="AI45" s="109">
        <v>0.59</v>
      </c>
      <c r="AJ45" s="111">
        <v>0.58</v>
      </c>
      <c r="AK45" s="109">
        <v>12067.0</v>
      </c>
      <c r="AL45" s="109">
        <v>0.57</v>
      </c>
      <c r="AM45" s="111">
        <v>0.56</v>
      </c>
      <c r="AN45" s="109">
        <v>445.0</v>
      </c>
      <c r="AO45" s="109">
        <v>602.0</v>
      </c>
      <c r="AQ45" s="142" t="s">
        <v>176</v>
      </c>
      <c r="AR45" s="105">
        <v>6.0</v>
      </c>
      <c r="AS45" s="105">
        <v>284.0</v>
      </c>
      <c r="AT45" s="105">
        <v>0.0</v>
      </c>
      <c r="AU45" s="105">
        <f t="shared" si="4"/>
        <v>284</v>
      </c>
      <c r="AV45" s="109"/>
      <c r="AW45" s="109"/>
      <c r="AX45" s="154"/>
      <c r="AY45" s="109"/>
      <c r="AZ45" s="109"/>
      <c r="BA45" s="154"/>
      <c r="BB45" s="108"/>
      <c r="BC45" s="108"/>
      <c r="BE45" s="103" t="s">
        <v>177</v>
      </c>
      <c r="BF45" s="104">
        <v>6.0</v>
      </c>
      <c r="BG45" s="105">
        <v>100.0</v>
      </c>
      <c r="BH45" s="105">
        <v>302.05</v>
      </c>
      <c r="BI45" s="204">
        <f t="shared" si="5"/>
        <v>402.05</v>
      </c>
      <c r="BJ45" s="106"/>
      <c r="BK45" s="106"/>
      <c r="BL45" s="107"/>
      <c r="BM45" s="106"/>
      <c r="BN45" s="106"/>
      <c r="BO45" s="107"/>
      <c r="BP45" s="108"/>
      <c r="BQ45" s="108"/>
    </row>
    <row r="46">
      <c r="A46" s="140" t="s">
        <v>174</v>
      </c>
      <c r="B46" s="118">
        <v>7.0</v>
      </c>
      <c r="C46" s="118">
        <v>386.0</v>
      </c>
      <c r="D46" s="118">
        <v>393.5</v>
      </c>
      <c r="E46" s="118">
        <f t="shared" si="1"/>
        <v>779.5</v>
      </c>
      <c r="F46" s="94"/>
      <c r="G46" s="94"/>
      <c r="H46" s="138"/>
      <c r="I46" s="94"/>
      <c r="J46" s="94"/>
      <c r="K46" s="138"/>
      <c r="L46" s="94"/>
      <c r="M46" s="94"/>
      <c r="O46" s="91" t="s">
        <v>170</v>
      </c>
      <c r="P46" s="118">
        <v>7.0</v>
      </c>
      <c r="Q46" s="118">
        <v>309.0</v>
      </c>
      <c r="R46" s="118">
        <v>91.07</v>
      </c>
      <c r="S46" s="118">
        <f t="shared" si="2"/>
        <v>400.07</v>
      </c>
      <c r="T46" s="94"/>
      <c r="U46" s="94"/>
      <c r="V46" s="138"/>
      <c r="W46" s="94"/>
      <c r="X46" s="94"/>
      <c r="Y46" s="138"/>
      <c r="Z46" s="94"/>
      <c r="AA46" s="94"/>
      <c r="AC46" s="116" t="s">
        <v>170</v>
      </c>
      <c r="AD46" s="118">
        <v>7.0</v>
      </c>
      <c r="AE46" s="118">
        <v>385.0</v>
      </c>
      <c r="AF46" s="118">
        <v>155.31</v>
      </c>
      <c r="AG46" s="118">
        <f t="shared" si="3"/>
        <v>540.31</v>
      </c>
      <c r="AH46" s="94"/>
      <c r="AI46" s="94"/>
      <c r="AJ46" s="138"/>
      <c r="AK46" s="94"/>
      <c r="AL46" s="94"/>
      <c r="AM46" s="138"/>
      <c r="AN46" s="94"/>
      <c r="AO46" s="94"/>
      <c r="AQ46" s="116" t="s">
        <v>170</v>
      </c>
      <c r="AR46" s="118">
        <v>7.0</v>
      </c>
      <c r="AS46" s="118">
        <v>467.0</v>
      </c>
      <c r="AT46" s="118">
        <v>0.0</v>
      </c>
      <c r="AU46" s="118">
        <f t="shared" si="4"/>
        <v>467</v>
      </c>
      <c r="AV46" s="94"/>
      <c r="AW46" s="94"/>
      <c r="AX46" s="138"/>
      <c r="AY46" s="94"/>
      <c r="AZ46" s="94"/>
      <c r="BA46" s="138"/>
      <c r="BB46" s="94"/>
      <c r="BC46" s="94"/>
      <c r="BE46" s="116" t="s">
        <v>170</v>
      </c>
      <c r="BF46" s="117">
        <v>7.0</v>
      </c>
      <c r="BG46" s="118">
        <v>111.0</v>
      </c>
      <c r="BH46" s="118">
        <v>386.4</v>
      </c>
      <c r="BI46" s="205">
        <f t="shared" si="5"/>
        <v>497.4</v>
      </c>
      <c r="BJ46" s="98"/>
      <c r="BK46" s="98"/>
      <c r="BL46" s="99"/>
      <c r="BM46" s="98"/>
      <c r="BN46" s="98"/>
      <c r="BO46" s="99"/>
      <c r="BP46" s="98"/>
      <c r="BQ46" s="98"/>
    </row>
    <row r="47">
      <c r="A47" s="97" t="s">
        <v>176</v>
      </c>
      <c r="B47" s="93">
        <v>7.0</v>
      </c>
      <c r="C47" s="93">
        <v>641.0</v>
      </c>
      <c r="D47" s="93">
        <v>138.22</v>
      </c>
      <c r="E47" s="93">
        <f t="shared" si="1"/>
        <v>779.22</v>
      </c>
      <c r="F47" s="94"/>
      <c r="G47" s="94"/>
      <c r="H47" s="138"/>
      <c r="I47" s="94"/>
      <c r="J47" s="94"/>
      <c r="K47" s="138"/>
      <c r="L47" s="101"/>
      <c r="M47" s="101"/>
      <c r="O47" s="91" t="s">
        <v>171</v>
      </c>
      <c r="P47" s="93">
        <v>7.0</v>
      </c>
      <c r="Q47" s="93">
        <v>623.0</v>
      </c>
      <c r="R47" s="93">
        <v>228.15</v>
      </c>
      <c r="S47" s="93">
        <f t="shared" si="2"/>
        <v>851.15</v>
      </c>
      <c r="T47" s="94">
        <v>1767.0</v>
      </c>
      <c r="U47" s="94">
        <v>0.6</v>
      </c>
      <c r="V47" s="95">
        <v>0.59</v>
      </c>
      <c r="W47" s="94">
        <v>11825.0</v>
      </c>
      <c r="X47" s="94">
        <v>0.58</v>
      </c>
      <c r="Y47" s="95">
        <v>0.57</v>
      </c>
      <c r="Z47" s="94">
        <v>682.0</v>
      </c>
      <c r="AA47" s="94">
        <v>852.0</v>
      </c>
      <c r="AC47" s="91" t="s">
        <v>171</v>
      </c>
      <c r="AD47" s="93">
        <v>7.0</v>
      </c>
      <c r="AE47" s="93">
        <v>232.0</v>
      </c>
      <c r="AF47" s="93">
        <v>17.29</v>
      </c>
      <c r="AG47" s="93">
        <f t="shared" si="3"/>
        <v>249.29</v>
      </c>
      <c r="AH47" s="94"/>
      <c r="AI47" s="94"/>
      <c r="AJ47" s="138"/>
      <c r="AK47" s="94"/>
      <c r="AL47" s="94"/>
      <c r="AM47" s="138"/>
      <c r="AN47" s="101"/>
      <c r="AO47" s="101"/>
      <c r="AQ47" s="91" t="s">
        <v>171</v>
      </c>
      <c r="AR47" s="93">
        <v>7.0</v>
      </c>
      <c r="AS47" s="93">
        <v>582.0</v>
      </c>
      <c r="AT47" s="93">
        <v>176.24</v>
      </c>
      <c r="AU47" s="93">
        <f t="shared" si="4"/>
        <v>758.24</v>
      </c>
      <c r="AV47" s="94"/>
      <c r="AW47" s="94"/>
      <c r="AX47" s="138"/>
      <c r="AY47" s="94"/>
      <c r="AZ47" s="94"/>
      <c r="BA47" s="138"/>
      <c r="BB47" s="101"/>
      <c r="BC47" s="101"/>
      <c r="BE47" s="91" t="s">
        <v>171</v>
      </c>
      <c r="BF47" s="92">
        <v>7.0</v>
      </c>
      <c r="BG47" s="93">
        <v>233.0</v>
      </c>
      <c r="BH47" s="93">
        <v>263.75</v>
      </c>
      <c r="BI47" s="203">
        <f t="shared" si="5"/>
        <v>496.75</v>
      </c>
      <c r="BJ47" s="94">
        <v>2682.0</v>
      </c>
      <c r="BK47" s="94">
        <v>0.39</v>
      </c>
      <c r="BL47" s="95">
        <v>0.37</v>
      </c>
      <c r="BM47" s="94">
        <v>17139.0</v>
      </c>
      <c r="BN47" s="94">
        <v>0.38</v>
      </c>
      <c r="BO47" s="95">
        <v>0.37</v>
      </c>
      <c r="BP47" s="94">
        <v>330.0</v>
      </c>
      <c r="BQ47" s="94">
        <v>497.0</v>
      </c>
    </row>
    <row r="48">
      <c r="A48" s="97" t="s">
        <v>178</v>
      </c>
      <c r="B48" s="93">
        <v>7.0</v>
      </c>
      <c r="C48" s="93">
        <v>355.0</v>
      </c>
      <c r="D48" s="93">
        <v>424.66</v>
      </c>
      <c r="E48" s="93">
        <f t="shared" si="1"/>
        <v>779.66</v>
      </c>
      <c r="F48" s="94"/>
      <c r="G48" s="94"/>
      <c r="H48" s="138"/>
      <c r="I48" s="94"/>
      <c r="J48" s="94"/>
      <c r="K48" s="138"/>
      <c r="L48" s="101"/>
      <c r="M48" s="101"/>
      <c r="O48" s="97" t="s">
        <v>174</v>
      </c>
      <c r="P48" s="93">
        <v>7.0</v>
      </c>
      <c r="Q48" s="93">
        <v>509.0</v>
      </c>
      <c r="R48" s="93">
        <v>342.51</v>
      </c>
      <c r="S48" s="93">
        <f t="shared" si="2"/>
        <v>851.51</v>
      </c>
      <c r="T48" s="94"/>
      <c r="U48" s="94"/>
      <c r="V48" s="138"/>
      <c r="W48" s="94"/>
      <c r="X48" s="94"/>
      <c r="Y48" s="138"/>
      <c r="Z48" s="101"/>
      <c r="AA48" s="101"/>
      <c r="AC48" s="91" t="s">
        <v>172</v>
      </c>
      <c r="AD48" s="93">
        <v>7.0</v>
      </c>
      <c r="AE48" s="93">
        <v>390.0</v>
      </c>
      <c r="AF48" s="93">
        <v>151.03</v>
      </c>
      <c r="AG48" s="93">
        <f t="shared" si="3"/>
        <v>541.03</v>
      </c>
      <c r="AH48" s="94">
        <v>1690.0</v>
      </c>
      <c r="AI48" s="94">
        <v>0.62</v>
      </c>
      <c r="AJ48" s="95">
        <v>0.61</v>
      </c>
      <c r="AK48" s="94">
        <v>11624.0</v>
      </c>
      <c r="AL48" s="94">
        <v>0.59</v>
      </c>
      <c r="AM48" s="95">
        <v>0.58</v>
      </c>
      <c r="AN48" s="94">
        <v>390.0</v>
      </c>
      <c r="AO48" s="94">
        <v>541.0</v>
      </c>
      <c r="AQ48" s="91" t="s">
        <v>172</v>
      </c>
      <c r="AR48" s="93">
        <v>7.0</v>
      </c>
      <c r="AS48" s="93">
        <v>376.0</v>
      </c>
      <c r="AT48" s="93">
        <v>381.74</v>
      </c>
      <c r="AU48" s="93">
        <f t="shared" si="4"/>
        <v>757.74</v>
      </c>
      <c r="AV48" s="94">
        <v>1643.0</v>
      </c>
      <c r="AW48" s="94">
        <v>0.63</v>
      </c>
      <c r="AX48" s="95">
        <v>0.63</v>
      </c>
      <c r="AY48" s="94">
        <v>11314.0</v>
      </c>
      <c r="AZ48" s="94">
        <v>0.6</v>
      </c>
      <c r="BA48" s="95">
        <v>0.6</v>
      </c>
      <c r="BB48" s="94">
        <v>582.0</v>
      </c>
      <c r="BC48" s="94">
        <v>758.0</v>
      </c>
      <c r="BE48" s="91" t="s">
        <v>172</v>
      </c>
      <c r="BF48" s="92">
        <v>7.0</v>
      </c>
      <c r="BG48" s="93">
        <v>320.0</v>
      </c>
      <c r="BH48" s="93">
        <v>177.37</v>
      </c>
      <c r="BI48" s="203">
        <f t="shared" si="5"/>
        <v>497.37</v>
      </c>
      <c r="BJ48" s="98"/>
      <c r="BK48" s="98"/>
      <c r="BL48" s="99"/>
      <c r="BM48" s="98"/>
      <c r="BN48" s="98"/>
      <c r="BO48" s="99"/>
      <c r="BP48" s="101"/>
      <c r="BQ48" s="101"/>
    </row>
    <row r="49">
      <c r="A49" s="97" t="s">
        <v>179</v>
      </c>
      <c r="B49" s="93">
        <v>7.0</v>
      </c>
      <c r="C49" s="93">
        <v>561.0</v>
      </c>
      <c r="D49" s="93">
        <v>218.58</v>
      </c>
      <c r="E49" s="93">
        <f t="shared" si="1"/>
        <v>779.58</v>
      </c>
      <c r="F49" s="94"/>
      <c r="G49" s="94"/>
      <c r="H49" s="138"/>
      <c r="I49" s="94"/>
      <c r="J49" s="94"/>
      <c r="K49" s="138"/>
      <c r="L49" s="101"/>
      <c r="M49" s="101"/>
      <c r="O49" s="97" t="s">
        <v>176</v>
      </c>
      <c r="P49" s="93">
        <v>7.0</v>
      </c>
      <c r="Q49" s="93">
        <v>88.0</v>
      </c>
      <c r="R49" s="93">
        <v>312.64</v>
      </c>
      <c r="S49" s="93">
        <f t="shared" si="2"/>
        <v>400.64</v>
      </c>
      <c r="T49" s="94"/>
      <c r="U49" s="94"/>
      <c r="V49" s="95"/>
      <c r="W49" s="94"/>
      <c r="X49" s="94"/>
      <c r="Y49" s="95"/>
      <c r="Z49" s="94"/>
      <c r="AA49" s="94"/>
      <c r="AC49" s="97" t="s">
        <v>174</v>
      </c>
      <c r="AD49" s="93">
        <v>7.0</v>
      </c>
      <c r="AE49" s="93">
        <v>382.0</v>
      </c>
      <c r="AF49" s="93">
        <v>158.58</v>
      </c>
      <c r="AG49" s="93">
        <f t="shared" si="3"/>
        <v>540.58</v>
      </c>
      <c r="AH49" s="94"/>
      <c r="AI49" s="94"/>
      <c r="AJ49" s="138"/>
      <c r="AK49" s="94"/>
      <c r="AL49" s="94"/>
      <c r="AM49" s="138"/>
      <c r="AN49" s="101"/>
      <c r="AO49" s="101"/>
      <c r="AQ49" s="91" t="s">
        <v>173</v>
      </c>
      <c r="AR49" s="93">
        <v>7.0</v>
      </c>
      <c r="AS49" s="93">
        <v>285.0</v>
      </c>
      <c r="AT49" s="93">
        <v>0.0</v>
      </c>
      <c r="AU49" s="93">
        <f t="shared" si="4"/>
        <v>285</v>
      </c>
      <c r="AV49" s="94"/>
      <c r="AW49" s="94"/>
      <c r="AX49" s="138"/>
      <c r="AY49" s="94"/>
      <c r="AZ49" s="94"/>
      <c r="BA49" s="138"/>
      <c r="BB49" s="101"/>
      <c r="BC49" s="101"/>
      <c r="BE49" s="91" t="s">
        <v>173</v>
      </c>
      <c r="BF49" s="92">
        <v>7.0</v>
      </c>
      <c r="BG49" s="93">
        <v>330.0</v>
      </c>
      <c r="BH49" s="93">
        <v>167.54</v>
      </c>
      <c r="BI49" s="203">
        <f t="shared" si="5"/>
        <v>497.54</v>
      </c>
      <c r="BJ49" s="98"/>
      <c r="BK49" s="98"/>
      <c r="BL49" s="99"/>
      <c r="BM49" s="98"/>
      <c r="BN49" s="98"/>
      <c r="BO49" s="99"/>
      <c r="BP49" s="101"/>
      <c r="BQ49" s="101"/>
    </row>
    <row r="50">
      <c r="A50" s="97" t="s">
        <v>200</v>
      </c>
      <c r="B50" s="93">
        <v>7.0</v>
      </c>
      <c r="C50" s="93">
        <v>337.0</v>
      </c>
      <c r="D50" s="93">
        <v>441.71</v>
      </c>
      <c r="E50" s="93">
        <f t="shared" si="1"/>
        <v>778.71</v>
      </c>
      <c r="F50" s="94"/>
      <c r="G50" s="94"/>
      <c r="H50" s="138"/>
      <c r="I50" s="94"/>
      <c r="J50" s="94"/>
      <c r="K50" s="138"/>
      <c r="L50" s="101"/>
      <c r="M50" s="101"/>
      <c r="O50" s="97" t="s">
        <v>178</v>
      </c>
      <c r="P50" s="93">
        <v>7.0</v>
      </c>
      <c r="Q50" s="93">
        <v>682.0</v>
      </c>
      <c r="R50" s="93">
        <v>170.0</v>
      </c>
      <c r="S50" s="93">
        <f t="shared" si="2"/>
        <v>852</v>
      </c>
      <c r="T50" s="94">
        <v>1697.0</v>
      </c>
      <c r="U50" s="94">
        <v>0.62</v>
      </c>
      <c r="V50" s="95">
        <v>0.61</v>
      </c>
      <c r="W50" s="94">
        <v>11467.0</v>
      </c>
      <c r="X50" s="94">
        <v>0.59</v>
      </c>
      <c r="Y50" s="95">
        <v>0.59</v>
      </c>
      <c r="Z50" s="94">
        <v>682.0</v>
      </c>
      <c r="AA50" s="94">
        <v>852.0</v>
      </c>
      <c r="AC50" s="97" t="s">
        <v>176</v>
      </c>
      <c r="AD50" s="93">
        <v>7.0</v>
      </c>
      <c r="AE50" s="93">
        <v>217.0</v>
      </c>
      <c r="AF50" s="93">
        <v>32.34</v>
      </c>
      <c r="AG50" s="93">
        <f t="shared" si="3"/>
        <v>249.34</v>
      </c>
      <c r="AH50" s="94"/>
      <c r="AI50" s="94"/>
      <c r="AJ50" s="138"/>
      <c r="AK50" s="94"/>
      <c r="AL50" s="94"/>
      <c r="AM50" s="138"/>
      <c r="AN50" s="101"/>
      <c r="AO50" s="101"/>
      <c r="AQ50" s="97" t="s">
        <v>174</v>
      </c>
      <c r="AR50" s="93">
        <v>7.0</v>
      </c>
      <c r="AS50" s="93">
        <v>463.0</v>
      </c>
      <c r="AT50" s="93">
        <v>0.0</v>
      </c>
      <c r="AU50" s="93">
        <f t="shared" si="4"/>
        <v>463</v>
      </c>
      <c r="AV50" s="94"/>
      <c r="AW50" s="94"/>
      <c r="AX50" s="138"/>
      <c r="AY50" s="94"/>
      <c r="AZ50" s="94"/>
      <c r="BA50" s="138"/>
      <c r="BB50" s="101"/>
      <c r="BC50" s="101"/>
      <c r="BE50" s="91" t="s">
        <v>175</v>
      </c>
      <c r="BF50" s="92">
        <v>7.0</v>
      </c>
      <c r="BG50" s="93">
        <v>323.0</v>
      </c>
      <c r="BH50" s="93">
        <v>174.1</v>
      </c>
      <c r="BI50" s="203">
        <f t="shared" si="5"/>
        <v>497.1</v>
      </c>
      <c r="BJ50" s="98"/>
      <c r="BK50" s="98"/>
      <c r="BL50" s="99"/>
      <c r="BM50" s="98"/>
      <c r="BN50" s="98"/>
      <c r="BO50" s="99"/>
      <c r="BP50" s="101"/>
      <c r="BQ50" s="101"/>
    </row>
    <row r="51">
      <c r="A51" s="142" t="s">
        <v>201</v>
      </c>
      <c r="B51" s="105">
        <v>7.0</v>
      </c>
      <c r="C51" s="105">
        <v>631.0</v>
      </c>
      <c r="D51" s="105">
        <v>148.5</v>
      </c>
      <c r="E51" s="105">
        <f t="shared" si="1"/>
        <v>779.5</v>
      </c>
      <c r="F51" s="109">
        <v>2241.0</v>
      </c>
      <c r="G51" s="109">
        <v>0.48</v>
      </c>
      <c r="H51" s="111">
        <v>0.47</v>
      </c>
      <c r="I51" s="109">
        <v>14510.0</v>
      </c>
      <c r="J51" s="109">
        <v>0.47</v>
      </c>
      <c r="K51" s="111">
        <v>0.46</v>
      </c>
      <c r="L51" s="109">
        <v>641.0</v>
      </c>
      <c r="M51" s="109">
        <v>779.0</v>
      </c>
      <c r="O51" s="142" t="s">
        <v>179</v>
      </c>
      <c r="P51" s="105">
        <v>7.0</v>
      </c>
      <c r="Q51" s="105">
        <v>682.0</v>
      </c>
      <c r="R51" s="105">
        <v>169.09</v>
      </c>
      <c r="S51" s="105">
        <f t="shared" si="2"/>
        <v>851.09</v>
      </c>
      <c r="T51" s="109"/>
      <c r="U51" s="109"/>
      <c r="V51" s="154"/>
      <c r="W51" s="109"/>
      <c r="X51" s="109"/>
      <c r="Y51" s="154"/>
      <c r="Z51" s="108"/>
      <c r="AA51" s="108"/>
      <c r="AC51" s="142" t="s">
        <v>178</v>
      </c>
      <c r="AD51" s="105">
        <v>7.0</v>
      </c>
      <c r="AE51" s="105">
        <v>218.0</v>
      </c>
      <c r="AF51" s="105">
        <v>32.0</v>
      </c>
      <c r="AG51" s="105">
        <f t="shared" si="3"/>
        <v>250</v>
      </c>
      <c r="AH51" s="109">
        <v>1723.0</v>
      </c>
      <c r="AI51" s="109">
        <v>0.61</v>
      </c>
      <c r="AJ51" s="111">
        <v>0.6</v>
      </c>
      <c r="AK51" s="109">
        <v>11678.0</v>
      </c>
      <c r="AL51" s="109">
        <v>0.58</v>
      </c>
      <c r="AM51" s="111">
        <v>0.58</v>
      </c>
      <c r="AN51" s="109">
        <v>390.0</v>
      </c>
      <c r="AO51" s="109">
        <v>541.0</v>
      </c>
      <c r="AQ51" s="142" t="s">
        <v>176</v>
      </c>
      <c r="AR51" s="105">
        <v>7.0</v>
      </c>
      <c r="AS51" s="105">
        <v>296.0</v>
      </c>
      <c r="AT51" s="105">
        <v>0.0</v>
      </c>
      <c r="AU51" s="105">
        <f t="shared" si="4"/>
        <v>296</v>
      </c>
      <c r="AV51" s="109">
        <v>1716.0</v>
      </c>
      <c r="AW51" s="109">
        <v>0.61</v>
      </c>
      <c r="AX51" s="111">
        <v>0.6</v>
      </c>
      <c r="AY51" s="109">
        <v>11642.0</v>
      </c>
      <c r="AZ51" s="109">
        <v>0.59</v>
      </c>
      <c r="BA51" s="111">
        <v>0.58</v>
      </c>
      <c r="BB51" s="109">
        <v>582.0</v>
      </c>
      <c r="BC51" s="109">
        <v>758.0</v>
      </c>
      <c r="BE51" s="103" t="s">
        <v>177</v>
      </c>
      <c r="BF51" s="104">
        <v>7.0</v>
      </c>
      <c r="BG51" s="105">
        <v>100.0</v>
      </c>
      <c r="BH51" s="105">
        <v>397.02</v>
      </c>
      <c r="BI51" s="204">
        <f t="shared" si="5"/>
        <v>497.02</v>
      </c>
      <c r="BJ51" s="106"/>
      <c r="BK51" s="106"/>
      <c r="BL51" s="107"/>
      <c r="BM51" s="106"/>
      <c r="BN51" s="106"/>
      <c r="BO51" s="107"/>
      <c r="BP51" s="108"/>
      <c r="BQ51" s="108"/>
    </row>
    <row r="52">
      <c r="A52" s="140" t="s">
        <v>174</v>
      </c>
      <c r="B52" s="118">
        <v>8.0</v>
      </c>
      <c r="C52" s="118">
        <v>829.0</v>
      </c>
      <c r="D52" s="118">
        <v>180.52</v>
      </c>
      <c r="E52" s="118">
        <f t="shared" si="1"/>
        <v>1009.52</v>
      </c>
      <c r="F52" s="94"/>
      <c r="G52" s="94"/>
      <c r="H52" s="138"/>
      <c r="I52" s="94"/>
      <c r="J52" s="94"/>
      <c r="K52" s="138"/>
      <c r="L52" s="94"/>
      <c r="M52" s="94"/>
      <c r="O52" s="116" t="s">
        <v>170</v>
      </c>
      <c r="P52" s="118">
        <v>8.0</v>
      </c>
      <c r="Q52" s="118">
        <v>243.0</v>
      </c>
      <c r="R52" s="118">
        <v>10.19</v>
      </c>
      <c r="S52" s="118">
        <f t="shared" si="2"/>
        <v>253.19</v>
      </c>
      <c r="T52" s="94"/>
      <c r="U52" s="94"/>
      <c r="V52" s="138"/>
      <c r="W52" s="94"/>
      <c r="X52" s="94"/>
      <c r="Y52" s="138"/>
      <c r="Z52" s="94"/>
      <c r="AA52" s="94"/>
      <c r="AC52" s="116" t="s">
        <v>170</v>
      </c>
      <c r="AD52" s="118">
        <v>8.0</v>
      </c>
      <c r="AE52" s="118">
        <v>367.0</v>
      </c>
      <c r="AF52" s="118">
        <v>158.81</v>
      </c>
      <c r="AG52" s="118">
        <f t="shared" si="3"/>
        <v>525.81</v>
      </c>
      <c r="AH52" s="94">
        <v>1603.0</v>
      </c>
      <c r="AI52" s="94">
        <v>0.64</v>
      </c>
      <c r="AJ52" s="95">
        <v>0.64</v>
      </c>
      <c r="AK52" s="94">
        <v>11254.0</v>
      </c>
      <c r="AL52" s="94">
        <v>0.61</v>
      </c>
      <c r="AM52" s="95">
        <v>0.6</v>
      </c>
      <c r="AN52" s="94">
        <v>386.0</v>
      </c>
      <c r="AO52" s="94">
        <v>526.0</v>
      </c>
      <c r="AQ52" s="116" t="s">
        <v>170</v>
      </c>
      <c r="AR52" s="118">
        <v>8.0</v>
      </c>
      <c r="AS52" s="118">
        <v>452.0</v>
      </c>
      <c r="AT52" s="118">
        <v>0.0</v>
      </c>
      <c r="AU52" s="118">
        <f t="shared" si="4"/>
        <v>452</v>
      </c>
      <c r="AV52" s="94"/>
      <c r="AW52" s="94"/>
      <c r="AX52" s="138"/>
      <c r="AY52" s="94"/>
      <c r="AZ52" s="94"/>
      <c r="BA52" s="138"/>
      <c r="BB52" s="94"/>
      <c r="BC52" s="94"/>
      <c r="BE52" s="116" t="s">
        <v>170</v>
      </c>
      <c r="BF52" s="117">
        <v>8.0</v>
      </c>
      <c r="BG52" s="118">
        <v>104.0</v>
      </c>
      <c r="BH52" s="118">
        <v>434.82</v>
      </c>
      <c r="BI52" s="205">
        <f t="shared" si="5"/>
        <v>538.82</v>
      </c>
      <c r="BJ52" s="98"/>
      <c r="BK52" s="98"/>
      <c r="BL52" s="99"/>
      <c r="BM52" s="98"/>
      <c r="BN52" s="98"/>
      <c r="BO52" s="99"/>
      <c r="BP52" s="98"/>
      <c r="BQ52" s="98"/>
    </row>
    <row r="53">
      <c r="A53" s="97" t="s">
        <v>176</v>
      </c>
      <c r="B53" s="93">
        <v>8.0</v>
      </c>
      <c r="C53" s="93">
        <v>857.0</v>
      </c>
      <c r="D53" s="93">
        <v>152.38</v>
      </c>
      <c r="E53" s="93">
        <f t="shared" si="1"/>
        <v>1009.38</v>
      </c>
      <c r="F53" s="94">
        <v>2218.0</v>
      </c>
      <c r="G53" s="94">
        <v>0.49</v>
      </c>
      <c r="H53" s="95">
        <v>0.48</v>
      </c>
      <c r="I53" s="94">
        <v>14386.0</v>
      </c>
      <c r="J53" s="94">
        <v>0.48</v>
      </c>
      <c r="K53" s="95">
        <v>0.47</v>
      </c>
      <c r="L53" s="94">
        <v>865.0</v>
      </c>
      <c r="M53" s="94">
        <v>1009.0</v>
      </c>
      <c r="O53" s="91" t="s">
        <v>171</v>
      </c>
      <c r="P53" s="93">
        <v>8.0</v>
      </c>
      <c r="Q53" s="93">
        <v>443.0</v>
      </c>
      <c r="R53" s="93">
        <v>260.6</v>
      </c>
      <c r="S53" s="93">
        <f t="shared" si="2"/>
        <v>703.6</v>
      </c>
      <c r="T53" s="94"/>
      <c r="U53" s="94"/>
      <c r="V53" s="138"/>
      <c r="W53" s="94"/>
      <c r="X53" s="94"/>
      <c r="Y53" s="138"/>
      <c r="Z53" s="101"/>
      <c r="AA53" s="101"/>
      <c r="AC53" s="91" t="s">
        <v>171</v>
      </c>
      <c r="AD53" s="93">
        <v>8.0</v>
      </c>
      <c r="AE53" s="93">
        <v>238.0</v>
      </c>
      <c r="AF53" s="93">
        <v>0.0</v>
      </c>
      <c r="AG53" s="93">
        <f t="shared" si="3"/>
        <v>238</v>
      </c>
      <c r="AH53" s="94"/>
      <c r="AI53" s="94"/>
      <c r="AJ53" s="138"/>
      <c r="AK53" s="94"/>
      <c r="AL53" s="94"/>
      <c r="AM53" s="138"/>
      <c r="AN53" s="101"/>
      <c r="AO53" s="101"/>
      <c r="AQ53" s="91" t="s">
        <v>171</v>
      </c>
      <c r="AR53" s="93">
        <v>8.0</v>
      </c>
      <c r="AS53" s="93">
        <v>530.0</v>
      </c>
      <c r="AT53" s="93">
        <v>171.11</v>
      </c>
      <c r="AU53" s="93">
        <f t="shared" si="4"/>
        <v>701.11</v>
      </c>
      <c r="AV53" s="94"/>
      <c r="AW53" s="94"/>
      <c r="AX53" s="138"/>
      <c r="AY53" s="94"/>
      <c r="AZ53" s="94"/>
      <c r="BA53" s="138"/>
      <c r="BB53" s="101"/>
      <c r="BC53" s="101"/>
      <c r="BE53" s="91" t="s">
        <v>171</v>
      </c>
      <c r="BF53" s="92">
        <v>8.0</v>
      </c>
      <c r="BG53" s="93">
        <v>245.0</v>
      </c>
      <c r="BH53" s="93">
        <v>293.78</v>
      </c>
      <c r="BI53" s="203">
        <f t="shared" si="5"/>
        <v>538.78</v>
      </c>
      <c r="BJ53" s="98"/>
      <c r="BK53" s="98"/>
      <c r="BL53" s="99"/>
      <c r="BM53" s="98"/>
      <c r="BN53" s="98"/>
      <c r="BO53" s="99"/>
      <c r="BP53" s="101"/>
      <c r="BQ53" s="101"/>
    </row>
    <row r="54">
      <c r="A54" s="97" t="s">
        <v>178</v>
      </c>
      <c r="B54" s="93">
        <v>8.0</v>
      </c>
      <c r="C54" s="93">
        <v>411.0</v>
      </c>
      <c r="D54" s="93">
        <v>598.57</v>
      </c>
      <c r="E54" s="93">
        <f t="shared" si="1"/>
        <v>1009.57</v>
      </c>
      <c r="F54" s="94"/>
      <c r="G54" s="94"/>
      <c r="H54" s="138"/>
      <c r="I54" s="94"/>
      <c r="J54" s="94"/>
      <c r="K54" s="138"/>
      <c r="L54" s="101"/>
      <c r="M54" s="101"/>
      <c r="O54" s="97" t="s">
        <v>174</v>
      </c>
      <c r="P54" s="93">
        <v>8.0</v>
      </c>
      <c r="Q54" s="93">
        <v>363.0</v>
      </c>
      <c r="R54" s="93">
        <v>341.21</v>
      </c>
      <c r="S54" s="93">
        <f t="shared" si="2"/>
        <v>704.21</v>
      </c>
      <c r="T54" s="94"/>
      <c r="U54" s="94"/>
      <c r="V54" s="138"/>
      <c r="W54" s="94"/>
      <c r="X54" s="94"/>
      <c r="Y54" s="138"/>
      <c r="Z54" s="101"/>
      <c r="AA54" s="101"/>
      <c r="AC54" s="91" t="s">
        <v>172</v>
      </c>
      <c r="AD54" s="93">
        <v>8.0</v>
      </c>
      <c r="AE54" s="93">
        <v>386.0</v>
      </c>
      <c r="AF54" s="93">
        <v>140.49</v>
      </c>
      <c r="AG54" s="93">
        <f t="shared" si="3"/>
        <v>526.49</v>
      </c>
      <c r="AH54" s="94"/>
      <c r="AI54" s="94"/>
      <c r="AJ54" s="138"/>
      <c r="AK54" s="94"/>
      <c r="AL54" s="94"/>
      <c r="AM54" s="138"/>
      <c r="AN54" s="101"/>
      <c r="AO54" s="101"/>
      <c r="AQ54" s="91" t="s">
        <v>172</v>
      </c>
      <c r="AR54" s="93">
        <v>8.0</v>
      </c>
      <c r="AS54" s="93">
        <v>308.0</v>
      </c>
      <c r="AT54" s="93">
        <v>393.14</v>
      </c>
      <c r="AU54" s="93">
        <f t="shared" si="4"/>
        <v>701.14</v>
      </c>
      <c r="AV54" s="94">
        <v>1609.0</v>
      </c>
      <c r="AW54" s="94">
        <v>0.64</v>
      </c>
      <c r="AX54" s="95">
        <v>0.64</v>
      </c>
      <c r="AY54" s="94">
        <v>11229.0</v>
      </c>
      <c r="AZ54" s="94">
        <v>0.61</v>
      </c>
      <c r="BA54" s="95">
        <v>0.61</v>
      </c>
      <c r="BB54" s="94">
        <v>530.0</v>
      </c>
      <c r="BC54" s="94">
        <v>701.0</v>
      </c>
      <c r="BE54" s="91" t="s">
        <v>172</v>
      </c>
      <c r="BF54" s="92">
        <v>8.0</v>
      </c>
      <c r="BG54" s="93">
        <v>385.0</v>
      </c>
      <c r="BH54" s="93">
        <v>153.87</v>
      </c>
      <c r="BI54" s="203">
        <f t="shared" si="5"/>
        <v>538.87</v>
      </c>
      <c r="BJ54" s="98"/>
      <c r="BK54" s="98"/>
      <c r="BL54" s="99"/>
      <c r="BM54" s="98"/>
      <c r="BN54" s="98"/>
      <c r="BO54" s="99"/>
      <c r="BP54" s="101"/>
      <c r="BQ54" s="101"/>
    </row>
    <row r="55">
      <c r="A55" s="97" t="s">
        <v>179</v>
      </c>
      <c r="B55" s="93">
        <v>8.0</v>
      </c>
      <c r="C55" s="93">
        <v>702.0</v>
      </c>
      <c r="D55" s="93">
        <v>306.98</v>
      </c>
      <c r="E55" s="93">
        <f t="shared" si="1"/>
        <v>1008.98</v>
      </c>
      <c r="F55" s="94"/>
      <c r="G55" s="94"/>
      <c r="H55" s="138"/>
      <c r="I55" s="94"/>
      <c r="J55" s="94"/>
      <c r="K55" s="138"/>
      <c r="L55" s="101"/>
      <c r="M55" s="101"/>
      <c r="O55" s="97" t="s">
        <v>176</v>
      </c>
      <c r="P55" s="93">
        <v>8.0</v>
      </c>
      <c r="Q55" s="93">
        <v>83.0</v>
      </c>
      <c r="R55" s="93">
        <v>169.68</v>
      </c>
      <c r="S55" s="93">
        <f t="shared" si="2"/>
        <v>252.68</v>
      </c>
      <c r="T55" s="94">
        <v>1660.0</v>
      </c>
      <c r="U55" s="94">
        <v>0.62</v>
      </c>
      <c r="V55" s="95">
        <v>0.62</v>
      </c>
      <c r="W55" s="94">
        <v>11317.0</v>
      </c>
      <c r="X55" s="94">
        <v>0.6</v>
      </c>
      <c r="Y55" s="95">
        <v>0.6</v>
      </c>
      <c r="Z55" s="94">
        <v>552.0</v>
      </c>
      <c r="AA55" s="94">
        <v>704.0</v>
      </c>
      <c r="AC55" s="97" t="s">
        <v>174</v>
      </c>
      <c r="AD55" s="93">
        <v>8.0</v>
      </c>
      <c r="AE55" s="93">
        <v>365.0</v>
      </c>
      <c r="AF55" s="93">
        <v>161.01</v>
      </c>
      <c r="AG55" s="93">
        <f t="shared" si="3"/>
        <v>526.01</v>
      </c>
      <c r="AH55" s="94"/>
      <c r="AI55" s="94"/>
      <c r="AJ55" s="95"/>
      <c r="AK55" s="94"/>
      <c r="AL55" s="94"/>
      <c r="AM55" s="95"/>
      <c r="AN55" s="94"/>
      <c r="AO55" s="94"/>
      <c r="AQ55" s="91" t="s">
        <v>173</v>
      </c>
      <c r="AR55" s="93">
        <v>8.0</v>
      </c>
      <c r="AS55" s="93">
        <v>237.0</v>
      </c>
      <c r="AT55" s="93">
        <v>0.0</v>
      </c>
      <c r="AU55" s="93">
        <f t="shared" si="4"/>
        <v>237</v>
      </c>
      <c r="AV55" s="94"/>
      <c r="AW55" s="94"/>
      <c r="AX55" s="138"/>
      <c r="AY55" s="94"/>
      <c r="AZ55" s="94"/>
      <c r="BA55" s="138"/>
      <c r="BB55" s="101"/>
      <c r="BC55" s="101"/>
      <c r="BE55" s="91" t="s">
        <v>173</v>
      </c>
      <c r="BF55" s="92">
        <v>8.0</v>
      </c>
      <c r="BG55" s="93">
        <v>366.0</v>
      </c>
      <c r="BH55" s="93">
        <v>172.41</v>
      </c>
      <c r="BI55" s="203">
        <f t="shared" si="5"/>
        <v>538.41</v>
      </c>
      <c r="BJ55" s="98"/>
      <c r="BK55" s="98"/>
      <c r="BL55" s="99"/>
      <c r="BM55" s="98"/>
      <c r="BN55" s="98"/>
      <c r="BO55" s="99"/>
      <c r="BP55" s="101"/>
      <c r="BQ55" s="101"/>
    </row>
    <row r="56">
      <c r="A56" s="97" t="s">
        <v>200</v>
      </c>
      <c r="B56" s="93">
        <v>8.0</v>
      </c>
      <c r="C56" s="93">
        <v>465.0</v>
      </c>
      <c r="D56" s="93">
        <v>543.76</v>
      </c>
      <c r="E56" s="93">
        <f t="shared" si="1"/>
        <v>1008.76</v>
      </c>
      <c r="F56" s="94"/>
      <c r="G56" s="94"/>
      <c r="H56" s="138"/>
      <c r="I56" s="94"/>
      <c r="J56" s="94"/>
      <c r="K56" s="138"/>
      <c r="L56" s="101"/>
      <c r="M56" s="101"/>
      <c r="O56" s="97" t="s">
        <v>178</v>
      </c>
      <c r="P56" s="93">
        <v>8.0</v>
      </c>
      <c r="Q56" s="93">
        <v>549.0</v>
      </c>
      <c r="R56" s="93">
        <v>154.94</v>
      </c>
      <c r="S56" s="93">
        <f t="shared" si="2"/>
        <v>703.94</v>
      </c>
      <c r="T56" s="94"/>
      <c r="U56" s="94"/>
      <c r="V56" s="138"/>
      <c r="W56" s="94"/>
      <c r="X56" s="94"/>
      <c r="Y56" s="138"/>
      <c r="Z56" s="101"/>
      <c r="AA56" s="101"/>
      <c r="AC56" s="97" t="s">
        <v>176</v>
      </c>
      <c r="AD56" s="93">
        <v>8.0</v>
      </c>
      <c r="AE56" s="93">
        <v>216.0</v>
      </c>
      <c r="AF56" s="93">
        <v>19.0</v>
      </c>
      <c r="AG56" s="93">
        <f t="shared" si="3"/>
        <v>235</v>
      </c>
      <c r="AH56" s="94">
        <v>1611.0</v>
      </c>
      <c r="AI56" s="94">
        <v>0.64</v>
      </c>
      <c r="AJ56" s="95">
        <v>0.63</v>
      </c>
      <c r="AK56" s="94">
        <v>11235.0</v>
      </c>
      <c r="AL56" s="94">
        <v>0.6</v>
      </c>
      <c r="AM56" s="95">
        <v>0.6</v>
      </c>
      <c r="AN56" s="94">
        <v>386.0</v>
      </c>
      <c r="AO56" s="94">
        <v>526.0</v>
      </c>
      <c r="AQ56" s="97" t="s">
        <v>174</v>
      </c>
      <c r="AR56" s="93">
        <v>8.0</v>
      </c>
      <c r="AS56" s="93">
        <v>345.0</v>
      </c>
      <c r="AT56" s="93">
        <v>0.0</v>
      </c>
      <c r="AU56" s="93">
        <f t="shared" si="4"/>
        <v>345</v>
      </c>
      <c r="AV56" s="94"/>
      <c r="AW56" s="94"/>
      <c r="AX56" s="138"/>
      <c r="AY56" s="94"/>
      <c r="AZ56" s="94"/>
      <c r="BA56" s="138"/>
      <c r="BB56" s="101"/>
      <c r="BC56" s="101"/>
      <c r="BE56" s="91" t="s">
        <v>175</v>
      </c>
      <c r="BF56" s="92">
        <v>8.0</v>
      </c>
      <c r="BG56" s="93">
        <v>272.0</v>
      </c>
      <c r="BH56" s="93">
        <v>266.7</v>
      </c>
      <c r="BI56" s="203">
        <f t="shared" si="5"/>
        <v>538.7</v>
      </c>
      <c r="BJ56" s="98"/>
      <c r="BK56" s="98"/>
      <c r="BL56" s="99"/>
      <c r="BM56" s="98"/>
      <c r="BN56" s="98"/>
      <c r="BO56" s="99"/>
      <c r="BP56" s="101"/>
      <c r="BQ56" s="101"/>
    </row>
    <row r="57">
      <c r="A57" s="142" t="s">
        <v>201</v>
      </c>
      <c r="B57" s="105">
        <v>8.0</v>
      </c>
      <c r="C57" s="105">
        <v>865.0</v>
      </c>
      <c r="D57" s="105">
        <v>143.65</v>
      </c>
      <c r="E57" s="105">
        <f t="shared" si="1"/>
        <v>1008.65</v>
      </c>
      <c r="F57" s="109"/>
      <c r="G57" s="109"/>
      <c r="H57" s="154"/>
      <c r="I57" s="109"/>
      <c r="J57" s="109"/>
      <c r="K57" s="154"/>
      <c r="L57" s="108"/>
      <c r="M57" s="108"/>
      <c r="O57" s="142" t="s">
        <v>179</v>
      </c>
      <c r="P57" s="105">
        <v>8.0</v>
      </c>
      <c r="Q57" s="105">
        <v>552.0</v>
      </c>
      <c r="R57" s="105">
        <v>151.69</v>
      </c>
      <c r="S57" s="105">
        <f t="shared" si="2"/>
        <v>703.69</v>
      </c>
      <c r="T57" s="109">
        <v>1616.0</v>
      </c>
      <c r="U57" s="109">
        <v>0.63</v>
      </c>
      <c r="V57" s="111">
        <v>0.63</v>
      </c>
      <c r="W57" s="109">
        <v>11203.0</v>
      </c>
      <c r="X57" s="109">
        <v>0.61</v>
      </c>
      <c r="Y57" s="111">
        <v>0.6</v>
      </c>
      <c r="Z57" s="109">
        <v>552.0</v>
      </c>
      <c r="AA57" s="109">
        <v>704.0</v>
      </c>
      <c r="AC57" s="142" t="s">
        <v>178</v>
      </c>
      <c r="AD57" s="105">
        <v>8.0</v>
      </c>
      <c r="AE57" s="105">
        <v>215.0</v>
      </c>
      <c r="AF57" s="105">
        <v>20.48</v>
      </c>
      <c r="AG57" s="105">
        <f t="shared" si="3"/>
        <v>235.48</v>
      </c>
      <c r="AH57" s="109"/>
      <c r="AI57" s="109"/>
      <c r="AJ57" s="154"/>
      <c r="AK57" s="109"/>
      <c r="AL57" s="109"/>
      <c r="AM57" s="154"/>
      <c r="AN57" s="108"/>
      <c r="AO57" s="108"/>
      <c r="AQ57" s="142" t="s">
        <v>176</v>
      </c>
      <c r="AR57" s="105">
        <v>8.0</v>
      </c>
      <c r="AS57" s="105">
        <v>239.0</v>
      </c>
      <c r="AT57" s="105">
        <v>0.0</v>
      </c>
      <c r="AU57" s="105">
        <f t="shared" si="4"/>
        <v>239</v>
      </c>
      <c r="AV57" s="109">
        <v>1624.0</v>
      </c>
      <c r="AW57" s="109">
        <v>0.63</v>
      </c>
      <c r="AX57" s="111">
        <v>0.63</v>
      </c>
      <c r="AY57" s="109">
        <v>11230.0</v>
      </c>
      <c r="AZ57" s="109">
        <v>0.6</v>
      </c>
      <c r="BA57" s="111">
        <v>0.6</v>
      </c>
      <c r="BB57" s="109">
        <v>530.0</v>
      </c>
      <c r="BC57" s="109">
        <v>701.0</v>
      </c>
      <c r="BE57" s="103" t="s">
        <v>177</v>
      </c>
      <c r="BF57" s="104">
        <v>8.0</v>
      </c>
      <c r="BG57" s="105">
        <v>99.0</v>
      </c>
      <c r="BH57" s="105">
        <v>439.34</v>
      </c>
      <c r="BI57" s="204">
        <f t="shared" si="5"/>
        <v>538.34</v>
      </c>
      <c r="BJ57" s="109">
        <v>2676.0</v>
      </c>
      <c r="BK57" s="109">
        <v>0.39</v>
      </c>
      <c r="BL57" s="111">
        <v>0.38</v>
      </c>
      <c r="BM57" s="109">
        <v>17108.0</v>
      </c>
      <c r="BN57" s="109">
        <v>0.39</v>
      </c>
      <c r="BO57" s="111">
        <v>0.38</v>
      </c>
      <c r="BP57" s="109">
        <v>385.0</v>
      </c>
      <c r="BQ57" s="109">
        <v>538.0</v>
      </c>
    </row>
    <row r="58">
      <c r="A58" s="140" t="s">
        <v>174</v>
      </c>
      <c r="B58" s="118">
        <v>9.0</v>
      </c>
      <c r="C58" s="118">
        <v>849.0</v>
      </c>
      <c r="D58" s="118">
        <v>151.67</v>
      </c>
      <c r="E58" s="118">
        <f t="shared" si="1"/>
        <v>1000.67</v>
      </c>
      <c r="F58" s="94"/>
      <c r="G58" s="94"/>
      <c r="H58" s="138"/>
      <c r="I58" s="94"/>
      <c r="J58" s="94"/>
      <c r="K58" s="138"/>
      <c r="L58" s="94"/>
      <c r="M58" s="94"/>
      <c r="O58" s="116" t="s">
        <v>170</v>
      </c>
      <c r="P58" s="118">
        <v>9.0</v>
      </c>
      <c r="Q58" s="118">
        <v>280.0</v>
      </c>
      <c r="R58" s="118">
        <v>46.43</v>
      </c>
      <c r="S58" s="118">
        <f t="shared" si="2"/>
        <v>326.43</v>
      </c>
      <c r="T58" s="94"/>
      <c r="U58" s="94"/>
      <c r="V58" s="138"/>
      <c r="W58" s="94"/>
      <c r="X58" s="94"/>
      <c r="Y58" s="138"/>
      <c r="Z58" s="94"/>
      <c r="AA58" s="94"/>
      <c r="AC58" s="116" t="s">
        <v>170</v>
      </c>
      <c r="AD58" s="118">
        <v>9.0</v>
      </c>
      <c r="AE58" s="118">
        <v>434.0</v>
      </c>
      <c r="AF58" s="118">
        <v>157.94</v>
      </c>
      <c r="AG58" s="118">
        <f t="shared" si="3"/>
        <v>591.94</v>
      </c>
      <c r="AH58" s="94">
        <v>1495.0</v>
      </c>
      <c r="AI58" s="94">
        <v>0.66</v>
      </c>
      <c r="AJ58" s="95">
        <v>0.66</v>
      </c>
      <c r="AK58" s="94">
        <v>10872.0</v>
      </c>
      <c r="AL58" s="94">
        <v>0.62</v>
      </c>
      <c r="AM58" s="95">
        <v>0.61</v>
      </c>
      <c r="AN58" s="94">
        <v>434.0</v>
      </c>
      <c r="AO58" s="94">
        <v>592.0</v>
      </c>
      <c r="AQ58" s="116" t="s">
        <v>170</v>
      </c>
      <c r="AR58" s="118">
        <v>9.0</v>
      </c>
      <c r="AS58" s="118">
        <v>387.0</v>
      </c>
      <c r="AT58" s="118">
        <v>0.0</v>
      </c>
      <c r="AU58" s="118">
        <f t="shared" si="4"/>
        <v>387</v>
      </c>
      <c r="AV58" s="94"/>
      <c r="AW58" s="94"/>
      <c r="AX58" s="138"/>
      <c r="AY58" s="94"/>
      <c r="AZ58" s="94"/>
      <c r="BA58" s="138"/>
      <c r="BB58" s="94"/>
      <c r="BC58" s="94"/>
      <c r="BE58" s="116" t="s">
        <v>170</v>
      </c>
      <c r="BF58" s="117">
        <v>9.0</v>
      </c>
      <c r="BG58" s="118">
        <v>115.0</v>
      </c>
      <c r="BH58" s="118">
        <v>453.2</v>
      </c>
      <c r="BI58" s="205">
        <f t="shared" si="5"/>
        <v>568.2</v>
      </c>
      <c r="BJ58" s="98"/>
      <c r="BK58" s="98"/>
      <c r="BL58" s="99"/>
      <c r="BM58" s="98"/>
      <c r="BN58" s="98"/>
      <c r="BO58" s="99"/>
      <c r="BP58" s="98"/>
      <c r="BQ58" s="98"/>
    </row>
    <row r="59">
      <c r="A59" s="97" t="s">
        <v>176</v>
      </c>
      <c r="B59" s="93">
        <v>9.0</v>
      </c>
      <c r="C59" s="93">
        <v>857.0</v>
      </c>
      <c r="D59" s="93">
        <v>143.75</v>
      </c>
      <c r="E59" s="93">
        <f t="shared" si="1"/>
        <v>1000.75</v>
      </c>
      <c r="F59" s="94"/>
      <c r="G59" s="94"/>
      <c r="H59" s="138"/>
      <c r="I59" s="94"/>
      <c r="J59" s="94"/>
      <c r="K59" s="138"/>
      <c r="L59" s="101"/>
      <c r="M59" s="101"/>
      <c r="O59" s="91" t="s">
        <v>171</v>
      </c>
      <c r="P59" s="93">
        <v>9.0</v>
      </c>
      <c r="Q59" s="93">
        <v>556.0</v>
      </c>
      <c r="R59" s="93">
        <v>221.4</v>
      </c>
      <c r="S59" s="93">
        <f t="shared" si="2"/>
        <v>777.4</v>
      </c>
      <c r="T59" s="94">
        <v>1569.0</v>
      </c>
      <c r="U59" s="94">
        <v>0.64</v>
      </c>
      <c r="V59" s="95">
        <v>0.64</v>
      </c>
      <c r="W59" s="94">
        <v>11055.0</v>
      </c>
      <c r="X59" s="94">
        <v>0.61</v>
      </c>
      <c r="Y59" s="95">
        <v>0.6</v>
      </c>
      <c r="Z59" s="94">
        <v>612.0</v>
      </c>
      <c r="AA59" s="94">
        <v>777.0</v>
      </c>
      <c r="AC59" s="91" t="s">
        <v>171</v>
      </c>
      <c r="AD59" s="93">
        <v>9.0</v>
      </c>
      <c r="AE59" s="93">
        <v>248.0</v>
      </c>
      <c r="AF59" s="93">
        <v>52.63</v>
      </c>
      <c r="AG59" s="93">
        <f t="shared" si="3"/>
        <v>300.63</v>
      </c>
      <c r="AH59" s="94"/>
      <c r="AI59" s="94"/>
      <c r="AJ59" s="95"/>
      <c r="AK59" s="94"/>
      <c r="AL59" s="94"/>
      <c r="AM59" s="95"/>
      <c r="AN59" s="94"/>
      <c r="AO59" s="94"/>
      <c r="AQ59" s="91" t="s">
        <v>171</v>
      </c>
      <c r="AR59" s="93">
        <v>9.0</v>
      </c>
      <c r="AS59" s="93">
        <v>566.0</v>
      </c>
      <c r="AT59" s="93">
        <v>202.32</v>
      </c>
      <c r="AU59" s="93">
        <f t="shared" si="4"/>
        <v>768.32</v>
      </c>
      <c r="AV59" s="94">
        <v>1486.0</v>
      </c>
      <c r="AW59" s="94">
        <v>0.66</v>
      </c>
      <c r="AX59" s="95">
        <v>0.66</v>
      </c>
      <c r="AY59" s="94">
        <v>10809.0</v>
      </c>
      <c r="AZ59" s="94">
        <v>0.62</v>
      </c>
      <c r="BA59" s="95">
        <v>0.62</v>
      </c>
      <c r="BB59" s="94">
        <v>566.0</v>
      </c>
      <c r="BC59" s="94">
        <v>768.0</v>
      </c>
      <c r="BE59" s="91" t="s">
        <v>171</v>
      </c>
      <c r="BF59" s="92">
        <v>9.0</v>
      </c>
      <c r="BG59" s="93">
        <v>272.0</v>
      </c>
      <c r="BH59" s="93">
        <v>295.52</v>
      </c>
      <c r="BI59" s="203">
        <f t="shared" si="5"/>
        <v>567.52</v>
      </c>
      <c r="BJ59" s="94">
        <v>2660.0</v>
      </c>
      <c r="BK59" s="94">
        <v>0.39</v>
      </c>
      <c r="BL59" s="95">
        <v>0.38</v>
      </c>
      <c r="BM59" s="94">
        <v>17002.0</v>
      </c>
      <c r="BN59" s="94">
        <v>0.39</v>
      </c>
      <c r="BO59" s="95">
        <v>0.37</v>
      </c>
      <c r="BP59" s="94">
        <v>413.0</v>
      </c>
      <c r="BQ59" s="94">
        <v>568.0</v>
      </c>
    </row>
    <row r="60">
      <c r="A60" s="97" t="s">
        <v>178</v>
      </c>
      <c r="B60" s="93">
        <v>9.0</v>
      </c>
      <c r="C60" s="93">
        <v>381.0</v>
      </c>
      <c r="D60" s="93">
        <v>620.5</v>
      </c>
      <c r="E60" s="93">
        <f t="shared" si="1"/>
        <v>1001.5</v>
      </c>
      <c r="F60" s="94"/>
      <c r="G60" s="94"/>
      <c r="H60" s="138"/>
      <c r="I60" s="94"/>
      <c r="J60" s="94"/>
      <c r="K60" s="138"/>
      <c r="L60" s="101"/>
      <c r="M60" s="101"/>
      <c r="O60" s="97" t="s">
        <v>174</v>
      </c>
      <c r="P60" s="93">
        <v>9.0</v>
      </c>
      <c r="Q60" s="93">
        <v>438.0</v>
      </c>
      <c r="R60" s="93">
        <v>338.62</v>
      </c>
      <c r="S60" s="93">
        <f t="shared" si="2"/>
        <v>776.62</v>
      </c>
      <c r="T60" s="94"/>
      <c r="U60" s="94"/>
      <c r="V60" s="95"/>
      <c r="W60" s="94"/>
      <c r="X60" s="94"/>
      <c r="Y60" s="95"/>
      <c r="Z60" s="94"/>
      <c r="AA60" s="94"/>
      <c r="AC60" s="91" t="s">
        <v>172</v>
      </c>
      <c r="AD60" s="93">
        <v>9.0</v>
      </c>
      <c r="AE60" s="93">
        <v>402.0</v>
      </c>
      <c r="AF60" s="93">
        <v>190.2</v>
      </c>
      <c r="AG60" s="93">
        <f t="shared" si="3"/>
        <v>592.2</v>
      </c>
      <c r="AH60" s="94"/>
      <c r="AI60" s="94"/>
      <c r="AJ60" s="138"/>
      <c r="AK60" s="94"/>
      <c r="AL60" s="94"/>
      <c r="AM60" s="138"/>
      <c r="AN60" s="101"/>
      <c r="AO60" s="101"/>
      <c r="AQ60" s="91" t="s">
        <v>172</v>
      </c>
      <c r="AR60" s="93">
        <v>9.0</v>
      </c>
      <c r="AS60" s="93">
        <v>328.0</v>
      </c>
      <c r="AT60" s="93">
        <v>440.3</v>
      </c>
      <c r="AU60" s="93">
        <f t="shared" si="4"/>
        <v>768.3</v>
      </c>
      <c r="AV60" s="94"/>
      <c r="AW60" s="94"/>
      <c r="AX60" s="138"/>
      <c r="AY60" s="94"/>
      <c r="AZ60" s="94"/>
      <c r="BA60" s="138"/>
      <c r="BB60" s="101"/>
      <c r="BC60" s="101"/>
      <c r="BE60" s="91" t="s">
        <v>172</v>
      </c>
      <c r="BF60" s="92">
        <v>9.0</v>
      </c>
      <c r="BG60" s="93">
        <v>413.0</v>
      </c>
      <c r="BH60" s="93">
        <v>154.38</v>
      </c>
      <c r="BI60" s="203">
        <f t="shared" si="5"/>
        <v>567.38</v>
      </c>
      <c r="BJ60" s="98"/>
      <c r="BK60" s="98"/>
      <c r="BL60" s="99"/>
      <c r="BM60" s="98"/>
      <c r="BN60" s="98"/>
      <c r="BO60" s="99"/>
      <c r="BP60" s="101"/>
      <c r="BQ60" s="101"/>
    </row>
    <row r="61">
      <c r="A61" s="97" t="s">
        <v>179</v>
      </c>
      <c r="B61" s="93">
        <v>9.0</v>
      </c>
      <c r="C61" s="93">
        <v>609.0</v>
      </c>
      <c r="D61" s="93">
        <v>392.22</v>
      </c>
      <c r="E61" s="93">
        <f t="shared" si="1"/>
        <v>1001.22</v>
      </c>
      <c r="F61" s="94"/>
      <c r="G61" s="94"/>
      <c r="H61" s="138"/>
      <c r="I61" s="94"/>
      <c r="J61" s="94"/>
      <c r="K61" s="138"/>
      <c r="L61" s="101"/>
      <c r="M61" s="101"/>
      <c r="O61" s="97" t="s">
        <v>176</v>
      </c>
      <c r="P61" s="93">
        <v>9.0</v>
      </c>
      <c r="Q61" s="93">
        <v>87.0</v>
      </c>
      <c r="R61" s="93">
        <v>238.84</v>
      </c>
      <c r="S61" s="93">
        <f t="shared" si="2"/>
        <v>325.84</v>
      </c>
      <c r="T61" s="94">
        <v>1554.0</v>
      </c>
      <c r="U61" s="94">
        <v>0.65</v>
      </c>
      <c r="V61" s="95">
        <v>0.65</v>
      </c>
      <c r="W61" s="94">
        <v>10901.0</v>
      </c>
      <c r="X61" s="94">
        <v>0.61</v>
      </c>
      <c r="Y61" s="95">
        <v>0.61</v>
      </c>
      <c r="Z61" s="94">
        <v>612.0</v>
      </c>
      <c r="AA61" s="94">
        <v>777.0</v>
      </c>
      <c r="AC61" s="97" t="s">
        <v>174</v>
      </c>
      <c r="AD61" s="93">
        <v>9.0</v>
      </c>
      <c r="AE61" s="93">
        <v>420.0</v>
      </c>
      <c r="AF61" s="93">
        <v>171.76</v>
      </c>
      <c r="AG61" s="93">
        <f t="shared" si="3"/>
        <v>591.76</v>
      </c>
      <c r="AH61" s="94">
        <v>1541.0</v>
      </c>
      <c r="AI61" s="94">
        <v>0.65</v>
      </c>
      <c r="AJ61" s="95">
        <v>0.65</v>
      </c>
      <c r="AK61" s="94">
        <v>10960.0</v>
      </c>
      <c r="AL61" s="94">
        <v>0.61</v>
      </c>
      <c r="AM61" s="95">
        <v>0.61</v>
      </c>
      <c r="AN61" s="94">
        <v>434.0</v>
      </c>
      <c r="AO61" s="94">
        <v>592.0</v>
      </c>
      <c r="AQ61" s="91" t="s">
        <v>173</v>
      </c>
      <c r="AR61" s="93">
        <v>9.0</v>
      </c>
      <c r="AS61" s="93">
        <v>241.0</v>
      </c>
      <c r="AT61" s="93">
        <v>52.85</v>
      </c>
      <c r="AU61" s="93">
        <f t="shared" si="4"/>
        <v>293.85</v>
      </c>
      <c r="AV61" s="94"/>
      <c r="AW61" s="94"/>
      <c r="AX61" s="138"/>
      <c r="AY61" s="94"/>
      <c r="AZ61" s="94"/>
      <c r="BA61" s="138"/>
      <c r="BB61" s="101"/>
      <c r="BC61" s="101"/>
      <c r="BE61" s="91" t="s">
        <v>173</v>
      </c>
      <c r="BF61" s="92">
        <v>9.0</v>
      </c>
      <c r="BG61" s="93">
        <v>411.0</v>
      </c>
      <c r="BH61" s="93">
        <v>156.97</v>
      </c>
      <c r="BI61" s="203">
        <f t="shared" si="5"/>
        <v>567.97</v>
      </c>
      <c r="BJ61" s="98"/>
      <c r="BK61" s="98"/>
      <c r="BL61" s="99"/>
      <c r="BM61" s="98"/>
      <c r="BN61" s="98"/>
      <c r="BO61" s="99"/>
      <c r="BP61" s="101"/>
      <c r="BQ61" s="101"/>
    </row>
    <row r="62">
      <c r="A62" s="97" t="s">
        <v>200</v>
      </c>
      <c r="B62" s="93">
        <v>9.0</v>
      </c>
      <c r="C62" s="93">
        <v>499.0</v>
      </c>
      <c r="D62" s="93">
        <v>501.57</v>
      </c>
      <c r="E62" s="93">
        <f t="shared" si="1"/>
        <v>1000.57</v>
      </c>
      <c r="F62" s="94"/>
      <c r="G62" s="94"/>
      <c r="H62" s="138"/>
      <c r="I62" s="94"/>
      <c r="J62" s="94"/>
      <c r="K62" s="138"/>
      <c r="L62" s="101"/>
      <c r="M62" s="101"/>
      <c r="O62" s="97" t="s">
        <v>178</v>
      </c>
      <c r="P62" s="93">
        <v>9.0</v>
      </c>
      <c r="Q62" s="93">
        <v>612.0</v>
      </c>
      <c r="R62" s="93">
        <v>165.59</v>
      </c>
      <c r="S62" s="93">
        <f t="shared" si="2"/>
        <v>777.59</v>
      </c>
      <c r="T62" s="94"/>
      <c r="U62" s="94"/>
      <c r="V62" s="138"/>
      <c r="W62" s="94"/>
      <c r="X62" s="94"/>
      <c r="Y62" s="138"/>
      <c r="Z62" s="101"/>
      <c r="AA62" s="101"/>
      <c r="AC62" s="97" t="s">
        <v>176</v>
      </c>
      <c r="AD62" s="93">
        <v>9.0</v>
      </c>
      <c r="AE62" s="93">
        <v>229.0</v>
      </c>
      <c r="AF62" s="93">
        <v>72.35</v>
      </c>
      <c r="AG62" s="93">
        <f t="shared" si="3"/>
        <v>301.35</v>
      </c>
      <c r="AH62" s="94"/>
      <c r="AI62" s="94"/>
      <c r="AJ62" s="138"/>
      <c r="AK62" s="94"/>
      <c r="AL62" s="94"/>
      <c r="AM62" s="138"/>
      <c r="AN62" s="101"/>
      <c r="AO62" s="101"/>
      <c r="AQ62" s="97" t="s">
        <v>174</v>
      </c>
      <c r="AR62" s="93">
        <v>9.0</v>
      </c>
      <c r="AS62" s="93">
        <v>352.0</v>
      </c>
      <c r="AT62" s="93">
        <v>0.0</v>
      </c>
      <c r="AU62" s="93">
        <f t="shared" si="4"/>
        <v>352</v>
      </c>
      <c r="AV62" s="94"/>
      <c r="AW62" s="94"/>
      <c r="AX62" s="138"/>
      <c r="AY62" s="94"/>
      <c r="AZ62" s="94"/>
      <c r="BA62" s="138"/>
      <c r="BB62" s="101"/>
      <c r="BC62" s="101"/>
      <c r="BE62" s="91" t="s">
        <v>175</v>
      </c>
      <c r="BF62" s="92">
        <v>9.0</v>
      </c>
      <c r="BG62" s="93">
        <v>373.0</v>
      </c>
      <c r="BH62" s="93">
        <v>195.06</v>
      </c>
      <c r="BI62" s="203">
        <f t="shared" si="5"/>
        <v>568.06</v>
      </c>
      <c r="BJ62" s="98"/>
      <c r="BK62" s="98"/>
      <c r="BL62" s="99"/>
      <c r="BM62" s="98"/>
      <c r="BN62" s="98"/>
      <c r="BO62" s="99"/>
      <c r="BP62" s="101"/>
      <c r="BQ62" s="101"/>
    </row>
    <row r="63">
      <c r="A63" s="142" t="s">
        <v>201</v>
      </c>
      <c r="B63" s="105">
        <v>9.0</v>
      </c>
      <c r="C63" s="105">
        <v>853.0</v>
      </c>
      <c r="D63" s="105">
        <v>147.95</v>
      </c>
      <c r="E63" s="105">
        <f t="shared" si="1"/>
        <v>1000.95</v>
      </c>
      <c r="F63" s="109">
        <v>2232.0</v>
      </c>
      <c r="G63" s="109">
        <v>0.48</v>
      </c>
      <c r="H63" s="111">
        <v>0.47</v>
      </c>
      <c r="I63" s="109">
        <v>14484.0</v>
      </c>
      <c r="J63" s="109">
        <v>0.47</v>
      </c>
      <c r="K63" s="111">
        <v>0.46</v>
      </c>
      <c r="L63" s="109">
        <v>857.0</v>
      </c>
      <c r="M63" s="109">
        <v>1001.0</v>
      </c>
      <c r="O63" s="142" t="s">
        <v>179</v>
      </c>
      <c r="P63" s="105">
        <v>9.0</v>
      </c>
      <c r="Q63" s="105">
        <v>612.0</v>
      </c>
      <c r="R63" s="105">
        <v>164.97</v>
      </c>
      <c r="S63" s="105">
        <f t="shared" si="2"/>
        <v>776.97</v>
      </c>
      <c r="T63" s="109"/>
      <c r="U63" s="109"/>
      <c r="V63" s="154"/>
      <c r="W63" s="109"/>
      <c r="X63" s="109"/>
      <c r="Y63" s="154"/>
      <c r="Z63" s="108"/>
      <c r="AA63" s="108"/>
      <c r="AC63" s="142" t="s">
        <v>178</v>
      </c>
      <c r="AD63" s="105">
        <v>9.0</v>
      </c>
      <c r="AE63" s="105">
        <v>253.0</v>
      </c>
      <c r="AF63" s="105">
        <v>48.3</v>
      </c>
      <c r="AG63" s="105">
        <f t="shared" si="3"/>
        <v>301.3</v>
      </c>
      <c r="AH63" s="109"/>
      <c r="AI63" s="109"/>
      <c r="AJ63" s="154"/>
      <c r="AK63" s="109"/>
      <c r="AL63" s="109"/>
      <c r="AM63" s="154"/>
      <c r="AN63" s="108"/>
      <c r="AO63" s="108"/>
      <c r="AQ63" s="142" t="s">
        <v>176</v>
      </c>
      <c r="AR63" s="105">
        <v>9.0</v>
      </c>
      <c r="AS63" s="105">
        <v>248.0</v>
      </c>
      <c r="AT63" s="105">
        <v>45.45</v>
      </c>
      <c r="AU63" s="105">
        <f t="shared" si="4"/>
        <v>293.45</v>
      </c>
      <c r="AV63" s="109">
        <v>1546.0</v>
      </c>
      <c r="AW63" s="109">
        <v>0.65</v>
      </c>
      <c r="AX63" s="111">
        <v>0.65</v>
      </c>
      <c r="AY63" s="109">
        <v>10908.0</v>
      </c>
      <c r="AZ63" s="109">
        <v>0.62</v>
      </c>
      <c r="BA63" s="111">
        <v>0.62</v>
      </c>
      <c r="BB63" s="109">
        <v>566.0</v>
      </c>
      <c r="BC63" s="109">
        <v>768.0</v>
      </c>
      <c r="BE63" s="103" t="s">
        <v>177</v>
      </c>
      <c r="BF63" s="104">
        <v>9.0</v>
      </c>
      <c r="BG63" s="105">
        <v>99.0</v>
      </c>
      <c r="BH63" s="105">
        <v>468.57</v>
      </c>
      <c r="BI63" s="204">
        <f t="shared" si="5"/>
        <v>567.57</v>
      </c>
      <c r="BJ63" s="106"/>
      <c r="BK63" s="106"/>
      <c r="BL63" s="107"/>
      <c r="BM63" s="106"/>
      <c r="BN63" s="106"/>
      <c r="BO63" s="107"/>
      <c r="BP63" s="108"/>
      <c r="BQ63" s="108"/>
    </row>
    <row r="64">
      <c r="A64" s="140" t="s">
        <v>174</v>
      </c>
      <c r="B64" s="118">
        <v>10.0</v>
      </c>
      <c r="C64" s="118">
        <v>516.0</v>
      </c>
      <c r="D64" s="118">
        <v>390.01</v>
      </c>
      <c r="E64" s="118">
        <f t="shared" si="1"/>
        <v>906.01</v>
      </c>
      <c r="F64" s="94">
        <v>2199.0</v>
      </c>
      <c r="G64" s="94">
        <v>0.49</v>
      </c>
      <c r="H64" s="95">
        <v>0.48</v>
      </c>
      <c r="I64" s="94">
        <v>14306.0</v>
      </c>
      <c r="J64" s="94">
        <v>0.48</v>
      </c>
      <c r="K64" s="127">
        <v>0.47</v>
      </c>
      <c r="L64" s="94">
        <v>768.0</v>
      </c>
      <c r="M64" s="94">
        <v>906.0</v>
      </c>
      <c r="O64" s="91" t="s">
        <v>170</v>
      </c>
      <c r="P64" s="118">
        <v>10.0</v>
      </c>
      <c r="Q64" s="118">
        <v>270.0</v>
      </c>
      <c r="R64" s="118">
        <v>160.27</v>
      </c>
      <c r="S64" s="118">
        <f t="shared" si="2"/>
        <v>430.27</v>
      </c>
      <c r="T64" s="94">
        <v>1532.0</v>
      </c>
      <c r="U64" s="94">
        <v>0.65</v>
      </c>
      <c r="V64" s="95">
        <v>0.65</v>
      </c>
      <c r="W64" s="94">
        <v>10970.0</v>
      </c>
      <c r="X64" s="94">
        <v>0.62</v>
      </c>
      <c r="Y64" s="206">
        <v>0.61</v>
      </c>
      <c r="Z64" s="94">
        <v>723.0</v>
      </c>
      <c r="AA64" s="94">
        <v>882.0</v>
      </c>
      <c r="AC64" s="116" t="s">
        <v>170</v>
      </c>
      <c r="AD64" s="118">
        <v>10.0</v>
      </c>
      <c r="AE64" s="118">
        <v>551.0</v>
      </c>
      <c r="AF64" s="118">
        <v>154.3</v>
      </c>
      <c r="AG64" s="118">
        <f t="shared" si="3"/>
        <v>705.3</v>
      </c>
      <c r="AH64" s="94"/>
      <c r="AI64" s="94"/>
      <c r="AJ64" s="138"/>
      <c r="AK64" s="94"/>
      <c r="AL64" s="94"/>
      <c r="AM64" s="207">
        <v>0.63</v>
      </c>
      <c r="AN64" s="94"/>
      <c r="AO64" s="94"/>
      <c r="AQ64" s="116" t="s">
        <v>170</v>
      </c>
      <c r="AR64" s="118">
        <v>10.0</v>
      </c>
      <c r="AS64" s="118">
        <v>456.0</v>
      </c>
      <c r="AT64" s="118">
        <v>0.0</v>
      </c>
      <c r="AU64" s="118">
        <f t="shared" si="4"/>
        <v>456</v>
      </c>
      <c r="AV64" s="94"/>
      <c r="AW64" s="94"/>
      <c r="AX64" s="95"/>
      <c r="AY64" s="94"/>
      <c r="AZ64" s="94"/>
      <c r="BA64" s="206">
        <v>0.63</v>
      </c>
      <c r="BB64" s="94"/>
      <c r="BC64" s="94"/>
      <c r="BE64" s="116" t="s">
        <v>170</v>
      </c>
      <c r="BF64" s="117">
        <v>10.0</v>
      </c>
      <c r="BG64" s="118">
        <v>104.0</v>
      </c>
      <c r="BH64" s="118">
        <v>424.88</v>
      </c>
      <c r="BI64" s="205">
        <f t="shared" si="5"/>
        <v>528.88</v>
      </c>
      <c r="BJ64" s="94">
        <v>2655.0</v>
      </c>
      <c r="BK64" s="94">
        <v>0.39</v>
      </c>
      <c r="BL64" s="95">
        <v>0.36</v>
      </c>
      <c r="BM64" s="94">
        <v>16987.0</v>
      </c>
      <c r="BN64" s="94">
        <v>0.39</v>
      </c>
      <c r="BO64" s="127">
        <v>0.36</v>
      </c>
      <c r="BP64" s="94">
        <v>369.0</v>
      </c>
      <c r="BQ64" s="94">
        <v>529.0</v>
      </c>
    </row>
    <row r="65">
      <c r="A65" s="97" t="s">
        <v>176</v>
      </c>
      <c r="B65" s="93">
        <v>10.0</v>
      </c>
      <c r="C65" s="93">
        <v>768.0</v>
      </c>
      <c r="D65" s="93">
        <v>138.09</v>
      </c>
      <c r="E65" s="93">
        <f t="shared" si="1"/>
        <v>906.09</v>
      </c>
      <c r="F65" s="89"/>
      <c r="G65" s="89"/>
      <c r="I65" s="89"/>
      <c r="J65" s="89"/>
      <c r="L65" s="89"/>
      <c r="M65" s="89"/>
      <c r="O65" s="91" t="s">
        <v>171</v>
      </c>
      <c r="P65" s="93">
        <v>10.0</v>
      </c>
      <c r="Q65" s="93">
        <v>723.0</v>
      </c>
      <c r="R65" s="93">
        <v>158.87</v>
      </c>
      <c r="S65" s="93">
        <f t="shared" si="2"/>
        <v>881.87</v>
      </c>
      <c r="T65" s="94"/>
      <c r="U65" s="94"/>
      <c r="V65" s="138"/>
      <c r="W65" s="94"/>
      <c r="X65" s="94"/>
      <c r="Z65" s="94"/>
      <c r="AA65" s="94"/>
      <c r="AC65" s="91" t="s">
        <v>171</v>
      </c>
      <c r="AD65" s="93">
        <v>10.0</v>
      </c>
      <c r="AE65" s="93">
        <v>246.0</v>
      </c>
      <c r="AF65" s="93">
        <v>167.7</v>
      </c>
      <c r="AG65" s="93">
        <f t="shared" si="3"/>
        <v>413.7</v>
      </c>
      <c r="AH65" s="94"/>
      <c r="AI65" s="94"/>
      <c r="AJ65" s="138"/>
      <c r="AK65" s="94"/>
      <c r="AL65" s="94"/>
      <c r="AN65" s="94"/>
      <c r="AO65" s="94"/>
      <c r="AQ65" s="91" t="s">
        <v>171</v>
      </c>
      <c r="AR65" s="93">
        <v>10.0</v>
      </c>
      <c r="AS65" s="93">
        <v>569.0</v>
      </c>
      <c r="AT65" s="93">
        <v>174.28</v>
      </c>
      <c r="AU65" s="93">
        <f t="shared" si="4"/>
        <v>743.28</v>
      </c>
      <c r="AV65" s="94"/>
      <c r="AW65" s="94"/>
      <c r="AX65" s="138"/>
      <c r="AY65" s="94"/>
      <c r="AZ65" s="94"/>
      <c r="BB65" s="94"/>
      <c r="BC65" s="94"/>
      <c r="BE65" s="91" t="s">
        <v>171</v>
      </c>
      <c r="BF65" s="92">
        <v>10.0</v>
      </c>
      <c r="BG65" s="93">
        <v>245.0</v>
      </c>
      <c r="BH65" s="93">
        <v>283.49</v>
      </c>
      <c r="BI65" s="203">
        <f t="shared" si="5"/>
        <v>528.49</v>
      </c>
      <c r="BJ65" s="89"/>
      <c r="BK65" s="89"/>
      <c r="BM65" s="89"/>
      <c r="BN65" s="89"/>
      <c r="BP65" s="89"/>
      <c r="BQ65" s="89"/>
    </row>
    <row r="66">
      <c r="A66" s="97" t="s">
        <v>178</v>
      </c>
      <c r="B66" s="93">
        <v>10.0</v>
      </c>
      <c r="C66" s="93">
        <v>407.0</v>
      </c>
      <c r="D66" s="93">
        <v>498.84</v>
      </c>
      <c r="E66" s="93">
        <f t="shared" si="1"/>
        <v>905.84</v>
      </c>
      <c r="F66" s="89"/>
      <c r="G66" s="89"/>
      <c r="I66" s="89"/>
      <c r="J66" s="89"/>
      <c r="L66" s="89"/>
      <c r="M66" s="89"/>
      <c r="O66" s="97" t="s">
        <v>174</v>
      </c>
      <c r="P66" s="93">
        <v>10.0</v>
      </c>
      <c r="Q66" s="93">
        <v>431.0</v>
      </c>
      <c r="R66" s="93">
        <v>451.12</v>
      </c>
      <c r="S66" s="93">
        <f t="shared" si="2"/>
        <v>882.12</v>
      </c>
      <c r="T66" s="94"/>
      <c r="U66" s="94"/>
      <c r="V66" s="138"/>
      <c r="W66" s="94"/>
      <c r="X66" s="94"/>
      <c r="Y66" s="206">
        <v>0.61</v>
      </c>
      <c r="Z66" s="94"/>
      <c r="AA66" s="94"/>
      <c r="AC66" s="91" t="s">
        <v>172</v>
      </c>
      <c r="AD66" s="93">
        <v>10.0</v>
      </c>
      <c r="AE66" s="93">
        <v>414.0</v>
      </c>
      <c r="AF66" s="93">
        <v>290.87</v>
      </c>
      <c r="AG66" s="93">
        <f t="shared" si="3"/>
        <v>704.87</v>
      </c>
      <c r="AH66" s="94">
        <v>1425.0</v>
      </c>
      <c r="AI66" s="94">
        <v>0.68</v>
      </c>
      <c r="AJ66" s="95">
        <v>0.68</v>
      </c>
      <c r="AK66" s="94">
        <v>10640.0</v>
      </c>
      <c r="AL66" s="94">
        <v>0.63</v>
      </c>
      <c r="AN66" s="94">
        <v>551.0</v>
      </c>
      <c r="AO66" s="94">
        <v>705.0</v>
      </c>
      <c r="AQ66" s="91" t="s">
        <v>172</v>
      </c>
      <c r="AR66" s="93">
        <v>10.0</v>
      </c>
      <c r="AS66" s="93">
        <v>335.0</v>
      </c>
      <c r="AT66" s="93">
        <v>408.3</v>
      </c>
      <c r="AU66" s="93">
        <f t="shared" si="4"/>
        <v>743.3</v>
      </c>
      <c r="AV66" s="94">
        <v>1412.0</v>
      </c>
      <c r="AW66" s="94">
        <v>0.68</v>
      </c>
      <c r="AX66" s="95">
        <v>0.68</v>
      </c>
      <c r="AY66" s="94">
        <v>10547.0</v>
      </c>
      <c r="AZ66" s="94">
        <v>0.64</v>
      </c>
      <c r="BB66" s="94">
        <v>569.0</v>
      </c>
      <c r="BC66" s="94">
        <v>743.0</v>
      </c>
      <c r="BE66" s="91" t="s">
        <v>172</v>
      </c>
      <c r="BF66" s="92">
        <v>10.0</v>
      </c>
      <c r="BG66" s="93">
        <v>369.0</v>
      </c>
      <c r="BH66" s="93">
        <v>159.62</v>
      </c>
      <c r="BI66" s="203">
        <f t="shared" si="5"/>
        <v>528.62</v>
      </c>
      <c r="BJ66" s="89"/>
      <c r="BK66" s="89"/>
      <c r="BM66" s="89"/>
      <c r="BN66" s="89"/>
      <c r="BP66" s="89"/>
      <c r="BQ66" s="89"/>
    </row>
    <row r="67">
      <c r="A67" s="97" t="s">
        <v>179</v>
      </c>
      <c r="B67" s="93">
        <v>10.0</v>
      </c>
      <c r="C67" s="93">
        <v>678.0</v>
      </c>
      <c r="D67" s="93">
        <v>228.15</v>
      </c>
      <c r="E67" s="93">
        <f t="shared" si="1"/>
        <v>906.15</v>
      </c>
      <c r="F67" s="89"/>
      <c r="G67" s="89"/>
      <c r="I67" s="89"/>
      <c r="J67" s="89"/>
      <c r="L67" s="89"/>
      <c r="M67" s="89"/>
      <c r="O67" s="97" t="s">
        <v>176</v>
      </c>
      <c r="P67" s="93">
        <v>10.0</v>
      </c>
      <c r="Q67" s="93">
        <v>88.0</v>
      </c>
      <c r="R67" s="93">
        <v>342.45</v>
      </c>
      <c r="S67" s="93">
        <f t="shared" si="2"/>
        <v>430.45</v>
      </c>
      <c r="T67" s="94"/>
      <c r="U67" s="94"/>
      <c r="V67" s="138"/>
      <c r="W67" s="94"/>
      <c r="X67" s="94"/>
      <c r="Z67" s="94"/>
      <c r="AA67" s="94"/>
      <c r="AC67" s="97" t="s">
        <v>174</v>
      </c>
      <c r="AD67" s="93">
        <v>10.0</v>
      </c>
      <c r="AE67" s="93">
        <v>520.0</v>
      </c>
      <c r="AF67" s="93">
        <v>185.49</v>
      </c>
      <c r="AG67" s="93">
        <f t="shared" si="3"/>
        <v>705.49</v>
      </c>
      <c r="AH67" s="94"/>
      <c r="AI67" s="94"/>
      <c r="AJ67" s="138"/>
      <c r="AK67" s="94"/>
      <c r="AL67" s="94"/>
      <c r="AM67" s="208">
        <v>0.62</v>
      </c>
      <c r="AN67" s="94"/>
      <c r="AO67" s="94"/>
      <c r="AQ67" s="91" t="s">
        <v>173</v>
      </c>
      <c r="AR67" s="93">
        <v>10.0</v>
      </c>
      <c r="AS67" s="93">
        <v>251.0</v>
      </c>
      <c r="AT67" s="93">
        <v>17.29</v>
      </c>
      <c r="AU67" s="93">
        <f t="shared" si="4"/>
        <v>268.29</v>
      </c>
      <c r="AV67" s="94"/>
      <c r="AW67" s="94"/>
      <c r="AX67" s="138"/>
      <c r="AY67" s="94"/>
      <c r="AZ67" s="94"/>
      <c r="BB67" s="94"/>
      <c r="BC67" s="94"/>
      <c r="BE67" s="91" t="s">
        <v>173</v>
      </c>
      <c r="BF67" s="92">
        <v>10.0</v>
      </c>
      <c r="BG67" s="93">
        <v>362.0</v>
      </c>
      <c r="BH67" s="93">
        <v>166.52</v>
      </c>
      <c r="BI67" s="203">
        <f t="shared" si="5"/>
        <v>528.52</v>
      </c>
      <c r="BJ67" s="89"/>
      <c r="BK67" s="89"/>
      <c r="BM67" s="89"/>
      <c r="BN67" s="89"/>
      <c r="BP67" s="89"/>
      <c r="BQ67" s="89"/>
    </row>
    <row r="68">
      <c r="A68" s="97" t="s">
        <v>200</v>
      </c>
      <c r="B68" s="93">
        <v>10.0</v>
      </c>
      <c r="C68" s="93">
        <v>400.0</v>
      </c>
      <c r="D68" s="93">
        <v>506.11</v>
      </c>
      <c r="E68" s="93">
        <f t="shared" si="1"/>
        <v>906.11</v>
      </c>
      <c r="F68" s="89"/>
      <c r="G68" s="89"/>
      <c r="I68" s="89"/>
      <c r="J68" s="89"/>
      <c r="L68" s="89"/>
      <c r="M68" s="89"/>
      <c r="O68" s="97" t="s">
        <v>178</v>
      </c>
      <c r="P68" s="93">
        <v>10.0</v>
      </c>
      <c r="Q68" s="93">
        <v>719.0</v>
      </c>
      <c r="R68" s="93">
        <v>163.32</v>
      </c>
      <c r="S68" s="93">
        <f t="shared" si="2"/>
        <v>882.32</v>
      </c>
      <c r="T68" s="94">
        <v>1495.0</v>
      </c>
      <c r="U68" s="94">
        <v>0.66</v>
      </c>
      <c r="V68" s="95">
        <v>0.66</v>
      </c>
      <c r="W68" s="94">
        <v>10912.0</v>
      </c>
      <c r="X68" s="94">
        <v>0.62</v>
      </c>
      <c r="Z68" s="94">
        <v>723.0</v>
      </c>
      <c r="AA68" s="94">
        <v>882.0</v>
      </c>
      <c r="AC68" s="97" t="s">
        <v>176</v>
      </c>
      <c r="AD68" s="93">
        <v>10.0</v>
      </c>
      <c r="AE68" s="93">
        <v>225.0</v>
      </c>
      <c r="AF68" s="93">
        <v>188.78</v>
      </c>
      <c r="AG68" s="93">
        <f t="shared" si="3"/>
        <v>413.78</v>
      </c>
      <c r="AH68" s="94"/>
      <c r="AI68" s="94"/>
      <c r="AJ68" s="138"/>
      <c r="AK68" s="94"/>
      <c r="AL68" s="94"/>
      <c r="AM68" s="89"/>
      <c r="AN68" s="94"/>
      <c r="AO68" s="94"/>
      <c r="AQ68" s="97" t="s">
        <v>174</v>
      </c>
      <c r="AR68" s="93">
        <v>10.0</v>
      </c>
      <c r="AS68" s="93">
        <v>410.0</v>
      </c>
      <c r="AT68" s="93">
        <v>0.0</v>
      </c>
      <c r="AU68" s="93">
        <f t="shared" si="4"/>
        <v>410</v>
      </c>
      <c r="AV68" s="94">
        <v>1441.0</v>
      </c>
      <c r="AW68" s="94">
        <v>0.68</v>
      </c>
      <c r="AX68" s="95">
        <v>0.68</v>
      </c>
      <c r="AY68" s="94">
        <v>10570.0</v>
      </c>
      <c r="AZ68" s="94">
        <v>0.63</v>
      </c>
      <c r="BA68" s="206">
        <v>0.63</v>
      </c>
      <c r="BB68" s="94">
        <v>569.0</v>
      </c>
      <c r="BC68" s="94">
        <v>743.0</v>
      </c>
      <c r="BE68" s="91" t="s">
        <v>175</v>
      </c>
      <c r="BF68" s="92">
        <v>10.0</v>
      </c>
      <c r="BG68" s="93">
        <v>312.0</v>
      </c>
      <c r="BH68" s="93">
        <v>216.56</v>
      </c>
      <c r="BI68" s="203">
        <f t="shared" si="5"/>
        <v>528.56</v>
      </c>
      <c r="BJ68" s="89"/>
      <c r="BK68" s="89"/>
      <c r="BM68" s="89"/>
      <c r="BN68" s="89"/>
      <c r="BP68" s="89"/>
      <c r="BQ68" s="89"/>
    </row>
    <row r="69">
      <c r="A69" s="142" t="s">
        <v>201</v>
      </c>
      <c r="B69" s="105">
        <v>10.0</v>
      </c>
      <c r="C69" s="105">
        <v>748.0</v>
      </c>
      <c r="D69" s="105">
        <v>157.4</v>
      </c>
      <c r="E69" s="105">
        <f t="shared" si="1"/>
        <v>905.4</v>
      </c>
      <c r="F69" s="209"/>
      <c r="G69" s="209"/>
      <c r="H69" s="210"/>
      <c r="I69" s="209"/>
      <c r="J69" s="209"/>
      <c r="K69" s="210"/>
      <c r="L69" s="209"/>
      <c r="M69" s="209"/>
      <c r="O69" s="142" t="s">
        <v>179</v>
      </c>
      <c r="P69" s="105">
        <v>10.0</v>
      </c>
      <c r="Q69" s="105">
        <v>714.0</v>
      </c>
      <c r="R69" s="105">
        <v>167.55</v>
      </c>
      <c r="S69" s="105">
        <f t="shared" si="2"/>
        <v>881.55</v>
      </c>
      <c r="T69" s="109"/>
      <c r="U69" s="109"/>
      <c r="V69" s="154"/>
      <c r="W69" s="109"/>
      <c r="X69" s="109"/>
      <c r="Y69" s="210"/>
      <c r="Z69" s="109"/>
      <c r="AA69" s="109"/>
      <c r="AC69" s="142" t="s">
        <v>178</v>
      </c>
      <c r="AD69" s="105">
        <v>10.0</v>
      </c>
      <c r="AE69" s="105">
        <v>321.0</v>
      </c>
      <c r="AF69" s="105">
        <v>92.83</v>
      </c>
      <c r="AG69" s="105">
        <f t="shared" si="3"/>
        <v>413.83</v>
      </c>
      <c r="AH69" s="109">
        <v>1461.0</v>
      </c>
      <c r="AI69" s="109">
        <v>0.67</v>
      </c>
      <c r="AJ69" s="111">
        <v>0.67</v>
      </c>
      <c r="AK69" s="109">
        <v>10780.0</v>
      </c>
      <c r="AL69" s="109">
        <v>0.62</v>
      </c>
      <c r="AM69" s="209"/>
      <c r="AN69" s="109">
        <v>551.0</v>
      </c>
      <c r="AO69" s="109">
        <v>705.0</v>
      </c>
      <c r="AQ69" s="142" t="s">
        <v>176</v>
      </c>
      <c r="AR69" s="105">
        <v>10.0</v>
      </c>
      <c r="AS69" s="105">
        <v>260.0</v>
      </c>
      <c r="AT69" s="105">
        <v>8.8</v>
      </c>
      <c r="AU69" s="105">
        <f t="shared" si="4"/>
        <v>268.8</v>
      </c>
      <c r="AV69" s="109"/>
      <c r="AW69" s="109"/>
      <c r="AX69" s="154"/>
      <c r="AY69" s="109"/>
      <c r="AZ69" s="109"/>
      <c r="BA69" s="210"/>
      <c r="BB69" s="109"/>
      <c r="BC69" s="109"/>
      <c r="BE69" s="103" t="s">
        <v>177</v>
      </c>
      <c r="BF69" s="104">
        <v>10.0</v>
      </c>
      <c r="BG69" s="105">
        <v>95.0</v>
      </c>
      <c r="BH69" s="105">
        <v>433.78</v>
      </c>
      <c r="BI69" s="204">
        <f t="shared" si="5"/>
        <v>528.78</v>
      </c>
      <c r="BJ69" s="209"/>
      <c r="BK69" s="209"/>
      <c r="BL69" s="210"/>
      <c r="BM69" s="209"/>
      <c r="BN69" s="209"/>
      <c r="BO69" s="210"/>
      <c r="BP69" s="209"/>
      <c r="BQ69" s="209"/>
    </row>
    <row r="71">
      <c r="B71" s="211" t="s">
        <v>16</v>
      </c>
      <c r="C71" s="211" t="s">
        <v>151</v>
      </c>
      <c r="D71" s="211" t="s">
        <v>152</v>
      </c>
      <c r="E71" s="211" t="s">
        <v>153</v>
      </c>
      <c r="F71" s="211" t="s">
        <v>22</v>
      </c>
      <c r="G71" s="211" t="s">
        <v>26</v>
      </c>
      <c r="H71" s="212" t="s">
        <v>136</v>
      </c>
      <c r="I71" s="212" t="s">
        <v>28</v>
      </c>
      <c r="J71" s="212" t="s">
        <v>31</v>
      </c>
      <c r="K71" s="212" t="s">
        <v>141</v>
      </c>
      <c r="L71" s="211" t="s">
        <v>33</v>
      </c>
      <c r="M71" s="211" t="s">
        <v>48</v>
      </c>
      <c r="P71" s="211" t="s">
        <v>16</v>
      </c>
      <c r="Q71" s="211" t="s">
        <v>151</v>
      </c>
      <c r="R71" s="211" t="s">
        <v>152</v>
      </c>
      <c r="S71" s="211" t="s">
        <v>153</v>
      </c>
      <c r="T71" s="211" t="s">
        <v>22</v>
      </c>
      <c r="U71" s="211" t="s">
        <v>26</v>
      </c>
      <c r="V71" s="212" t="s">
        <v>136</v>
      </c>
      <c r="W71" s="212" t="s">
        <v>28</v>
      </c>
      <c r="X71" s="212" t="s">
        <v>31</v>
      </c>
      <c r="Y71" s="212" t="s">
        <v>141</v>
      </c>
      <c r="Z71" s="211" t="s">
        <v>33</v>
      </c>
      <c r="AA71" s="211" t="s">
        <v>48</v>
      </c>
      <c r="AD71" s="211" t="s">
        <v>16</v>
      </c>
      <c r="AE71" s="211" t="s">
        <v>151</v>
      </c>
      <c r="AF71" s="211" t="s">
        <v>152</v>
      </c>
      <c r="AG71" s="211" t="s">
        <v>153</v>
      </c>
      <c r="AH71" s="211" t="s">
        <v>22</v>
      </c>
      <c r="AI71" s="211" t="s">
        <v>26</v>
      </c>
      <c r="AJ71" s="212" t="s">
        <v>136</v>
      </c>
      <c r="AK71" s="212" t="s">
        <v>28</v>
      </c>
      <c r="AL71" s="212" t="s">
        <v>31</v>
      </c>
      <c r="AM71" s="212" t="s">
        <v>141</v>
      </c>
      <c r="AN71" s="211" t="s">
        <v>33</v>
      </c>
      <c r="AO71" s="211" t="s">
        <v>48</v>
      </c>
      <c r="AR71" s="211" t="s">
        <v>16</v>
      </c>
      <c r="AS71" s="211" t="s">
        <v>151</v>
      </c>
      <c r="AT71" s="211" t="s">
        <v>152</v>
      </c>
      <c r="AU71" s="211" t="s">
        <v>153</v>
      </c>
      <c r="AV71" s="211" t="s">
        <v>22</v>
      </c>
      <c r="AW71" s="211" t="s">
        <v>26</v>
      </c>
      <c r="AX71" s="212" t="s">
        <v>136</v>
      </c>
      <c r="AY71" s="212" t="s">
        <v>28</v>
      </c>
      <c r="AZ71" s="212" t="s">
        <v>31</v>
      </c>
      <c r="BA71" s="212" t="s">
        <v>141</v>
      </c>
      <c r="BB71" s="211" t="s">
        <v>33</v>
      </c>
      <c r="BC71" s="211" t="s">
        <v>48</v>
      </c>
      <c r="BF71" s="211" t="s">
        <v>16</v>
      </c>
      <c r="BG71" s="211" t="s">
        <v>151</v>
      </c>
      <c r="BH71" s="211" t="s">
        <v>152</v>
      </c>
      <c r="BI71" s="211" t="s">
        <v>153</v>
      </c>
      <c r="BJ71" s="211" t="s">
        <v>22</v>
      </c>
      <c r="BK71" s="211" t="s">
        <v>26</v>
      </c>
      <c r="BL71" s="212" t="s">
        <v>136</v>
      </c>
      <c r="BM71" s="212" t="s">
        <v>28</v>
      </c>
      <c r="BN71" s="212" t="s">
        <v>31</v>
      </c>
      <c r="BO71" s="212" t="s">
        <v>141</v>
      </c>
      <c r="BP71" s="211" t="s">
        <v>33</v>
      </c>
      <c r="BQ71" s="211" t="s">
        <v>48</v>
      </c>
    </row>
    <row r="72">
      <c r="B72" s="213">
        <v>1.0</v>
      </c>
      <c r="C72" s="214"/>
      <c r="D72" s="214"/>
      <c r="E72" s="214"/>
      <c r="F72" s="214"/>
      <c r="G72" s="215"/>
      <c r="H72" s="214"/>
      <c r="I72" s="214"/>
      <c r="J72" s="214"/>
      <c r="K72" s="215">
        <f>AVERAGE(K10:K15)</f>
        <v>0.38</v>
      </c>
      <c r="L72" s="214"/>
      <c r="M72" s="214">
        <f>average(M10:M15)</f>
        <v>1074</v>
      </c>
      <c r="P72" s="213">
        <v>1.0</v>
      </c>
      <c r="Q72" s="214"/>
      <c r="R72" s="214"/>
      <c r="S72" s="214"/>
      <c r="T72" s="214"/>
      <c r="U72" s="215"/>
      <c r="V72" s="214"/>
      <c r="W72" s="214"/>
      <c r="X72" s="214"/>
      <c r="Y72" s="215">
        <f>AVERAGE(Y10:Y15)</f>
        <v>0.265</v>
      </c>
      <c r="Z72" s="214"/>
      <c r="AA72" s="214">
        <f>average(AA10:AA15)</f>
        <v>820</v>
      </c>
      <c r="AD72" s="213">
        <v>1.0</v>
      </c>
      <c r="AE72" s="214"/>
      <c r="AF72" s="214"/>
      <c r="AG72" s="214"/>
      <c r="AH72" s="214"/>
      <c r="AI72" s="215"/>
      <c r="AJ72" s="214"/>
      <c r="AK72" s="214"/>
      <c r="AL72" s="214"/>
      <c r="AM72" s="215">
        <f>AVERAGE(AM10:AM15)</f>
        <v>0.295</v>
      </c>
      <c r="AN72" s="214"/>
      <c r="AO72" s="214">
        <f>average(AO10:AO15)</f>
        <v>588</v>
      </c>
      <c r="AR72" s="213">
        <v>1.0</v>
      </c>
      <c r="AS72" s="214"/>
      <c r="AT72" s="214"/>
      <c r="AU72" s="214"/>
      <c r="AV72" s="214"/>
      <c r="AW72" s="215"/>
      <c r="AX72" s="214"/>
      <c r="AY72" s="214"/>
      <c r="AZ72" s="214"/>
      <c r="BA72" s="215">
        <f>AVERAGE(BA10:BA15)</f>
        <v>0.275</v>
      </c>
      <c r="BB72" s="214"/>
      <c r="BC72" s="214">
        <f>average(BC10:BC15)</f>
        <v>758</v>
      </c>
      <c r="BF72" s="213">
        <v>1.0</v>
      </c>
      <c r="BG72" s="214"/>
      <c r="BH72" s="214"/>
      <c r="BI72" s="214"/>
      <c r="BJ72" s="214"/>
      <c r="BK72" s="215"/>
      <c r="BL72" s="214"/>
      <c r="BM72" s="214"/>
      <c r="BN72" s="214"/>
      <c r="BO72" s="215">
        <f>AVERAGE(BO10:BO15)</f>
        <v>0.25</v>
      </c>
      <c r="BP72" s="214"/>
      <c r="BQ72" s="214">
        <f>average(BQ10:BQ15)</f>
        <v>527</v>
      </c>
    </row>
    <row r="73">
      <c r="B73" s="213">
        <v>2.0</v>
      </c>
      <c r="C73" s="214"/>
      <c r="D73" s="214"/>
      <c r="E73" s="214"/>
      <c r="F73" s="214"/>
      <c r="G73" s="215"/>
      <c r="H73" s="215"/>
      <c r="I73" s="214"/>
      <c r="J73" s="215"/>
      <c r="K73" s="215">
        <f>AVERAGE(K16:K21)</f>
        <v>0.41</v>
      </c>
      <c r="L73" s="214"/>
      <c r="M73" s="214">
        <f>average(M16:M21)</f>
        <v>857</v>
      </c>
      <c r="P73" s="213">
        <v>2.0</v>
      </c>
      <c r="Q73" s="214"/>
      <c r="R73" s="214"/>
      <c r="S73" s="214"/>
      <c r="T73" s="214"/>
      <c r="U73" s="215"/>
      <c r="V73" s="215"/>
      <c r="W73" s="214"/>
      <c r="X73" s="215"/>
      <c r="Y73" s="215">
        <f>AVERAGE(Y16:Y21)</f>
        <v>0.4</v>
      </c>
      <c r="Z73" s="214"/>
      <c r="AA73" s="214">
        <f>average(AA16:AA21)</f>
        <v>799</v>
      </c>
      <c r="AD73" s="213">
        <v>2.0</v>
      </c>
      <c r="AE73" s="214"/>
      <c r="AF73" s="214"/>
      <c r="AG73" s="214"/>
      <c r="AH73" s="214"/>
      <c r="AI73" s="215"/>
      <c r="AJ73" s="215"/>
      <c r="AK73" s="214"/>
      <c r="AL73" s="215"/>
      <c r="AM73" s="215">
        <f>AVERAGE(AM16:AM21)</f>
        <v>0.4</v>
      </c>
      <c r="AN73" s="214"/>
      <c r="AO73" s="214">
        <f>average(AO16:AO21)</f>
        <v>579</v>
      </c>
      <c r="AR73" s="213">
        <v>2.0</v>
      </c>
      <c r="AS73" s="214"/>
      <c r="AT73" s="214"/>
      <c r="AU73" s="214"/>
      <c r="AV73" s="214"/>
      <c r="AW73" s="215"/>
      <c r="AX73" s="215"/>
      <c r="AY73" s="214"/>
      <c r="AZ73" s="215"/>
      <c r="BA73" s="215">
        <f>AVERAGE(BA16:BA21)</f>
        <v>0.4</v>
      </c>
      <c r="BB73" s="214"/>
      <c r="BC73" s="214">
        <f>average(BC16:BC21)</f>
        <v>774</v>
      </c>
      <c r="BF73" s="213">
        <v>2.0</v>
      </c>
      <c r="BG73" s="214"/>
      <c r="BH73" s="214"/>
      <c r="BI73" s="214"/>
      <c r="BJ73" s="214"/>
      <c r="BK73" s="215"/>
      <c r="BL73" s="215"/>
      <c r="BM73" s="214"/>
      <c r="BN73" s="215"/>
      <c r="BO73" s="215">
        <f>AVERAGE(BO16:BO21)</f>
        <v>0.28</v>
      </c>
      <c r="BP73" s="214"/>
      <c r="BQ73" s="214">
        <f>average(BQ16:BQ21)</f>
        <v>509</v>
      </c>
    </row>
    <row r="74">
      <c r="B74" s="213">
        <v>3.0</v>
      </c>
      <c r="C74" s="214"/>
      <c r="D74" s="214"/>
      <c r="E74" s="214"/>
      <c r="F74" s="214"/>
      <c r="G74" s="215"/>
      <c r="H74" s="215"/>
      <c r="I74" s="214"/>
      <c r="J74" s="215"/>
      <c r="K74" s="215">
        <f>AVERAGE(K22:K27)</f>
        <v>0.43</v>
      </c>
      <c r="L74" s="214"/>
      <c r="M74" s="214">
        <f>average(M22:M27)</f>
        <v>916</v>
      </c>
      <c r="P74" s="213">
        <v>3.0</v>
      </c>
      <c r="Q74" s="214"/>
      <c r="R74" s="214"/>
      <c r="S74" s="214"/>
      <c r="T74" s="214"/>
      <c r="U74" s="215"/>
      <c r="V74" s="215"/>
      <c r="W74" s="214"/>
      <c r="X74" s="215"/>
      <c r="Y74" s="215">
        <f>AVERAGE(Y22:Y27)</f>
        <v>0.465</v>
      </c>
      <c r="Z74" s="214"/>
      <c r="AA74" s="214">
        <f>average(AA22:AA27)</f>
        <v>813</v>
      </c>
      <c r="AD74" s="213">
        <v>3.0</v>
      </c>
      <c r="AE74" s="214"/>
      <c r="AF74" s="214"/>
      <c r="AG74" s="214"/>
      <c r="AH74" s="214"/>
      <c r="AI74" s="215"/>
      <c r="AJ74" s="215"/>
      <c r="AK74" s="214"/>
      <c r="AL74" s="215"/>
      <c r="AM74" s="215">
        <f>AVERAGE(AM22:AM27)</f>
        <v>0.46</v>
      </c>
      <c r="AN74" s="214"/>
      <c r="AO74" s="214">
        <f>average(AO22:AO27)</f>
        <v>585</v>
      </c>
      <c r="AR74" s="213">
        <v>3.0</v>
      </c>
      <c r="AS74" s="214"/>
      <c r="AT74" s="214"/>
      <c r="AU74" s="214"/>
      <c r="AV74" s="214"/>
      <c r="AW74" s="215"/>
      <c r="AX74" s="215"/>
      <c r="AY74" s="214"/>
      <c r="AZ74" s="215"/>
      <c r="BA74" s="215">
        <f>AVERAGE(BA22:BA27)</f>
        <v>0.46</v>
      </c>
      <c r="BB74" s="214"/>
      <c r="BC74" s="214">
        <f>average(BC22:BC27)</f>
        <v>790</v>
      </c>
      <c r="BF74" s="213">
        <v>3.0</v>
      </c>
      <c r="BG74" s="214"/>
      <c r="BH74" s="214"/>
      <c r="BI74" s="214"/>
      <c r="BJ74" s="214"/>
      <c r="BK74" s="215"/>
      <c r="BL74" s="215"/>
      <c r="BM74" s="214"/>
      <c r="BN74" s="215"/>
      <c r="BO74" s="215">
        <f>AVERAGE(BO22:BO27)</f>
        <v>0.33</v>
      </c>
      <c r="BP74" s="214"/>
      <c r="BQ74" s="214">
        <f>average(BQ22:BQ27)</f>
        <v>600</v>
      </c>
    </row>
    <row r="75">
      <c r="B75" s="213">
        <v>4.0</v>
      </c>
      <c r="C75" s="214"/>
      <c r="D75" s="214"/>
      <c r="E75" s="214"/>
      <c r="F75" s="214"/>
      <c r="G75" s="215"/>
      <c r="H75" s="215"/>
      <c r="I75" s="214"/>
      <c r="J75" s="215"/>
      <c r="K75" s="215">
        <f>average(K28:K33)</f>
        <v>0.44</v>
      </c>
      <c r="L75" s="214"/>
      <c r="M75" s="214">
        <f>average(M28:M33)</f>
        <v>934</v>
      </c>
      <c r="P75" s="213">
        <v>4.0</v>
      </c>
      <c r="Q75" s="214"/>
      <c r="R75" s="214"/>
      <c r="S75" s="214"/>
      <c r="T75" s="214"/>
      <c r="U75" s="215"/>
      <c r="V75" s="215"/>
      <c r="W75" s="214"/>
      <c r="X75" s="215"/>
      <c r="Y75" s="215">
        <f>average(Y28:Y33)</f>
        <v>0.5</v>
      </c>
      <c r="Z75" s="214"/>
      <c r="AA75" s="214">
        <f>average(AA28:AA33)</f>
        <v>895</v>
      </c>
      <c r="AD75" s="213">
        <v>4.0</v>
      </c>
      <c r="AE75" s="214"/>
      <c r="AF75" s="214"/>
      <c r="AG75" s="214"/>
      <c r="AH75" s="214"/>
      <c r="AI75" s="215"/>
      <c r="AJ75" s="215"/>
      <c r="AK75" s="214"/>
      <c r="AL75" s="215"/>
      <c r="AM75" s="215">
        <f>average(AM28:AM33)</f>
        <v>0.51</v>
      </c>
      <c r="AN75" s="214"/>
      <c r="AO75" s="214">
        <f>average(AO28:AO33)</f>
        <v>574</v>
      </c>
      <c r="AR75" s="213">
        <v>4.0</v>
      </c>
      <c r="AS75" s="214"/>
      <c r="AT75" s="214"/>
      <c r="AU75" s="214"/>
      <c r="AV75" s="214"/>
      <c r="AW75" s="215"/>
      <c r="AX75" s="215"/>
      <c r="AY75" s="214"/>
      <c r="AZ75" s="215"/>
      <c r="BA75" s="215">
        <f>average(BA28:BA33)</f>
        <v>0.515</v>
      </c>
      <c r="BB75" s="214"/>
      <c r="BC75" s="214">
        <f>average(BC28:BC33)</f>
        <v>696</v>
      </c>
      <c r="BF75" s="213">
        <v>4.0</v>
      </c>
      <c r="BG75" s="214"/>
      <c r="BH75" s="214"/>
      <c r="BI75" s="214"/>
      <c r="BJ75" s="214"/>
      <c r="BK75" s="215"/>
      <c r="BL75" s="215"/>
      <c r="BM75" s="214"/>
      <c r="BN75" s="215"/>
      <c r="BO75" s="215">
        <f>average(BO28:BO33)</f>
        <v>0.35</v>
      </c>
      <c r="BP75" s="214"/>
      <c r="BQ75" s="214">
        <f>average(BQ28:BQ33)</f>
        <v>499</v>
      </c>
    </row>
    <row r="76">
      <c r="B76" s="213">
        <v>5.0</v>
      </c>
      <c r="C76" s="214"/>
      <c r="D76" s="214"/>
      <c r="E76" s="214"/>
      <c r="F76" s="214"/>
      <c r="G76" s="215"/>
      <c r="H76" s="215"/>
      <c r="I76" s="214"/>
      <c r="J76" s="215"/>
      <c r="K76" s="215">
        <f>average(K34:K39)</f>
        <v>0.45</v>
      </c>
      <c r="L76" s="214"/>
      <c r="M76" s="214">
        <f>average(M34:M39)</f>
        <v>955</v>
      </c>
      <c r="P76" s="213">
        <v>5.0</v>
      </c>
      <c r="Q76" s="214"/>
      <c r="R76" s="214"/>
      <c r="S76" s="214"/>
      <c r="T76" s="214"/>
      <c r="U76" s="215"/>
      <c r="V76" s="215"/>
      <c r="W76" s="214"/>
      <c r="X76" s="215"/>
      <c r="Y76" s="215">
        <f>average(Y34:Y39)</f>
        <v>0.535</v>
      </c>
      <c r="Z76" s="214"/>
      <c r="AA76" s="214">
        <f>average(AA34:AA39)</f>
        <v>781</v>
      </c>
      <c r="AD76" s="213">
        <v>5.0</v>
      </c>
      <c r="AE76" s="214"/>
      <c r="AF76" s="214"/>
      <c r="AG76" s="214"/>
      <c r="AH76" s="214"/>
      <c r="AI76" s="215"/>
      <c r="AJ76" s="215"/>
      <c r="AK76" s="214"/>
      <c r="AL76" s="215"/>
      <c r="AM76" s="215">
        <f>average(AM34:AM39)</f>
        <v>0.535</v>
      </c>
      <c r="AN76" s="214"/>
      <c r="AO76" s="214">
        <f>average(AO34:AO39)</f>
        <v>599</v>
      </c>
      <c r="AR76" s="213">
        <v>5.0</v>
      </c>
      <c r="AS76" s="214"/>
      <c r="AT76" s="214"/>
      <c r="AU76" s="214"/>
      <c r="AV76" s="214"/>
      <c r="AW76" s="215"/>
      <c r="AX76" s="215"/>
      <c r="AY76" s="214"/>
      <c r="AZ76" s="215"/>
      <c r="BA76" s="215">
        <f>average(BA34:BA39)</f>
        <v>0.55</v>
      </c>
      <c r="BB76" s="214"/>
      <c r="BC76" s="214">
        <f>average(BC34:BC39)</f>
        <v>805</v>
      </c>
      <c r="BF76" s="213">
        <v>5.0</v>
      </c>
      <c r="BG76" s="214"/>
      <c r="BH76" s="214"/>
      <c r="BI76" s="214"/>
      <c r="BJ76" s="214"/>
      <c r="BK76" s="215"/>
      <c r="BL76" s="215"/>
      <c r="BM76" s="214"/>
      <c r="BN76" s="215"/>
      <c r="BO76" s="215">
        <f>average(BO34:BO39)</f>
        <v>0.35</v>
      </c>
      <c r="BP76" s="214"/>
      <c r="BQ76" s="214">
        <f>average(BQ34:BQ39)</f>
        <v>541</v>
      </c>
    </row>
    <row r="77">
      <c r="B77" s="216">
        <v>6.0</v>
      </c>
      <c r="C77" s="214"/>
      <c r="D77" s="214"/>
      <c r="E77" s="214"/>
      <c r="F77" s="214"/>
      <c r="G77" s="215"/>
      <c r="H77" s="215"/>
      <c r="I77" s="214"/>
      <c r="J77" s="215"/>
      <c r="K77" s="215">
        <f>average(K40:K45)</f>
        <v>0.46</v>
      </c>
      <c r="L77" s="214"/>
      <c r="M77" s="214">
        <f>average(M40:M45)</f>
        <v>939</v>
      </c>
      <c r="P77" s="216">
        <v>6.0</v>
      </c>
      <c r="Q77" s="214"/>
      <c r="R77" s="214"/>
      <c r="S77" s="214"/>
      <c r="T77" s="214"/>
      <c r="U77" s="215"/>
      <c r="V77" s="215"/>
      <c r="W77" s="214"/>
      <c r="X77" s="215"/>
      <c r="Y77" s="215">
        <f>average(Y40:Y45)</f>
        <v>0.56</v>
      </c>
      <c r="Z77" s="214"/>
      <c r="AA77" s="214">
        <f>average(AA40:AA45)</f>
        <v>748</v>
      </c>
      <c r="AD77" s="216">
        <v>6.0</v>
      </c>
      <c r="AE77" s="214"/>
      <c r="AF77" s="214"/>
      <c r="AG77" s="214"/>
      <c r="AH77" s="214"/>
      <c r="AI77" s="215"/>
      <c r="AJ77" s="215"/>
      <c r="AK77" s="214"/>
      <c r="AL77" s="215"/>
      <c r="AM77" s="215">
        <f>average(AM40:AM45)</f>
        <v>0.565</v>
      </c>
      <c r="AN77" s="214"/>
      <c r="AO77" s="214">
        <f>average(AO40:AO45)</f>
        <v>602</v>
      </c>
      <c r="AR77" s="216">
        <v>6.0</v>
      </c>
      <c r="AS77" s="214"/>
      <c r="AT77" s="214"/>
      <c r="AU77" s="214"/>
      <c r="AV77" s="214"/>
      <c r="AW77" s="215"/>
      <c r="AX77" s="215"/>
      <c r="AY77" s="214"/>
      <c r="AZ77" s="215"/>
      <c r="BA77" s="215">
        <f>average(BA40:BA45)</f>
        <v>0.565</v>
      </c>
      <c r="BB77" s="214"/>
      <c r="BC77" s="214">
        <f>average(BC40:BC45)</f>
        <v>736</v>
      </c>
      <c r="BF77" s="216">
        <v>6.0</v>
      </c>
      <c r="BG77" s="214"/>
      <c r="BH77" s="214"/>
      <c r="BI77" s="214"/>
      <c r="BJ77" s="214"/>
      <c r="BK77" s="215"/>
      <c r="BL77" s="215"/>
      <c r="BM77" s="214"/>
      <c r="BN77" s="215"/>
      <c r="BO77" s="215">
        <f>average(BO40:BO45)</f>
        <v>0.36</v>
      </c>
      <c r="BP77" s="214"/>
      <c r="BQ77" s="214">
        <f>average(BQ40:BQ45)</f>
        <v>402</v>
      </c>
    </row>
    <row r="78">
      <c r="B78" s="216">
        <v>7.0</v>
      </c>
      <c r="C78" s="214"/>
      <c r="D78" s="214"/>
      <c r="E78" s="214"/>
      <c r="F78" s="214"/>
      <c r="G78" s="215"/>
      <c r="H78" s="215"/>
      <c r="I78" s="214"/>
      <c r="J78" s="215"/>
      <c r="K78" s="215">
        <f>average(K46:K51)</f>
        <v>0.46</v>
      </c>
      <c r="L78" s="214"/>
      <c r="M78" s="214">
        <f>average(M46:M51)</f>
        <v>779</v>
      </c>
      <c r="P78" s="216">
        <v>7.0</v>
      </c>
      <c r="Q78" s="214"/>
      <c r="R78" s="214"/>
      <c r="S78" s="214"/>
      <c r="T78" s="214"/>
      <c r="U78" s="215"/>
      <c r="V78" s="215"/>
      <c r="W78" s="214"/>
      <c r="X78" s="215"/>
      <c r="Y78" s="215">
        <f>average(Y46:Y51)</f>
        <v>0.58</v>
      </c>
      <c r="Z78" s="214"/>
      <c r="AA78" s="214">
        <f>average(AA46:AA51)</f>
        <v>852</v>
      </c>
      <c r="AD78" s="216">
        <v>7.0</v>
      </c>
      <c r="AE78" s="214"/>
      <c r="AF78" s="214"/>
      <c r="AG78" s="214"/>
      <c r="AH78" s="214"/>
      <c r="AI78" s="215"/>
      <c r="AJ78" s="215"/>
      <c r="AK78" s="214"/>
      <c r="AL78" s="215"/>
      <c r="AM78" s="215">
        <f>average(AM46:AM51)</f>
        <v>0.58</v>
      </c>
      <c r="AN78" s="214"/>
      <c r="AO78" s="214">
        <f>average(AO46:AO51)</f>
        <v>541</v>
      </c>
      <c r="AR78" s="216">
        <v>7.0</v>
      </c>
      <c r="AS78" s="214"/>
      <c r="AT78" s="214"/>
      <c r="AU78" s="214"/>
      <c r="AV78" s="214"/>
      <c r="AW78" s="215"/>
      <c r="AX78" s="215"/>
      <c r="AY78" s="214"/>
      <c r="AZ78" s="215"/>
      <c r="BA78" s="215">
        <f>average(BA46:BA51)</f>
        <v>0.59</v>
      </c>
      <c r="BB78" s="214"/>
      <c r="BC78" s="214">
        <f>average(BC46:BC51)</f>
        <v>758</v>
      </c>
      <c r="BF78" s="216">
        <v>7.0</v>
      </c>
      <c r="BG78" s="214"/>
      <c r="BH78" s="214"/>
      <c r="BI78" s="214"/>
      <c r="BJ78" s="214"/>
      <c r="BK78" s="215"/>
      <c r="BL78" s="215"/>
      <c r="BM78" s="214"/>
      <c r="BN78" s="215"/>
      <c r="BO78" s="215">
        <f>average(BO46:BO51)</f>
        <v>0.37</v>
      </c>
      <c r="BP78" s="214"/>
      <c r="BQ78" s="214">
        <f>average(BQ46:BQ51)</f>
        <v>497</v>
      </c>
    </row>
    <row r="79">
      <c r="B79" s="216">
        <v>8.0</v>
      </c>
      <c r="C79" s="214"/>
      <c r="D79" s="214"/>
      <c r="E79" s="214"/>
      <c r="F79" s="214"/>
      <c r="G79" s="215"/>
      <c r="H79" s="215"/>
      <c r="I79" s="214"/>
      <c r="J79" s="215"/>
      <c r="K79" s="215">
        <f>average(K52:K57)</f>
        <v>0.47</v>
      </c>
      <c r="L79" s="214"/>
      <c r="M79" s="214">
        <f>average(M52:M57)</f>
        <v>1009</v>
      </c>
      <c r="P79" s="216">
        <v>8.0</v>
      </c>
      <c r="Q79" s="214"/>
      <c r="R79" s="214"/>
      <c r="S79" s="214"/>
      <c r="T79" s="214"/>
      <c r="U79" s="215"/>
      <c r="V79" s="215"/>
      <c r="W79" s="214"/>
      <c r="X79" s="215"/>
      <c r="Y79" s="215">
        <f>average(Y52:Y57)</f>
        <v>0.6</v>
      </c>
      <c r="Z79" s="214"/>
      <c r="AA79" s="214">
        <f>average(AA52:AA57)</f>
        <v>704</v>
      </c>
      <c r="AD79" s="216">
        <v>8.0</v>
      </c>
      <c r="AE79" s="214"/>
      <c r="AF79" s="214"/>
      <c r="AG79" s="214"/>
      <c r="AH79" s="214"/>
      <c r="AI79" s="215"/>
      <c r="AJ79" s="215"/>
      <c r="AK79" s="214"/>
      <c r="AL79" s="215"/>
      <c r="AM79" s="215">
        <f>average(AM52:AM57)</f>
        <v>0.6</v>
      </c>
      <c r="AN79" s="214"/>
      <c r="AO79" s="214">
        <f>average(AO52:AO57)</f>
        <v>526</v>
      </c>
      <c r="AR79" s="216">
        <v>8.0</v>
      </c>
      <c r="AS79" s="214"/>
      <c r="AT79" s="214"/>
      <c r="AU79" s="214"/>
      <c r="AV79" s="214"/>
      <c r="AW79" s="215"/>
      <c r="AX79" s="215"/>
      <c r="AY79" s="214"/>
      <c r="AZ79" s="215"/>
      <c r="BA79" s="215">
        <f>average(BA52:BA57)</f>
        <v>0.605</v>
      </c>
      <c r="BB79" s="214"/>
      <c r="BC79" s="214">
        <f>average(BC52:BC57)</f>
        <v>701</v>
      </c>
      <c r="BF79" s="216">
        <v>8.0</v>
      </c>
      <c r="BG79" s="214"/>
      <c r="BH79" s="214"/>
      <c r="BI79" s="214"/>
      <c r="BJ79" s="214"/>
      <c r="BK79" s="215"/>
      <c r="BL79" s="215"/>
      <c r="BM79" s="214"/>
      <c r="BN79" s="215"/>
      <c r="BO79" s="215">
        <f>average(BO52:BO57)</f>
        <v>0.38</v>
      </c>
      <c r="BP79" s="214"/>
      <c r="BQ79" s="214">
        <f>average(BQ52:BQ57)</f>
        <v>538</v>
      </c>
    </row>
    <row r="80">
      <c r="B80" s="213">
        <v>9.0</v>
      </c>
      <c r="C80" s="214"/>
      <c r="D80" s="214"/>
      <c r="E80" s="214"/>
      <c r="F80" s="214"/>
      <c r="G80" s="215"/>
      <c r="H80" s="215"/>
      <c r="I80" s="214"/>
      <c r="J80" s="215"/>
      <c r="K80" s="215">
        <f>average(K58:K63)</f>
        <v>0.46</v>
      </c>
      <c r="L80" s="214"/>
      <c r="M80" s="214">
        <f>average(M58:M63)</f>
        <v>1001</v>
      </c>
      <c r="P80" s="213">
        <v>9.0</v>
      </c>
      <c r="Q80" s="214"/>
      <c r="R80" s="214"/>
      <c r="S80" s="214"/>
      <c r="T80" s="214"/>
      <c r="U80" s="215"/>
      <c r="V80" s="215"/>
      <c r="W80" s="214"/>
      <c r="X80" s="215"/>
      <c r="Y80" s="215">
        <f>average(Y58:Y63)</f>
        <v>0.605</v>
      </c>
      <c r="Z80" s="214"/>
      <c r="AA80" s="214">
        <f>average(AA58:AA63)</f>
        <v>777</v>
      </c>
      <c r="AD80" s="213">
        <v>9.0</v>
      </c>
      <c r="AE80" s="214"/>
      <c r="AF80" s="214"/>
      <c r="AG80" s="214"/>
      <c r="AH80" s="214"/>
      <c r="AI80" s="215"/>
      <c r="AJ80" s="215"/>
      <c r="AK80" s="214"/>
      <c r="AL80" s="215"/>
      <c r="AM80" s="215">
        <f>average(AM58:AM63)</f>
        <v>0.61</v>
      </c>
      <c r="AN80" s="214"/>
      <c r="AO80" s="214">
        <f>average(AO58:AO63)</f>
        <v>592</v>
      </c>
      <c r="AR80" s="213">
        <v>9.0</v>
      </c>
      <c r="AS80" s="214"/>
      <c r="AT80" s="214"/>
      <c r="AU80" s="214"/>
      <c r="AV80" s="214"/>
      <c r="AW80" s="215"/>
      <c r="AX80" s="215"/>
      <c r="AY80" s="214"/>
      <c r="AZ80" s="215"/>
      <c r="BA80" s="215">
        <f>average(BA58:BA63)</f>
        <v>0.62</v>
      </c>
      <c r="BB80" s="214"/>
      <c r="BC80" s="214">
        <f>average(BC58:BC63)</f>
        <v>768</v>
      </c>
      <c r="BF80" s="213">
        <v>9.0</v>
      </c>
      <c r="BG80" s="214"/>
      <c r="BH80" s="214"/>
      <c r="BI80" s="214"/>
      <c r="BJ80" s="214"/>
      <c r="BK80" s="215"/>
      <c r="BL80" s="215"/>
      <c r="BM80" s="214"/>
      <c r="BN80" s="215"/>
      <c r="BO80" s="215">
        <f>average(BO58:BO63)</f>
        <v>0.37</v>
      </c>
      <c r="BP80" s="214"/>
      <c r="BQ80" s="214">
        <f>average(BQ58:BQ63)</f>
        <v>568</v>
      </c>
    </row>
    <row r="81">
      <c r="B81" s="216">
        <v>10.0</v>
      </c>
      <c r="C81" s="214"/>
      <c r="D81" s="214"/>
      <c r="E81" s="214"/>
      <c r="F81" s="214"/>
      <c r="G81" s="215"/>
      <c r="H81" s="215"/>
      <c r="I81" s="214"/>
      <c r="J81" s="215"/>
      <c r="K81" s="215">
        <f>average(K64)</f>
        <v>0.47</v>
      </c>
      <c r="L81" s="214"/>
      <c r="M81" s="214">
        <f>average(M64)</f>
        <v>906</v>
      </c>
      <c r="P81" s="216">
        <v>10.0</v>
      </c>
      <c r="Q81" s="214"/>
      <c r="R81" s="214"/>
      <c r="S81" s="214"/>
      <c r="T81" s="214"/>
      <c r="U81" s="215"/>
      <c r="V81" s="215"/>
      <c r="W81" s="214"/>
      <c r="X81" s="215"/>
      <c r="Y81" s="215">
        <f>average(Y64)</f>
        <v>0.61</v>
      </c>
      <c r="Z81" s="214"/>
      <c r="AA81" s="214">
        <f>average(AA64)</f>
        <v>882</v>
      </c>
      <c r="AD81" s="216">
        <v>10.0</v>
      </c>
      <c r="AE81" s="214"/>
      <c r="AF81" s="214"/>
      <c r="AG81" s="214"/>
      <c r="AH81" s="214"/>
      <c r="AI81" s="215"/>
      <c r="AJ81" s="215"/>
      <c r="AK81" s="214"/>
      <c r="AL81" s="215"/>
      <c r="AM81" s="215">
        <f>average(AM64)</f>
        <v>0.63</v>
      </c>
      <c r="AN81" s="214"/>
      <c r="AO81" s="214">
        <f>average(AO64:AO69)</f>
        <v>705</v>
      </c>
      <c r="AR81" s="216">
        <v>10.0</v>
      </c>
      <c r="AS81" s="214"/>
      <c r="AT81" s="214"/>
      <c r="AU81" s="214"/>
      <c r="AV81" s="214"/>
      <c r="AW81" s="215"/>
      <c r="AX81" s="215"/>
      <c r="AY81" s="214"/>
      <c r="AZ81" s="215"/>
      <c r="BA81" s="215">
        <f>average(BA64)</f>
        <v>0.63</v>
      </c>
      <c r="BB81" s="214"/>
      <c r="BC81" s="214">
        <f>average(BC64:BC69)</f>
        <v>743</v>
      </c>
      <c r="BF81" s="216">
        <v>10.0</v>
      </c>
      <c r="BG81" s="214"/>
      <c r="BH81" s="214"/>
      <c r="BI81" s="214"/>
      <c r="BJ81" s="214"/>
      <c r="BK81" s="215"/>
      <c r="BL81" s="215"/>
      <c r="BM81" s="214"/>
      <c r="BN81" s="215"/>
      <c r="BO81" s="215">
        <f>average(BO64)</f>
        <v>0.36</v>
      </c>
      <c r="BP81" s="214"/>
      <c r="BQ81" s="214">
        <f>average(BQ64:BQ69)</f>
        <v>529</v>
      </c>
    </row>
    <row r="84">
      <c r="B84" s="217" t="s">
        <v>202</v>
      </c>
      <c r="C84" s="6"/>
      <c r="D84" s="6"/>
      <c r="E84" s="6"/>
      <c r="F84" s="6"/>
      <c r="G84" s="4"/>
      <c r="H84" s="218" t="str">
        <f>AP73</f>
        <v/>
      </c>
      <c r="I84" s="218"/>
      <c r="J84" s="218"/>
      <c r="K84" s="218"/>
      <c r="L84" s="218"/>
      <c r="P84" s="217" t="s">
        <v>203</v>
      </c>
      <c r="Q84" s="6"/>
      <c r="R84" s="6"/>
      <c r="S84" s="6"/>
      <c r="T84" s="6"/>
      <c r="U84" s="4"/>
      <c r="V84" s="219"/>
    </row>
    <row r="85">
      <c r="B85" s="211" t="s">
        <v>16</v>
      </c>
      <c r="C85" s="220" t="s">
        <v>204</v>
      </c>
      <c r="D85" s="221" t="s">
        <v>205</v>
      </c>
      <c r="E85" s="221" t="s">
        <v>206</v>
      </c>
      <c r="F85" s="220" t="s">
        <v>207</v>
      </c>
      <c r="G85" s="221" t="s">
        <v>208</v>
      </c>
      <c r="H85" s="218"/>
      <c r="I85" s="218"/>
      <c r="J85" s="218"/>
      <c r="K85" s="218"/>
      <c r="L85" s="218"/>
      <c r="P85" s="211" t="s">
        <v>16</v>
      </c>
      <c r="Q85" s="220" t="s">
        <v>204</v>
      </c>
      <c r="R85" s="221" t="s">
        <v>205</v>
      </c>
      <c r="S85" s="221" t="s">
        <v>206</v>
      </c>
      <c r="T85" s="220" t="s">
        <v>207</v>
      </c>
      <c r="U85" s="221" t="s">
        <v>208</v>
      </c>
      <c r="V85" s="219"/>
    </row>
    <row r="86">
      <c r="B86" s="213">
        <v>1.0</v>
      </c>
      <c r="C86" s="222">
        <f t="shared" ref="C86:C95" si="6">K72</f>
        <v>0.38</v>
      </c>
      <c r="D86" s="222">
        <f t="shared" ref="D86:D95" si="7">Y72</f>
        <v>0.265</v>
      </c>
      <c r="E86" s="222">
        <f t="shared" ref="E86:E95" si="8">AM72</f>
        <v>0.295</v>
      </c>
      <c r="F86" s="222">
        <f t="shared" ref="F86:F96" si="9">BA72</f>
        <v>0.275</v>
      </c>
      <c r="G86" s="222">
        <f t="shared" ref="G86:G96" si="10">BO72</f>
        <v>0.25</v>
      </c>
      <c r="H86" s="218"/>
      <c r="I86" s="218"/>
      <c r="J86" s="218"/>
      <c r="K86" s="218"/>
      <c r="L86" s="218"/>
      <c r="P86" s="213">
        <v>1.0</v>
      </c>
      <c r="Q86" s="223">
        <f t="shared" ref="Q86:Q95" si="11">M72</f>
        <v>1074</v>
      </c>
      <c r="R86" s="223">
        <f t="shared" ref="R86:R95" si="12">AA72</f>
        <v>820</v>
      </c>
      <c r="S86" s="223">
        <f t="shared" ref="S86:S95" si="13">AO72</f>
        <v>588</v>
      </c>
      <c r="T86" s="223">
        <f t="shared" ref="T86:T95" si="14">BC72</f>
        <v>758</v>
      </c>
      <c r="U86" s="223">
        <f t="shared" ref="U86:U95" si="15">BQ72</f>
        <v>527</v>
      </c>
      <c r="V86" s="219"/>
    </row>
    <row r="87">
      <c r="B87" s="213">
        <v>2.0</v>
      </c>
      <c r="C87" s="222">
        <f t="shared" si="6"/>
        <v>0.41</v>
      </c>
      <c r="D87" s="222">
        <f t="shared" si="7"/>
        <v>0.4</v>
      </c>
      <c r="E87" s="222">
        <f t="shared" si="8"/>
        <v>0.4</v>
      </c>
      <c r="F87" s="222">
        <f t="shared" si="9"/>
        <v>0.4</v>
      </c>
      <c r="G87" s="222">
        <f t="shared" si="10"/>
        <v>0.28</v>
      </c>
      <c r="H87" s="218"/>
      <c r="I87" s="218"/>
      <c r="J87" s="218"/>
      <c r="K87" s="218"/>
      <c r="L87" s="218"/>
      <c r="P87" s="213">
        <v>2.0</v>
      </c>
      <c r="Q87" s="223">
        <f t="shared" si="11"/>
        <v>857</v>
      </c>
      <c r="R87" s="223">
        <f t="shared" si="12"/>
        <v>799</v>
      </c>
      <c r="S87" s="223">
        <f t="shared" si="13"/>
        <v>579</v>
      </c>
      <c r="T87" s="223">
        <f t="shared" si="14"/>
        <v>774</v>
      </c>
      <c r="U87" s="223">
        <f t="shared" si="15"/>
        <v>509</v>
      </c>
      <c r="V87" s="219"/>
    </row>
    <row r="88">
      <c r="B88" s="213">
        <v>3.0</v>
      </c>
      <c r="C88" s="222">
        <f t="shared" si="6"/>
        <v>0.43</v>
      </c>
      <c r="D88" s="222">
        <f t="shared" si="7"/>
        <v>0.465</v>
      </c>
      <c r="E88" s="222">
        <f t="shared" si="8"/>
        <v>0.46</v>
      </c>
      <c r="F88" s="222">
        <f t="shared" si="9"/>
        <v>0.46</v>
      </c>
      <c r="G88" s="222">
        <f t="shared" si="10"/>
        <v>0.33</v>
      </c>
      <c r="H88" s="218"/>
      <c r="I88" s="218"/>
      <c r="J88" s="218"/>
      <c r="K88" s="218"/>
      <c r="L88" s="218"/>
      <c r="P88" s="213">
        <v>3.0</v>
      </c>
      <c r="Q88" s="223">
        <f t="shared" si="11"/>
        <v>916</v>
      </c>
      <c r="R88" s="223">
        <f t="shared" si="12"/>
        <v>813</v>
      </c>
      <c r="S88" s="223">
        <f t="shared" si="13"/>
        <v>585</v>
      </c>
      <c r="T88" s="223">
        <f t="shared" si="14"/>
        <v>790</v>
      </c>
      <c r="U88" s="223">
        <f t="shared" si="15"/>
        <v>600</v>
      </c>
      <c r="V88" s="219"/>
    </row>
    <row r="89">
      <c r="B89" s="213">
        <v>4.0</v>
      </c>
      <c r="C89" s="222">
        <f t="shared" si="6"/>
        <v>0.44</v>
      </c>
      <c r="D89" s="222">
        <f t="shared" si="7"/>
        <v>0.5</v>
      </c>
      <c r="E89" s="222">
        <f t="shared" si="8"/>
        <v>0.51</v>
      </c>
      <c r="F89" s="222">
        <f t="shared" si="9"/>
        <v>0.515</v>
      </c>
      <c r="G89" s="222">
        <f t="shared" si="10"/>
        <v>0.35</v>
      </c>
      <c r="H89" s="218"/>
      <c r="I89" s="218"/>
      <c r="J89" s="218"/>
      <c r="K89" s="218"/>
      <c r="L89" s="218"/>
      <c r="P89" s="213">
        <v>4.0</v>
      </c>
      <c r="Q89" s="223">
        <f t="shared" si="11"/>
        <v>934</v>
      </c>
      <c r="R89" s="223">
        <f t="shared" si="12"/>
        <v>895</v>
      </c>
      <c r="S89" s="223">
        <f t="shared" si="13"/>
        <v>574</v>
      </c>
      <c r="T89" s="223">
        <f t="shared" si="14"/>
        <v>696</v>
      </c>
      <c r="U89" s="223">
        <f t="shared" si="15"/>
        <v>499</v>
      </c>
      <c r="V89" s="219"/>
    </row>
    <row r="90">
      <c r="B90" s="213">
        <v>5.0</v>
      </c>
      <c r="C90" s="222">
        <f t="shared" si="6"/>
        <v>0.45</v>
      </c>
      <c r="D90" s="222">
        <f t="shared" si="7"/>
        <v>0.535</v>
      </c>
      <c r="E90" s="222">
        <f t="shared" si="8"/>
        <v>0.535</v>
      </c>
      <c r="F90" s="222">
        <f t="shared" si="9"/>
        <v>0.55</v>
      </c>
      <c r="G90" s="222">
        <f t="shared" si="10"/>
        <v>0.35</v>
      </c>
      <c r="H90" s="218"/>
      <c r="I90" s="218"/>
      <c r="J90" s="218"/>
      <c r="K90" s="218"/>
      <c r="L90" s="218"/>
      <c r="P90" s="213">
        <v>5.0</v>
      </c>
      <c r="Q90" s="223">
        <f t="shared" si="11"/>
        <v>955</v>
      </c>
      <c r="R90" s="223">
        <f t="shared" si="12"/>
        <v>781</v>
      </c>
      <c r="S90" s="223">
        <f t="shared" si="13"/>
        <v>599</v>
      </c>
      <c r="T90" s="223">
        <f t="shared" si="14"/>
        <v>805</v>
      </c>
      <c r="U90" s="223">
        <f t="shared" si="15"/>
        <v>541</v>
      </c>
      <c r="V90" s="219"/>
    </row>
    <row r="91">
      <c r="B91" s="216">
        <v>6.0</v>
      </c>
      <c r="C91" s="222">
        <f t="shared" si="6"/>
        <v>0.46</v>
      </c>
      <c r="D91" s="222">
        <f t="shared" si="7"/>
        <v>0.56</v>
      </c>
      <c r="E91" s="222">
        <f t="shared" si="8"/>
        <v>0.565</v>
      </c>
      <c r="F91" s="222">
        <f t="shared" si="9"/>
        <v>0.565</v>
      </c>
      <c r="G91" s="222">
        <f t="shared" si="10"/>
        <v>0.36</v>
      </c>
      <c r="H91" s="218"/>
      <c r="I91" s="218"/>
      <c r="J91" s="218"/>
      <c r="K91" s="218"/>
      <c r="L91" s="218"/>
      <c r="P91" s="216">
        <v>6.0</v>
      </c>
      <c r="Q91" s="223">
        <f t="shared" si="11"/>
        <v>939</v>
      </c>
      <c r="R91" s="223">
        <f t="shared" si="12"/>
        <v>748</v>
      </c>
      <c r="S91" s="223">
        <f t="shared" si="13"/>
        <v>602</v>
      </c>
      <c r="T91" s="223">
        <f t="shared" si="14"/>
        <v>736</v>
      </c>
      <c r="U91" s="223">
        <f t="shared" si="15"/>
        <v>402</v>
      </c>
      <c r="V91" s="219"/>
    </row>
    <row r="92">
      <c r="B92" s="216">
        <v>7.0</v>
      </c>
      <c r="C92" s="222">
        <f t="shared" si="6"/>
        <v>0.46</v>
      </c>
      <c r="D92" s="222">
        <f t="shared" si="7"/>
        <v>0.58</v>
      </c>
      <c r="E92" s="222">
        <f t="shared" si="8"/>
        <v>0.58</v>
      </c>
      <c r="F92" s="222">
        <f t="shared" si="9"/>
        <v>0.59</v>
      </c>
      <c r="G92" s="222">
        <f t="shared" si="10"/>
        <v>0.37</v>
      </c>
      <c r="H92" s="218"/>
      <c r="I92" s="218"/>
      <c r="J92" s="218"/>
      <c r="K92" s="218"/>
      <c r="L92" s="218"/>
      <c r="P92" s="216">
        <v>7.0</v>
      </c>
      <c r="Q92" s="223">
        <f t="shared" si="11"/>
        <v>779</v>
      </c>
      <c r="R92" s="223">
        <f t="shared" si="12"/>
        <v>852</v>
      </c>
      <c r="S92" s="223">
        <f t="shared" si="13"/>
        <v>541</v>
      </c>
      <c r="T92" s="223">
        <f t="shared" si="14"/>
        <v>758</v>
      </c>
      <c r="U92" s="223">
        <f t="shared" si="15"/>
        <v>497</v>
      </c>
      <c r="V92" s="219"/>
    </row>
    <row r="93">
      <c r="B93" s="216">
        <v>8.0</v>
      </c>
      <c r="C93" s="222">
        <f t="shared" si="6"/>
        <v>0.47</v>
      </c>
      <c r="D93" s="222">
        <f t="shared" si="7"/>
        <v>0.6</v>
      </c>
      <c r="E93" s="222">
        <f t="shared" si="8"/>
        <v>0.6</v>
      </c>
      <c r="F93" s="222">
        <f t="shared" si="9"/>
        <v>0.605</v>
      </c>
      <c r="G93" s="222">
        <f t="shared" si="10"/>
        <v>0.38</v>
      </c>
      <c r="H93" s="218"/>
      <c r="I93" s="218"/>
      <c r="J93" s="218"/>
      <c r="K93" s="218"/>
      <c r="L93" s="218"/>
      <c r="P93" s="216">
        <v>8.0</v>
      </c>
      <c r="Q93" s="223">
        <f t="shared" si="11"/>
        <v>1009</v>
      </c>
      <c r="R93" s="223">
        <f t="shared" si="12"/>
        <v>704</v>
      </c>
      <c r="S93" s="223">
        <f t="shared" si="13"/>
        <v>526</v>
      </c>
      <c r="T93" s="223">
        <f t="shared" si="14"/>
        <v>701</v>
      </c>
      <c r="U93" s="223">
        <f t="shared" si="15"/>
        <v>538</v>
      </c>
      <c r="V93" s="219"/>
    </row>
    <row r="94">
      <c r="B94" s="213">
        <v>9.0</v>
      </c>
      <c r="C94" s="222">
        <f t="shared" si="6"/>
        <v>0.46</v>
      </c>
      <c r="D94" s="222">
        <f t="shared" si="7"/>
        <v>0.605</v>
      </c>
      <c r="E94" s="222">
        <f t="shared" si="8"/>
        <v>0.61</v>
      </c>
      <c r="F94" s="222">
        <f t="shared" si="9"/>
        <v>0.62</v>
      </c>
      <c r="G94" s="222">
        <f t="shared" si="10"/>
        <v>0.37</v>
      </c>
      <c r="H94" s="218"/>
      <c r="I94" s="218"/>
      <c r="J94" s="218"/>
      <c r="K94" s="218"/>
      <c r="L94" s="218"/>
      <c r="P94" s="213">
        <v>9.0</v>
      </c>
      <c r="Q94" s="223">
        <f t="shared" si="11"/>
        <v>1001</v>
      </c>
      <c r="R94" s="223">
        <f t="shared" si="12"/>
        <v>777</v>
      </c>
      <c r="S94" s="223">
        <f t="shared" si="13"/>
        <v>592</v>
      </c>
      <c r="T94" s="223">
        <f t="shared" si="14"/>
        <v>768</v>
      </c>
      <c r="U94" s="223">
        <f t="shared" si="15"/>
        <v>568</v>
      </c>
      <c r="V94" s="219"/>
    </row>
    <row r="95">
      <c r="B95" s="216">
        <v>10.0</v>
      </c>
      <c r="C95" s="222">
        <f t="shared" si="6"/>
        <v>0.47</v>
      </c>
      <c r="D95" s="222">
        <f t="shared" si="7"/>
        <v>0.61</v>
      </c>
      <c r="E95" s="222">
        <f t="shared" si="8"/>
        <v>0.63</v>
      </c>
      <c r="F95" s="222">
        <f t="shared" si="9"/>
        <v>0.63</v>
      </c>
      <c r="G95" s="222">
        <f t="shared" si="10"/>
        <v>0.36</v>
      </c>
      <c r="H95" s="218"/>
      <c r="I95" s="218"/>
      <c r="J95" s="218"/>
      <c r="K95" s="218"/>
      <c r="L95" s="218"/>
      <c r="P95" s="216">
        <v>10.0</v>
      </c>
      <c r="Q95" s="223">
        <f t="shared" si="11"/>
        <v>906</v>
      </c>
      <c r="R95" s="223">
        <f t="shared" si="12"/>
        <v>882</v>
      </c>
      <c r="S95" s="223">
        <f t="shared" si="13"/>
        <v>705</v>
      </c>
      <c r="T95" s="223">
        <f t="shared" si="14"/>
        <v>743</v>
      </c>
      <c r="U95" s="223">
        <f t="shared" si="15"/>
        <v>529</v>
      </c>
      <c r="V95" s="219"/>
    </row>
    <row r="96">
      <c r="F96" s="224" t="str">
        <f t="shared" si="9"/>
        <v/>
      </c>
      <c r="G96" s="224" t="str">
        <f t="shared" si="10"/>
        <v/>
      </c>
    </row>
    <row r="97">
      <c r="B97" s="35" t="s">
        <v>209</v>
      </c>
      <c r="C97" s="222">
        <f t="shared" ref="C97:G97" si="16">AVERAGE(C86:C95)</f>
        <v>0.443</v>
      </c>
      <c r="D97" s="222">
        <f t="shared" si="16"/>
        <v>0.512</v>
      </c>
      <c r="E97" s="222">
        <f t="shared" si="16"/>
        <v>0.5185</v>
      </c>
      <c r="F97" s="222">
        <f t="shared" si="16"/>
        <v>0.521</v>
      </c>
      <c r="G97" s="222">
        <f t="shared" si="16"/>
        <v>0.34</v>
      </c>
      <c r="H97" s="225"/>
      <c r="I97" s="225"/>
      <c r="J97" s="225"/>
      <c r="P97" s="35" t="s">
        <v>209</v>
      </c>
      <c r="Q97" s="223">
        <f t="shared" ref="Q97:U97" si="17">AVERAGE(Q86:Q95)</f>
        <v>937</v>
      </c>
      <c r="R97" s="223">
        <f t="shared" si="17"/>
        <v>807.1</v>
      </c>
      <c r="S97" s="223">
        <f t="shared" si="17"/>
        <v>589.1</v>
      </c>
      <c r="T97" s="223">
        <f t="shared" si="17"/>
        <v>752.9</v>
      </c>
      <c r="U97" s="223">
        <f t="shared" si="17"/>
        <v>521</v>
      </c>
      <c r="V97" s="225"/>
      <c r="W97" s="225"/>
    </row>
    <row r="98">
      <c r="H98" s="225"/>
      <c r="I98" s="225"/>
      <c r="J98" s="225"/>
      <c r="V98" s="225"/>
      <c r="W98" s="225"/>
    </row>
    <row r="99">
      <c r="H99" s="225"/>
      <c r="I99" s="225"/>
      <c r="J99" s="225"/>
      <c r="V99" s="225"/>
      <c r="W99" s="225"/>
    </row>
    <row r="102">
      <c r="B102" s="226" t="s">
        <v>210</v>
      </c>
      <c r="C102" s="6"/>
      <c r="D102" s="6"/>
      <c r="E102" s="6"/>
      <c r="F102" s="6"/>
      <c r="G102" s="4"/>
    </row>
    <row r="103">
      <c r="B103" s="211" t="s">
        <v>16</v>
      </c>
      <c r="C103" s="220" t="s">
        <v>204</v>
      </c>
      <c r="D103" s="221" t="s">
        <v>205</v>
      </c>
      <c r="E103" s="221" t="s">
        <v>206</v>
      </c>
      <c r="F103" s="220" t="s">
        <v>207</v>
      </c>
      <c r="G103" s="221" t="s">
        <v>208</v>
      </c>
      <c r="AA103" s="227" t="s">
        <v>211</v>
      </c>
      <c r="AO103" s="227" t="s">
        <v>212</v>
      </c>
      <c r="BB103" s="228" t="s">
        <v>213</v>
      </c>
    </row>
    <row r="104">
      <c r="B104" s="213">
        <v>1.0</v>
      </c>
      <c r="C104" s="229">
        <f t="shared" ref="C104:G104" si="18">C86/Q86 * 1000</f>
        <v>0.3538175047</v>
      </c>
      <c r="D104" s="229">
        <f t="shared" si="18"/>
        <v>0.3231707317</v>
      </c>
      <c r="E104" s="229">
        <f t="shared" si="18"/>
        <v>0.5017006803</v>
      </c>
      <c r="F104" s="229">
        <f t="shared" si="18"/>
        <v>0.3627968338</v>
      </c>
      <c r="G104" s="229">
        <f t="shared" si="18"/>
        <v>0.4743833017</v>
      </c>
    </row>
    <row r="105">
      <c r="B105" s="213">
        <v>2.0</v>
      </c>
      <c r="C105" s="229">
        <f t="shared" ref="C105:G105" si="19">C87/Q87 * 1000</f>
        <v>0.4784130688</v>
      </c>
      <c r="D105" s="229">
        <f t="shared" si="19"/>
        <v>0.5006257822</v>
      </c>
      <c r="E105" s="229">
        <f t="shared" si="19"/>
        <v>0.6908462867</v>
      </c>
      <c r="F105" s="229">
        <f t="shared" si="19"/>
        <v>0.5167958656</v>
      </c>
      <c r="G105" s="229">
        <f t="shared" si="19"/>
        <v>0.5500982318</v>
      </c>
      <c r="AA105" s="230"/>
    </row>
    <row r="106">
      <c r="B106" s="213">
        <v>3.0</v>
      </c>
      <c r="C106" s="229">
        <f t="shared" ref="C106:G106" si="20">C88/Q88 * 1000</f>
        <v>0.4694323144</v>
      </c>
      <c r="D106" s="229">
        <f t="shared" si="20"/>
        <v>0.5719557196</v>
      </c>
      <c r="E106" s="229">
        <f t="shared" si="20"/>
        <v>0.7863247863</v>
      </c>
      <c r="F106" s="229">
        <f t="shared" si="20"/>
        <v>0.582278481</v>
      </c>
      <c r="G106" s="229">
        <f t="shared" si="20"/>
        <v>0.55</v>
      </c>
    </row>
    <row r="107">
      <c r="B107" s="213">
        <v>4.0</v>
      </c>
      <c r="C107" s="229">
        <f t="shared" ref="C107:G107" si="21">C89/Q89 * 1000</f>
        <v>0.4710920771</v>
      </c>
      <c r="D107" s="229">
        <f t="shared" si="21"/>
        <v>0.5586592179</v>
      </c>
      <c r="E107" s="229">
        <f t="shared" si="21"/>
        <v>0.8885017422</v>
      </c>
      <c r="F107" s="229">
        <f t="shared" si="21"/>
        <v>0.7399425287</v>
      </c>
      <c r="G107" s="229">
        <f t="shared" si="21"/>
        <v>0.7014028056</v>
      </c>
    </row>
    <row r="108">
      <c r="B108" s="213">
        <v>5.0</v>
      </c>
      <c r="C108" s="229">
        <f t="shared" ref="C108:G108" si="22">C90/Q90 * 1000</f>
        <v>0.4712041885</v>
      </c>
      <c r="D108" s="229">
        <f t="shared" si="22"/>
        <v>0.6850192061</v>
      </c>
      <c r="E108" s="229">
        <f t="shared" si="22"/>
        <v>0.8931552588</v>
      </c>
      <c r="F108" s="229">
        <f t="shared" si="22"/>
        <v>0.6832298137</v>
      </c>
      <c r="G108" s="229">
        <f t="shared" si="22"/>
        <v>0.6469500924</v>
      </c>
    </row>
    <row r="109">
      <c r="B109" s="216">
        <v>6.0</v>
      </c>
      <c r="C109" s="229">
        <f t="shared" ref="C109:G109" si="23">C91/Q91 * 1000</f>
        <v>0.4898828541</v>
      </c>
      <c r="D109" s="229">
        <f t="shared" si="23"/>
        <v>0.7486631016</v>
      </c>
      <c r="E109" s="229">
        <f t="shared" si="23"/>
        <v>0.938538206</v>
      </c>
      <c r="F109" s="229">
        <f t="shared" si="23"/>
        <v>0.7676630435</v>
      </c>
      <c r="G109" s="229">
        <f t="shared" si="23"/>
        <v>0.8955223881</v>
      </c>
    </row>
    <row r="110">
      <c r="B110" s="216">
        <v>7.0</v>
      </c>
      <c r="C110" s="229">
        <f t="shared" ref="C110:G110" si="24">C92/Q92 * 1000</f>
        <v>0.5905006418</v>
      </c>
      <c r="D110" s="229">
        <f t="shared" si="24"/>
        <v>0.6807511737</v>
      </c>
      <c r="E110" s="229">
        <f t="shared" si="24"/>
        <v>1.072088725</v>
      </c>
      <c r="F110" s="229">
        <f t="shared" si="24"/>
        <v>0.7783641161</v>
      </c>
      <c r="G110" s="229">
        <f t="shared" si="24"/>
        <v>0.7444668008</v>
      </c>
    </row>
    <row r="111">
      <c r="B111" s="216">
        <v>8.0</v>
      </c>
      <c r="C111" s="229">
        <f t="shared" ref="C111:G111" si="25">C93/Q93 * 1000</f>
        <v>0.4658077304</v>
      </c>
      <c r="D111" s="229">
        <f t="shared" si="25"/>
        <v>0.8522727273</v>
      </c>
      <c r="E111" s="229">
        <f t="shared" si="25"/>
        <v>1.140684411</v>
      </c>
      <c r="F111" s="229">
        <f t="shared" si="25"/>
        <v>0.8630527817</v>
      </c>
      <c r="G111" s="229">
        <f t="shared" si="25"/>
        <v>0.7063197026</v>
      </c>
      <c r="R111" s="95"/>
      <c r="S111" s="95"/>
    </row>
    <row r="112">
      <c r="B112" s="213">
        <v>9.0</v>
      </c>
      <c r="C112" s="229">
        <f t="shared" ref="C112:G112" si="26">C94/Q94 * 1000</f>
        <v>0.4595404595</v>
      </c>
      <c r="D112" s="229">
        <f t="shared" si="26"/>
        <v>0.7786357786</v>
      </c>
      <c r="E112" s="229">
        <f t="shared" si="26"/>
        <v>1.030405405</v>
      </c>
      <c r="F112" s="229">
        <f t="shared" si="26"/>
        <v>0.8072916667</v>
      </c>
      <c r="G112" s="229">
        <f t="shared" si="26"/>
        <v>0.6514084507</v>
      </c>
      <c r="R112" s="138"/>
      <c r="S112" s="138"/>
    </row>
    <row r="113">
      <c r="B113" s="216">
        <v>10.0</v>
      </c>
      <c r="C113" s="229">
        <f t="shared" ref="C113:G113" si="27">C95/Q95 * 1000</f>
        <v>0.5187637969</v>
      </c>
      <c r="D113" s="229">
        <f t="shared" si="27"/>
        <v>0.6916099773</v>
      </c>
      <c r="E113" s="229">
        <f t="shared" si="27"/>
        <v>0.8936170213</v>
      </c>
      <c r="F113" s="229">
        <f t="shared" si="27"/>
        <v>0.8479138627</v>
      </c>
      <c r="G113" s="229">
        <f t="shared" si="27"/>
        <v>0.6805293006</v>
      </c>
      <c r="R113" s="138"/>
      <c r="S113" s="138"/>
    </row>
    <row r="114">
      <c r="R114" s="138"/>
      <c r="S114" s="138"/>
    </row>
    <row r="115">
      <c r="B115" s="35" t="s">
        <v>209</v>
      </c>
      <c r="C115" s="222">
        <f t="shared" ref="C115:G115" si="28">AVERAGE(C104:C113)</f>
        <v>0.4768454636</v>
      </c>
      <c r="D115" s="222">
        <f t="shared" si="28"/>
        <v>0.6391363416</v>
      </c>
      <c r="E115" s="222">
        <f t="shared" si="28"/>
        <v>0.8835862522</v>
      </c>
      <c r="F115" s="222">
        <f t="shared" si="28"/>
        <v>0.6949328994</v>
      </c>
      <c r="G115" s="222">
        <f t="shared" si="28"/>
        <v>0.6601081074</v>
      </c>
      <c r="R115" s="138"/>
      <c r="S115" s="138"/>
    </row>
    <row r="116">
      <c r="R116" s="138"/>
      <c r="S116" s="138"/>
    </row>
    <row r="117">
      <c r="R117" s="95"/>
      <c r="S117" s="95"/>
    </row>
    <row r="118">
      <c r="R118" s="138"/>
      <c r="S118" s="138"/>
    </row>
    <row r="119">
      <c r="R119" s="138"/>
      <c r="S119" s="138"/>
    </row>
    <row r="120">
      <c r="R120" s="138"/>
      <c r="S120" s="138"/>
    </row>
    <row r="121">
      <c r="R121" s="138"/>
      <c r="S121" s="138"/>
    </row>
    <row r="122">
      <c r="R122" s="138"/>
      <c r="S122" s="138"/>
    </row>
    <row r="123">
      <c r="R123" s="95"/>
      <c r="S123" s="95"/>
    </row>
    <row r="124">
      <c r="R124" s="138"/>
      <c r="S124" s="138"/>
    </row>
    <row r="125">
      <c r="C125" s="26" t="s">
        <v>214</v>
      </c>
      <c r="D125" s="26" t="s">
        <v>215</v>
      </c>
      <c r="E125" s="26"/>
      <c r="F125" s="26"/>
      <c r="R125" s="138"/>
      <c r="S125" s="138"/>
    </row>
    <row r="126">
      <c r="B126" s="231" t="s">
        <v>47</v>
      </c>
      <c r="C126" s="231" t="s">
        <v>33</v>
      </c>
      <c r="D126" s="232" t="s">
        <v>48</v>
      </c>
      <c r="E126" s="7" t="s">
        <v>216</v>
      </c>
      <c r="F126" s="233" t="s">
        <v>217</v>
      </c>
      <c r="G126" s="232"/>
      <c r="R126" s="138"/>
      <c r="S126" s="138"/>
    </row>
    <row r="127">
      <c r="A127" s="234" t="s">
        <v>218</v>
      </c>
      <c r="B127" s="220" t="s">
        <v>204</v>
      </c>
      <c r="C127" s="235">
        <f t="shared" ref="C127:D127" si="29">AVERAGE(L10:L69)</f>
        <v>788.2</v>
      </c>
      <c r="D127" s="235">
        <f t="shared" si="29"/>
        <v>937</v>
      </c>
      <c r="E127" s="43">
        <v>0.47</v>
      </c>
      <c r="F127" s="236"/>
      <c r="G127" s="237"/>
      <c r="R127" s="138"/>
      <c r="S127" s="138"/>
    </row>
    <row r="128">
      <c r="B128" s="221" t="s">
        <v>205</v>
      </c>
      <c r="C128" s="235">
        <f t="shared" ref="C128:D128" si="30">AVERAGE(Z10:Z69)</f>
        <v>631.1</v>
      </c>
      <c r="D128" s="235">
        <f t="shared" si="30"/>
        <v>807.1</v>
      </c>
      <c r="E128" s="43">
        <v>0.61</v>
      </c>
      <c r="F128" s="236">
        <v>0.61</v>
      </c>
      <c r="G128" s="237"/>
      <c r="R128" s="138"/>
      <c r="S128" s="138"/>
    </row>
    <row r="129">
      <c r="B129" s="221" t="s">
        <v>206</v>
      </c>
      <c r="C129" s="238">
        <f t="shared" ref="C129:D129" si="31">AVERAGE(AN10:AN69)</f>
        <v>428.8</v>
      </c>
      <c r="D129" s="238">
        <f t="shared" si="31"/>
        <v>589.1</v>
      </c>
      <c r="E129" s="43">
        <v>0.63</v>
      </c>
      <c r="F129" s="236">
        <v>0.62</v>
      </c>
      <c r="G129" s="237"/>
      <c r="R129" s="95"/>
      <c r="S129" s="95"/>
    </row>
    <row r="130">
      <c r="B130" s="220" t="s">
        <v>207</v>
      </c>
      <c r="C130" s="235">
        <f t="shared" ref="C130:D130" si="32">AVERAGE(BB10:BB69)</f>
        <v>568.4</v>
      </c>
      <c r="D130" s="235">
        <f t="shared" si="32"/>
        <v>752.9</v>
      </c>
      <c r="E130" s="43">
        <v>0.63</v>
      </c>
      <c r="F130" s="236">
        <v>0.63</v>
      </c>
      <c r="G130" s="237"/>
      <c r="R130" s="138"/>
      <c r="S130" s="138"/>
    </row>
    <row r="131">
      <c r="A131" s="234" t="s">
        <v>219</v>
      </c>
      <c r="B131" s="221" t="s">
        <v>208</v>
      </c>
      <c r="C131" s="235">
        <f t="shared" ref="C131:D131" si="33">AVERAGE(BP10:BP69)</f>
        <v>356</v>
      </c>
      <c r="D131" s="235">
        <f t="shared" si="33"/>
        <v>521</v>
      </c>
      <c r="E131" s="43"/>
      <c r="F131" s="236">
        <v>0.36</v>
      </c>
      <c r="G131" s="237"/>
      <c r="R131" s="138"/>
      <c r="S131" s="138"/>
    </row>
    <row r="132">
      <c r="R132" s="138"/>
      <c r="S132" s="138"/>
    </row>
    <row r="133" ht="12.0" customHeight="1">
      <c r="R133" s="138"/>
      <c r="S133" s="138"/>
    </row>
    <row r="134">
      <c r="R134" s="138"/>
      <c r="S134" s="138"/>
    </row>
    <row r="135">
      <c r="R135" s="95"/>
      <c r="S135" s="95"/>
    </row>
    <row r="136">
      <c r="R136" s="138"/>
      <c r="S136" s="138"/>
    </row>
    <row r="137">
      <c r="R137" s="138"/>
      <c r="S137" s="138"/>
    </row>
    <row r="138">
      <c r="R138" s="138"/>
      <c r="S138" s="138"/>
    </row>
    <row r="139">
      <c r="R139" s="138"/>
      <c r="S139" s="138"/>
    </row>
    <row r="140">
      <c r="R140" s="138"/>
      <c r="S140" s="138"/>
    </row>
    <row r="141">
      <c r="R141" s="95"/>
      <c r="S141" s="95"/>
    </row>
    <row r="142">
      <c r="R142" s="138"/>
      <c r="S142" s="138"/>
    </row>
    <row r="143">
      <c r="R143" s="138"/>
      <c r="S143" s="138"/>
    </row>
    <row r="144">
      <c r="R144" s="138"/>
      <c r="S144" s="138"/>
    </row>
    <row r="145">
      <c r="R145" s="138"/>
      <c r="S145" s="138"/>
    </row>
    <row r="146">
      <c r="R146" s="138"/>
      <c r="S146" s="138"/>
    </row>
    <row r="147">
      <c r="R147" s="95"/>
      <c r="S147" s="95"/>
    </row>
    <row r="148">
      <c r="R148" s="138"/>
      <c r="S148" s="138"/>
    </row>
    <row r="149">
      <c r="R149" s="138"/>
      <c r="S149" s="138"/>
    </row>
    <row r="150">
      <c r="R150" s="138"/>
      <c r="S150" s="138"/>
    </row>
    <row r="151">
      <c r="R151" s="138"/>
      <c r="S151" s="138"/>
    </row>
    <row r="152">
      <c r="R152" s="138"/>
      <c r="S152" s="138"/>
    </row>
    <row r="153">
      <c r="R153" s="95"/>
      <c r="S153" s="95"/>
    </row>
    <row r="154">
      <c r="R154" s="138"/>
      <c r="S154" s="138"/>
    </row>
    <row r="155">
      <c r="R155" s="138"/>
      <c r="S155" s="138"/>
    </row>
    <row r="156">
      <c r="R156" s="138"/>
      <c r="S156" s="138"/>
    </row>
    <row r="157">
      <c r="R157" s="138"/>
      <c r="S157" s="138"/>
    </row>
    <row r="158">
      <c r="R158" s="138"/>
      <c r="S158" s="138"/>
    </row>
    <row r="159">
      <c r="R159" s="95"/>
      <c r="S159" s="95"/>
    </row>
    <row r="160">
      <c r="R160" s="138"/>
      <c r="S160" s="138"/>
    </row>
  </sheetData>
  <mergeCells count="48">
    <mergeCell ref="BL64:BL69"/>
    <mergeCell ref="BM64:BM69"/>
    <mergeCell ref="BB103:BL104"/>
    <mergeCell ref="AA105:BO132"/>
    <mergeCell ref="AM64:AM66"/>
    <mergeCell ref="AM67:AM69"/>
    <mergeCell ref="B84:G84"/>
    <mergeCell ref="P84:U84"/>
    <mergeCell ref="B102:G102"/>
    <mergeCell ref="AA103:AL104"/>
    <mergeCell ref="AO103:AZ104"/>
    <mergeCell ref="K64:K69"/>
    <mergeCell ref="L64:L69"/>
    <mergeCell ref="Y64:Y65"/>
    <mergeCell ref="BA64:BA67"/>
    <mergeCell ref="BJ64:BJ69"/>
    <mergeCell ref="BK64:BK69"/>
    <mergeCell ref="Y66:Y69"/>
    <mergeCell ref="BA68:BA69"/>
    <mergeCell ref="AQ6:BC6"/>
    <mergeCell ref="BE6:BQ6"/>
    <mergeCell ref="O6:AA6"/>
    <mergeCell ref="P7:AA8"/>
    <mergeCell ref="AC6:AO6"/>
    <mergeCell ref="AD7:AO8"/>
    <mergeCell ref="AQ7:AQ9"/>
    <mergeCell ref="AR7:BC8"/>
    <mergeCell ref="BE7:BE9"/>
    <mergeCell ref="BF7:BQ8"/>
    <mergeCell ref="BN64:BN69"/>
    <mergeCell ref="BO64:BO69"/>
    <mergeCell ref="BP64:BP69"/>
    <mergeCell ref="BQ64:BQ69"/>
    <mergeCell ref="B1:D1"/>
    <mergeCell ref="B2:D2"/>
    <mergeCell ref="B3:D3"/>
    <mergeCell ref="A5:BQ5"/>
    <mergeCell ref="A7:A9"/>
    <mergeCell ref="O7:O9"/>
    <mergeCell ref="AC7:AC9"/>
    <mergeCell ref="A6:M6"/>
    <mergeCell ref="B7:M8"/>
    <mergeCell ref="F64:F69"/>
    <mergeCell ref="G64:G69"/>
    <mergeCell ref="H64:H69"/>
    <mergeCell ref="I64:I69"/>
    <mergeCell ref="J64:J69"/>
    <mergeCell ref="M64:M69"/>
  </mergeCells>
  <hyperlinks>
    <hyperlink r:id="rId2" ref="A6"/>
    <hyperlink r:id="rId3" ref="O6"/>
    <hyperlink r:id="rId4" ref="AC6"/>
    <hyperlink r:id="rId5" ref="AQ6"/>
    <hyperlink r:id="rId6" ref="BE6"/>
  </hyperlinks>
  <drawing r:id="rId7"/>
  <legacy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6.38"/>
    <col customWidth="1" min="2" max="2" width="4.0"/>
    <col customWidth="1" min="3" max="3" width="5.88"/>
    <col customWidth="1" min="4" max="4" width="7.88"/>
    <col customWidth="1" min="5" max="5" width="6.13"/>
    <col customWidth="1" min="6" max="6" width="7.38"/>
    <col customWidth="1" min="7" max="7" width="6.13"/>
    <col customWidth="1" min="8" max="8" width="4.88"/>
    <col customWidth="1" min="9" max="9" width="6.75"/>
    <col customWidth="1" min="10" max="10" width="3.25"/>
    <col customWidth="1" min="11" max="11" width="16.38"/>
    <col customWidth="1" min="12" max="12" width="3.88"/>
    <col customWidth="1" min="13" max="13" width="5.5"/>
    <col customWidth="1" min="14" max="14" width="5.75"/>
    <col customWidth="1" min="15" max="15" width="5.5"/>
    <col customWidth="1" min="16" max="16" width="6.63"/>
    <col customWidth="1" min="17" max="17" width="6.13"/>
    <col customWidth="1" min="18" max="18" width="4.75"/>
    <col customWidth="1" min="19" max="19" width="6.75"/>
    <col customWidth="1" min="20" max="20" width="3.38"/>
    <col customWidth="1" min="21" max="21" width="16.38"/>
    <col customWidth="1" min="22" max="22" width="3.88"/>
    <col customWidth="1" min="23" max="23" width="6.0"/>
    <col customWidth="1" min="24" max="24" width="5.75"/>
    <col customWidth="1" min="25" max="25" width="5.88"/>
    <col customWidth="1" min="26" max="26" width="6.63"/>
    <col customWidth="1" min="27" max="27" width="6.13"/>
    <col customWidth="1" min="28" max="28" width="5.63"/>
    <col customWidth="1" min="29" max="29" width="6.75"/>
  </cols>
  <sheetData>
    <row r="1">
      <c r="A1" s="239" t="s">
        <v>220</v>
      </c>
      <c r="C1" s="239" t="s">
        <v>221</v>
      </c>
      <c r="F1" s="240" t="s">
        <v>160</v>
      </c>
      <c r="K1" s="239" t="s">
        <v>220</v>
      </c>
      <c r="M1" s="239" t="s">
        <v>222</v>
      </c>
      <c r="P1" s="240" t="s">
        <v>160</v>
      </c>
      <c r="U1" s="239" t="s">
        <v>220</v>
      </c>
      <c r="W1" s="239" t="s">
        <v>223</v>
      </c>
      <c r="Z1" s="240" t="s">
        <v>160</v>
      </c>
    </row>
    <row r="2">
      <c r="A2" s="241" t="s">
        <v>35</v>
      </c>
      <c r="B2" s="201" t="s">
        <v>224</v>
      </c>
      <c r="C2" s="85"/>
      <c r="D2" s="85"/>
      <c r="E2" s="85"/>
      <c r="F2" s="85"/>
      <c r="G2" s="85"/>
      <c r="H2" s="85"/>
      <c r="I2" s="86"/>
      <c r="K2" s="241" t="s">
        <v>36</v>
      </c>
      <c r="L2" s="201" t="s">
        <v>225</v>
      </c>
      <c r="M2" s="85"/>
      <c r="N2" s="85"/>
      <c r="O2" s="85"/>
      <c r="P2" s="85"/>
      <c r="Q2" s="85"/>
      <c r="R2" s="85"/>
      <c r="S2" s="86"/>
      <c r="U2" s="241" t="s">
        <v>37</v>
      </c>
      <c r="V2" s="201" t="s">
        <v>226</v>
      </c>
      <c r="W2" s="85"/>
      <c r="X2" s="85"/>
      <c r="Y2" s="85"/>
      <c r="Z2" s="85"/>
      <c r="AA2" s="85"/>
      <c r="AB2" s="85"/>
      <c r="AC2" s="86"/>
    </row>
    <row r="3">
      <c r="A3" s="89"/>
      <c r="B3" s="81"/>
      <c r="C3" s="81"/>
      <c r="D3" s="81"/>
      <c r="E3" s="81"/>
      <c r="F3" s="81"/>
      <c r="G3" s="81"/>
      <c r="H3" s="81"/>
      <c r="I3" s="82"/>
      <c r="K3" s="89"/>
      <c r="L3" s="81"/>
      <c r="M3" s="81"/>
      <c r="N3" s="81"/>
      <c r="O3" s="81"/>
      <c r="P3" s="81"/>
      <c r="Q3" s="81"/>
      <c r="R3" s="81"/>
      <c r="S3" s="82"/>
      <c r="U3" s="89"/>
      <c r="V3" s="81"/>
      <c r="W3" s="81"/>
      <c r="X3" s="81"/>
      <c r="Y3" s="81"/>
      <c r="Z3" s="81"/>
      <c r="AA3" s="81"/>
      <c r="AB3" s="81"/>
      <c r="AC3" s="82"/>
    </row>
    <row r="4">
      <c r="A4" s="90"/>
      <c r="B4" s="7" t="s">
        <v>16</v>
      </c>
      <c r="C4" s="7" t="s">
        <v>151</v>
      </c>
      <c r="D4" s="7" t="s">
        <v>152</v>
      </c>
      <c r="E4" s="7" t="s">
        <v>153</v>
      </c>
      <c r="F4" s="7" t="s">
        <v>22</v>
      </c>
      <c r="G4" s="7" t="s">
        <v>227</v>
      </c>
      <c r="H4" s="7" t="s">
        <v>28</v>
      </c>
      <c r="I4" s="29" t="s">
        <v>228</v>
      </c>
      <c r="K4" s="90"/>
      <c r="L4" s="7" t="s">
        <v>16</v>
      </c>
      <c r="M4" s="7" t="s">
        <v>151</v>
      </c>
      <c r="N4" s="7" t="s">
        <v>152</v>
      </c>
      <c r="O4" s="7" t="s">
        <v>153</v>
      </c>
      <c r="P4" s="7" t="s">
        <v>22</v>
      </c>
      <c r="Q4" s="7" t="s">
        <v>227</v>
      </c>
      <c r="R4" s="7" t="s">
        <v>28</v>
      </c>
      <c r="S4" s="29" t="s">
        <v>228</v>
      </c>
      <c r="U4" s="90"/>
      <c r="V4" s="7" t="s">
        <v>16</v>
      </c>
      <c r="W4" s="7" t="s">
        <v>151</v>
      </c>
      <c r="X4" s="7" t="s">
        <v>152</v>
      </c>
      <c r="Y4" s="7" t="s">
        <v>153</v>
      </c>
      <c r="Z4" s="7" t="s">
        <v>22</v>
      </c>
      <c r="AA4" s="7" t="s">
        <v>227</v>
      </c>
      <c r="AB4" s="7" t="s">
        <v>28</v>
      </c>
      <c r="AC4" s="29" t="s">
        <v>228</v>
      </c>
    </row>
    <row r="5">
      <c r="A5" s="91" t="s">
        <v>170</v>
      </c>
      <c r="B5" s="156">
        <v>1.0</v>
      </c>
      <c r="C5" s="242">
        <v>97.85</v>
      </c>
      <c r="D5" s="242">
        <v>231.28</v>
      </c>
      <c r="E5" s="242">
        <v>329.12</v>
      </c>
      <c r="F5" s="243">
        <v>3243.0</v>
      </c>
      <c r="G5" s="243">
        <v>0.26</v>
      </c>
      <c r="H5" s="243">
        <v>20729.0</v>
      </c>
      <c r="I5" s="243">
        <v>0.26</v>
      </c>
      <c r="K5" s="91" t="s">
        <v>170</v>
      </c>
      <c r="L5" s="156">
        <v>1.0</v>
      </c>
      <c r="M5" s="244">
        <v>58.48</v>
      </c>
      <c r="N5" s="244">
        <v>123.19</v>
      </c>
      <c r="O5" s="244">
        <v>181.67</v>
      </c>
      <c r="P5" s="96">
        <v>3025.0</v>
      </c>
      <c r="Q5" s="96">
        <v>0.29</v>
      </c>
      <c r="R5" s="96">
        <v>19312.0</v>
      </c>
      <c r="S5" s="96">
        <v>0.3</v>
      </c>
      <c r="U5" s="97" t="s">
        <v>174</v>
      </c>
      <c r="V5" s="93">
        <v>1.0</v>
      </c>
      <c r="W5" s="244">
        <v>237.63</v>
      </c>
      <c r="X5" s="244">
        <v>353.32</v>
      </c>
      <c r="Y5" s="244">
        <v>590.95</v>
      </c>
      <c r="Z5" s="96">
        <v>2675.0</v>
      </c>
      <c r="AA5" s="96">
        <v>0.37</v>
      </c>
      <c r="AB5" s="96">
        <v>17077.0</v>
      </c>
      <c r="AC5" s="96">
        <v>0.37</v>
      </c>
    </row>
    <row r="6">
      <c r="A6" s="91" t="s">
        <v>171</v>
      </c>
      <c r="B6" s="156">
        <v>1.0</v>
      </c>
      <c r="C6" s="242">
        <v>94.47</v>
      </c>
      <c r="D6" s="242">
        <v>225.47</v>
      </c>
      <c r="E6" s="242">
        <v>319.94</v>
      </c>
      <c r="F6" s="90"/>
      <c r="G6" s="90"/>
      <c r="H6" s="90"/>
      <c r="I6" s="90"/>
      <c r="K6" s="91" t="s">
        <v>171</v>
      </c>
      <c r="L6" s="156">
        <v>1.0</v>
      </c>
      <c r="M6" s="244">
        <v>69.66</v>
      </c>
      <c r="N6" s="244">
        <v>150.48</v>
      </c>
      <c r="O6" s="244">
        <v>220.14</v>
      </c>
      <c r="P6" s="89"/>
      <c r="Q6" s="89"/>
      <c r="R6" s="89"/>
      <c r="S6" s="89"/>
      <c r="U6" s="97" t="s">
        <v>176</v>
      </c>
      <c r="V6" s="93">
        <v>1.0</v>
      </c>
      <c r="W6" s="244">
        <v>126.64</v>
      </c>
      <c r="X6" s="244">
        <v>208.36</v>
      </c>
      <c r="Y6" s="244">
        <v>335.0</v>
      </c>
      <c r="Z6" s="89"/>
      <c r="AA6" s="89"/>
      <c r="AB6" s="89"/>
      <c r="AC6" s="89"/>
    </row>
    <row r="7">
      <c r="A7" s="97" t="s">
        <v>174</v>
      </c>
      <c r="B7" s="156">
        <v>1.0</v>
      </c>
      <c r="C7" s="242">
        <v>147.83</v>
      </c>
      <c r="D7" s="242">
        <v>252.64</v>
      </c>
      <c r="E7" s="242">
        <v>400.47</v>
      </c>
      <c r="F7" s="243">
        <v>2841.0</v>
      </c>
      <c r="G7" s="243">
        <v>0.34</v>
      </c>
      <c r="H7" s="243">
        <v>18150.0</v>
      </c>
      <c r="I7" s="243">
        <v>0.34</v>
      </c>
      <c r="K7" s="91" t="s">
        <v>172</v>
      </c>
      <c r="L7" s="156">
        <v>1.0</v>
      </c>
      <c r="M7" s="244">
        <v>72.35</v>
      </c>
      <c r="N7" s="244">
        <v>168.97</v>
      </c>
      <c r="O7" s="244">
        <v>241.31</v>
      </c>
      <c r="P7" s="89"/>
      <c r="Q7" s="89"/>
      <c r="R7" s="89"/>
      <c r="S7" s="89"/>
      <c r="U7" s="97" t="s">
        <v>178</v>
      </c>
      <c r="V7" s="93">
        <v>1.0</v>
      </c>
      <c r="W7" s="244">
        <v>266.07</v>
      </c>
      <c r="X7" s="244">
        <v>377.08</v>
      </c>
      <c r="Y7" s="244">
        <v>643.15</v>
      </c>
      <c r="Z7" s="89"/>
      <c r="AA7" s="89"/>
      <c r="AB7" s="89"/>
      <c r="AC7" s="89"/>
    </row>
    <row r="8">
      <c r="A8" s="142" t="s">
        <v>176</v>
      </c>
      <c r="B8" s="166">
        <v>1.0</v>
      </c>
      <c r="C8" s="245">
        <v>123.8</v>
      </c>
      <c r="D8" s="245">
        <v>194.9</v>
      </c>
      <c r="E8" s="245">
        <v>318.7</v>
      </c>
      <c r="F8" s="209"/>
      <c r="G8" s="209"/>
      <c r="H8" s="209"/>
      <c r="I8" s="209"/>
      <c r="K8" s="103" t="s">
        <v>173</v>
      </c>
      <c r="L8" s="166">
        <v>1.0</v>
      </c>
      <c r="M8" s="246">
        <v>61.81</v>
      </c>
      <c r="N8" s="246">
        <v>137.92</v>
      </c>
      <c r="O8" s="246">
        <v>199.72</v>
      </c>
      <c r="P8" s="209"/>
      <c r="Q8" s="209"/>
      <c r="R8" s="209"/>
      <c r="S8" s="209"/>
      <c r="U8" s="142" t="s">
        <v>179</v>
      </c>
      <c r="V8" s="105">
        <v>1.0</v>
      </c>
      <c r="W8" s="246">
        <v>223.71</v>
      </c>
      <c r="X8" s="246">
        <v>339.24</v>
      </c>
      <c r="Y8" s="246">
        <v>562.95</v>
      </c>
      <c r="Z8" s="209"/>
      <c r="AA8" s="209"/>
      <c r="AB8" s="209"/>
      <c r="AC8" s="209"/>
    </row>
    <row r="9">
      <c r="A9" s="116" t="s">
        <v>170</v>
      </c>
      <c r="B9" s="169">
        <v>2.0</v>
      </c>
      <c r="C9" s="247">
        <v>102.28</v>
      </c>
      <c r="D9" s="247">
        <v>231.68</v>
      </c>
      <c r="E9" s="247">
        <v>333.97</v>
      </c>
      <c r="F9" s="248">
        <v>2625.0</v>
      </c>
      <c r="G9" s="249">
        <v>0.39</v>
      </c>
      <c r="H9" s="248">
        <v>16765.0</v>
      </c>
      <c r="I9" s="249">
        <v>0.39</v>
      </c>
      <c r="K9" s="116" t="s">
        <v>170</v>
      </c>
      <c r="L9" s="169">
        <v>2.0</v>
      </c>
      <c r="M9" s="250">
        <v>69.02</v>
      </c>
      <c r="N9" s="250">
        <v>158.83</v>
      </c>
      <c r="O9" s="250">
        <v>227.85</v>
      </c>
      <c r="P9" s="94">
        <v>2863.0</v>
      </c>
      <c r="Q9" s="251">
        <v>0.32</v>
      </c>
      <c r="R9" s="94">
        <v>18245.0</v>
      </c>
      <c r="S9" s="251">
        <v>0.32</v>
      </c>
      <c r="U9" s="252" t="s">
        <v>174</v>
      </c>
      <c r="V9" s="118">
        <v>2.0</v>
      </c>
      <c r="W9" s="250">
        <v>253.47</v>
      </c>
      <c r="X9" s="250">
        <v>389.27</v>
      </c>
      <c r="Y9" s="250">
        <v>642.74</v>
      </c>
      <c r="Z9" s="94">
        <v>2541.0</v>
      </c>
      <c r="AA9" s="251">
        <v>0.4</v>
      </c>
      <c r="AB9" s="94">
        <v>16235.0</v>
      </c>
      <c r="AC9" s="251">
        <v>0.4</v>
      </c>
    </row>
    <row r="10">
      <c r="A10" s="91" t="s">
        <v>171</v>
      </c>
      <c r="B10" s="156">
        <v>2.0</v>
      </c>
      <c r="C10" s="242">
        <v>97.59</v>
      </c>
      <c r="D10" s="242">
        <v>227.8</v>
      </c>
      <c r="E10" s="242">
        <v>325.4</v>
      </c>
      <c r="F10" s="90"/>
      <c r="G10" s="90"/>
      <c r="H10" s="90"/>
      <c r="I10" s="90"/>
      <c r="K10" s="91" t="s">
        <v>171</v>
      </c>
      <c r="L10" s="156">
        <v>2.0</v>
      </c>
      <c r="M10" s="244">
        <v>79.48</v>
      </c>
      <c r="N10" s="244">
        <v>172.82</v>
      </c>
      <c r="O10" s="244">
        <v>252.3</v>
      </c>
      <c r="P10" s="89"/>
      <c r="Q10" s="89"/>
      <c r="R10" s="89"/>
      <c r="S10" s="89"/>
      <c r="U10" s="253" t="s">
        <v>176</v>
      </c>
      <c r="V10" s="93">
        <v>2.0</v>
      </c>
      <c r="W10" s="244">
        <v>143.34</v>
      </c>
      <c r="X10" s="244">
        <v>226.54</v>
      </c>
      <c r="Y10" s="244">
        <v>369.89</v>
      </c>
      <c r="Z10" s="89"/>
      <c r="AA10" s="89"/>
      <c r="AB10" s="89"/>
      <c r="AC10" s="89"/>
    </row>
    <row r="11">
      <c r="A11" s="97" t="s">
        <v>174</v>
      </c>
      <c r="B11" s="156">
        <v>2.0</v>
      </c>
      <c r="C11" s="242">
        <v>151.71</v>
      </c>
      <c r="D11" s="242">
        <v>246.11</v>
      </c>
      <c r="E11" s="242">
        <v>397.82</v>
      </c>
      <c r="F11" s="243">
        <v>2334.0</v>
      </c>
      <c r="G11" s="254">
        <v>0.46</v>
      </c>
      <c r="H11" s="243">
        <v>14874.0</v>
      </c>
      <c r="I11" s="254">
        <v>0.46</v>
      </c>
      <c r="K11" s="91" t="s">
        <v>172</v>
      </c>
      <c r="L11" s="156">
        <v>2.0</v>
      </c>
      <c r="M11" s="244">
        <v>83.2</v>
      </c>
      <c r="N11" s="244">
        <v>189.03</v>
      </c>
      <c r="O11" s="244">
        <v>272.23</v>
      </c>
      <c r="P11" s="89"/>
      <c r="Q11" s="89"/>
      <c r="R11" s="89"/>
      <c r="S11" s="89"/>
      <c r="U11" s="253" t="s">
        <v>178</v>
      </c>
      <c r="V11" s="93">
        <v>2.0</v>
      </c>
      <c r="W11" s="244">
        <v>259.63</v>
      </c>
      <c r="X11" s="244">
        <v>388.84</v>
      </c>
      <c r="Y11" s="244">
        <v>648.46</v>
      </c>
      <c r="Z11" s="89"/>
      <c r="AA11" s="89"/>
      <c r="AB11" s="89"/>
      <c r="AC11" s="89"/>
    </row>
    <row r="12">
      <c r="A12" s="142" t="s">
        <v>176</v>
      </c>
      <c r="B12" s="166">
        <v>2.0</v>
      </c>
      <c r="C12" s="245">
        <v>130.13</v>
      </c>
      <c r="D12" s="245">
        <v>218.45</v>
      </c>
      <c r="E12" s="245">
        <v>348.58</v>
      </c>
      <c r="F12" s="209"/>
      <c r="G12" s="209"/>
      <c r="H12" s="209"/>
      <c r="I12" s="209"/>
      <c r="K12" s="103" t="s">
        <v>173</v>
      </c>
      <c r="L12" s="166">
        <v>2.0</v>
      </c>
      <c r="M12" s="246">
        <v>71.96</v>
      </c>
      <c r="N12" s="246">
        <v>155.86</v>
      </c>
      <c r="O12" s="246">
        <v>227.82</v>
      </c>
      <c r="P12" s="209"/>
      <c r="Q12" s="209"/>
      <c r="R12" s="209"/>
      <c r="S12" s="209"/>
      <c r="U12" s="255" t="s">
        <v>179</v>
      </c>
      <c r="V12" s="105">
        <v>2.0</v>
      </c>
      <c r="W12" s="246">
        <v>237.43</v>
      </c>
      <c r="X12" s="246">
        <v>361.42</v>
      </c>
      <c r="Y12" s="246">
        <v>598.85</v>
      </c>
      <c r="Z12" s="209"/>
      <c r="AA12" s="209"/>
      <c r="AB12" s="209"/>
      <c r="AC12" s="209"/>
    </row>
    <row r="16">
      <c r="A16" s="239" t="s">
        <v>220</v>
      </c>
      <c r="C16" s="239" t="s">
        <v>229</v>
      </c>
      <c r="F16" s="240" t="s">
        <v>160</v>
      </c>
      <c r="K16" s="239" t="s">
        <v>220</v>
      </c>
      <c r="M16" s="239" t="s">
        <v>230</v>
      </c>
      <c r="P16" s="240" t="s">
        <v>160</v>
      </c>
      <c r="U16" s="239" t="s">
        <v>220</v>
      </c>
      <c r="W16" s="239" t="s">
        <v>231</v>
      </c>
      <c r="Z16" s="240" t="s">
        <v>160</v>
      </c>
    </row>
    <row r="17">
      <c r="A17" s="241" t="s">
        <v>38</v>
      </c>
      <c r="B17" s="201" t="s">
        <v>195</v>
      </c>
      <c r="C17" s="85"/>
      <c r="D17" s="85"/>
      <c r="E17" s="85"/>
      <c r="F17" s="85"/>
      <c r="G17" s="85"/>
      <c r="H17" s="85"/>
      <c r="I17" s="86"/>
      <c r="K17" s="241" t="s">
        <v>39</v>
      </c>
      <c r="L17" s="201" t="s">
        <v>199</v>
      </c>
      <c r="M17" s="85"/>
      <c r="N17" s="85"/>
      <c r="O17" s="85"/>
      <c r="P17" s="85"/>
      <c r="Q17" s="85"/>
      <c r="R17" s="85"/>
      <c r="S17" s="86"/>
      <c r="U17" s="241" t="s">
        <v>40</v>
      </c>
      <c r="V17" s="201" t="s">
        <v>193</v>
      </c>
      <c r="W17" s="85"/>
      <c r="X17" s="85"/>
      <c r="Y17" s="85"/>
      <c r="Z17" s="85"/>
      <c r="AA17" s="85"/>
      <c r="AB17" s="85"/>
      <c r="AC17" s="86"/>
    </row>
    <row r="18">
      <c r="A18" s="89"/>
      <c r="B18" s="81"/>
      <c r="C18" s="81"/>
      <c r="D18" s="81"/>
      <c r="E18" s="81"/>
      <c r="F18" s="81"/>
      <c r="G18" s="81"/>
      <c r="H18" s="81"/>
      <c r="I18" s="82"/>
      <c r="K18" s="89"/>
      <c r="L18" s="81"/>
      <c r="M18" s="81"/>
      <c r="N18" s="81"/>
      <c r="O18" s="81"/>
      <c r="P18" s="81"/>
      <c r="Q18" s="81"/>
      <c r="R18" s="81"/>
      <c r="S18" s="82"/>
      <c r="U18" s="89"/>
      <c r="V18" s="81"/>
      <c r="W18" s="81"/>
      <c r="X18" s="81"/>
      <c r="Y18" s="81"/>
      <c r="Z18" s="81"/>
      <c r="AA18" s="81"/>
      <c r="AB18" s="81"/>
      <c r="AC18" s="82"/>
    </row>
    <row r="19">
      <c r="A19" s="90"/>
      <c r="B19" s="7" t="s">
        <v>16</v>
      </c>
      <c r="C19" s="7" t="s">
        <v>151</v>
      </c>
      <c r="D19" s="7" t="s">
        <v>152</v>
      </c>
      <c r="E19" s="7" t="s">
        <v>153</v>
      </c>
      <c r="F19" s="7" t="s">
        <v>22</v>
      </c>
      <c r="G19" s="7" t="s">
        <v>227</v>
      </c>
      <c r="H19" s="7" t="s">
        <v>28</v>
      </c>
      <c r="I19" s="29" t="s">
        <v>228</v>
      </c>
      <c r="K19" s="90"/>
      <c r="L19" s="7" t="s">
        <v>16</v>
      </c>
      <c r="M19" s="7" t="s">
        <v>151</v>
      </c>
      <c r="N19" s="7" t="s">
        <v>152</v>
      </c>
      <c r="O19" s="7" t="s">
        <v>153</v>
      </c>
      <c r="P19" s="7" t="s">
        <v>22</v>
      </c>
      <c r="Q19" s="7" t="s">
        <v>227</v>
      </c>
      <c r="R19" s="7" t="s">
        <v>28</v>
      </c>
      <c r="S19" s="29" t="s">
        <v>228</v>
      </c>
      <c r="U19" s="90"/>
      <c r="V19" s="7" t="s">
        <v>16</v>
      </c>
      <c r="W19" s="7" t="s">
        <v>151</v>
      </c>
      <c r="X19" s="7" t="s">
        <v>152</v>
      </c>
      <c r="Y19" s="7" t="s">
        <v>153</v>
      </c>
      <c r="Z19" s="7" t="s">
        <v>22</v>
      </c>
      <c r="AA19" s="7" t="s">
        <v>227</v>
      </c>
      <c r="AB19" s="7" t="s">
        <v>28</v>
      </c>
      <c r="AC19" s="29" t="s">
        <v>228</v>
      </c>
    </row>
    <row r="20">
      <c r="A20" s="91" t="s">
        <v>170</v>
      </c>
      <c r="B20" s="156">
        <v>1.0</v>
      </c>
      <c r="C20" s="244">
        <v>360.87</v>
      </c>
      <c r="D20" s="244">
        <v>625.6</v>
      </c>
      <c r="E20" s="244">
        <v>986.47</v>
      </c>
      <c r="F20" s="96">
        <v>3252.0</v>
      </c>
      <c r="G20" s="96">
        <v>0.25</v>
      </c>
      <c r="H20" s="96">
        <v>20751.0</v>
      </c>
      <c r="I20" s="96">
        <v>0.26</v>
      </c>
      <c r="K20" s="91" t="s">
        <v>170</v>
      </c>
      <c r="L20" s="216">
        <v>1.0</v>
      </c>
      <c r="M20" s="244">
        <v>157.94</v>
      </c>
      <c r="N20" s="244">
        <v>364.36</v>
      </c>
      <c r="O20" s="244">
        <v>522.3</v>
      </c>
      <c r="P20" s="96">
        <v>3164.0</v>
      </c>
      <c r="Q20" s="96">
        <v>0.26</v>
      </c>
      <c r="R20" s="96">
        <v>20204.0</v>
      </c>
      <c r="S20" s="96">
        <v>0.26</v>
      </c>
      <c r="U20" s="97" t="s">
        <v>174</v>
      </c>
      <c r="V20" s="93">
        <v>1.0</v>
      </c>
      <c r="W20" s="244">
        <v>245.08</v>
      </c>
      <c r="X20" s="244">
        <v>411.1</v>
      </c>
      <c r="Y20" s="244">
        <v>656.18</v>
      </c>
      <c r="Z20" s="96">
        <v>2708.0</v>
      </c>
      <c r="AA20" s="96">
        <v>0.37</v>
      </c>
      <c r="AB20" s="96">
        <v>17247.0</v>
      </c>
      <c r="AC20" s="96">
        <v>0.37</v>
      </c>
    </row>
    <row r="21">
      <c r="A21" s="91" t="s">
        <v>171</v>
      </c>
      <c r="B21" s="156">
        <v>1.0</v>
      </c>
      <c r="C21" s="244">
        <v>367.79</v>
      </c>
      <c r="D21" s="244">
        <v>641.7</v>
      </c>
      <c r="E21" s="244">
        <v>1009.49</v>
      </c>
      <c r="F21" s="89"/>
      <c r="G21" s="89"/>
      <c r="H21" s="89"/>
      <c r="I21" s="89"/>
      <c r="K21" s="91" t="s">
        <v>171</v>
      </c>
      <c r="L21" s="216">
        <v>1.0</v>
      </c>
      <c r="M21" s="244">
        <v>145.69</v>
      </c>
      <c r="N21" s="244">
        <v>332.1</v>
      </c>
      <c r="O21" s="244">
        <v>477.79</v>
      </c>
      <c r="P21" s="89"/>
      <c r="Q21" s="89"/>
      <c r="R21" s="89"/>
      <c r="S21" s="89"/>
      <c r="U21" s="97" t="s">
        <v>176</v>
      </c>
      <c r="V21" s="93">
        <v>1.0</v>
      </c>
      <c r="W21" s="244">
        <v>454.97</v>
      </c>
      <c r="X21" s="244">
        <v>697.79</v>
      </c>
      <c r="Y21" s="244">
        <v>1152.76</v>
      </c>
      <c r="Z21" s="89"/>
      <c r="AA21" s="89"/>
      <c r="AB21" s="89"/>
      <c r="AC21" s="89"/>
    </row>
    <row r="22">
      <c r="A22" s="91" t="s">
        <v>172</v>
      </c>
      <c r="B22" s="156">
        <v>1.0</v>
      </c>
      <c r="C22" s="244">
        <v>309.52</v>
      </c>
      <c r="D22" s="244">
        <v>649.07</v>
      </c>
      <c r="E22" s="244">
        <v>958.59</v>
      </c>
      <c r="F22" s="90"/>
      <c r="G22" s="90"/>
      <c r="H22" s="90"/>
      <c r="I22" s="90"/>
      <c r="K22" s="91" t="s">
        <v>172</v>
      </c>
      <c r="L22" s="216">
        <v>1.0</v>
      </c>
      <c r="M22" s="244">
        <v>139.7</v>
      </c>
      <c r="N22" s="244">
        <v>334.03</v>
      </c>
      <c r="O22" s="244">
        <v>473.72</v>
      </c>
      <c r="P22" s="89"/>
      <c r="Q22" s="89"/>
      <c r="R22" s="89"/>
      <c r="S22" s="89"/>
      <c r="U22" s="97" t="s">
        <v>178</v>
      </c>
      <c r="V22" s="93">
        <v>1.0</v>
      </c>
      <c r="W22" s="244">
        <v>607.34</v>
      </c>
      <c r="X22" s="244">
        <v>820.05</v>
      </c>
      <c r="Y22" s="244">
        <v>1427.38</v>
      </c>
      <c r="Z22" s="89"/>
      <c r="AA22" s="89"/>
      <c r="AB22" s="89"/>
      <c r="AC22" s="89"/>
    </row>
    <row r="23">
      <c r="A23" s="97" t="s">
        <v>174</v>
      </c>
      <c r="B23" s="156">
        <v>1.0</v>
      </c>
      <c r="C23" s="244">
        <v>509.65</v>
      </c>
      <c r="D23" s="244">
        <v>721.96</v>
      </c>
      <c r="E23" s="244">
        <v>1231.6</v>
      </c>
      <c r="F23" s="96">
        <v>2598.0</v>
      </c>
      <c r="G23" s="96">
        <v>0.37</v>
      </c>
      <c r="H23" s="96">
        <v>16539.0</v>
      </c>
      <c r="I23" s="96">
        <v>0.4</v>
      </c>
      <c r="K23" s="91" t="s">
        <v>173</v>
      </c>
      <c r="L23" s="216">
        <v>1.0</v>
      </c>
      <c r="M23" s="244">
        <v>161.57</v>
      </c>
      <c r="N23" s="244">
        <v>370.99</v>
      </c>
      <c r="O23" s="244">
        <v>532.56</v>
      </c>
      <c r="P23" s="89"/>
      <c r="Q23" s="89"/>
      <c r="R23" s="89"/>
      <c r="S23" s="89"/>
      <c r="U23" s="97" t="s">
        <v>179</v>
      </c>
      <c r="V23" s="93">
        <v>1.0</v>
      </c>
      <c r="W23" s="244">
        <v>583.63</v>
      </c>
      <c r="X23" s="244">
        <v>807.45</v>
      </c>
      <c r="Y23" s="244">
        <v>1391.08</v>
      </c>
      <c r="Z23" s="89"/>
      <c r="AA23" s="89"/>
      <c r="AB23" s="89"/>
      <c r="AC23" s="89"/>
    </row>
    <row r="24">
      <c r="A24" s="97" t="s">
        <v>176</v>
      </c>
      <c r="B24" s="156">
        <v>1.0</v>
      </c>
      <c r="C24" s="244">
        <v>514.69</v>
      </c>
      <c r="D24" s="244">
        <v>682.49</v>
      </c>
      <c r="E24" s="244">
        <v>1197.18</v>
      </c>
      <c r="F24" s="89"/>
      <c r="G24" s="89"/>
      <c r="H24" s="89"/>
      <c r="I24" s="89"/>
      <c r="K24" s="91" t="s">
        <v>175</v>
      </c>
      <c r="L24" s="216">
        <v>1.0</v>
      </c>
      <c r="M24" s="244">
        <v>178.55</v>
      </c>
      <c r="N24" s="244">
        <v>446.38</v>
      </c>
      <c r="O24" s="244">
        <v>624.93</v>
      </c>
      <c r="P24" s="89"/>
      <c r="Q24" s="89"/>
      <c r="R24" s="89"/>
      <c r="S24" s="89"/>
      <c r="U24" s="97" t="s">
        <v>200</v>
      </c>
      <c r="V24" s="93">
        <v>1.0</v>
      </c>
      <c r="W24" s="244">
        <v>228.4</v>
      </c>
      <c r="X24" s="244">
        <v>384.53</v>
      </c>
      <c r="Y24" s="244">
        <v>612.93</v>
      </c>
      <c r="Z24" s="89"/>
      <c r="AA24" s="89"/>
      <c r="AB24" s="89"/>
      <c r="AC24" s="89"/>
    </row>
    <row r="25">
      <c r="A25" s="142" t="s">
        <v>178</v>
      </c>
      <c r="B25" s="166">
        <v>1.0</v>
      </c>
      <c r="C25" s="246">
        <v>537.35</v>
      </c>
      <c r="D25" s="246">
        <v>772.95</v>
      </c>
      <c r="E25" s="246">
        <v>1310.3</v>
      </c>
      <c r="F25" s="209"/>
      <c r="G25" s="209"/>
      <c r="H25" s="209"/>
      <c r="I25" s="209"/>
      <c r="K25" s="103" t="s">
        <v>177</v>
      </c>
      <c r="L25" s="256">
        <v>1.0</v>
      </c>
      <c r="M25" s="246">
        <v>127.73</v>
      </c>
      <c r="N25" s="246">
        <v>302.85</v>
      </c>
      <c r="O25" s="246">
        <v>430.59</v>
      </c>
      <c r="P25" s="209"/>
      <c r="Q25" s="209"/>
      <c r="R25" s="209"/>
      <c r="S25" s="209"/>
      <c r="U25" s="142" t="s">
        <v>201</v>
      </c>
      <c r="V25" s="105">
        <v>1.0</v>
      </c>
      <c r="W25" s="246">
        <v>597.23</v>
      </c>
      <c r="X25" s="246">
        <v>820.54</v>
      </c>
      <c r="Y25" s="246">
        <v>1417.77</v>
      </c>
      <c r="Z25" s="209"/>
      <c r="AA25" s="209"/>
      <c r="AB25" s="209"/>
      <c r="AC25" s="209"/>
    </row>
    <row r="26">
      <c r="A26" s="116" t="s">
        <v>170</v>
      </c>
      <c r="B26" s="169">
        <v>2.0</v>
      </c>
      <c r="C26" s="250">
        <v>274.68</v>
      </c>
      <c r="D26" s="250">
        <v>552.85</v>
      </c>
      <c r="E26" s="250">
        <v>827.53</v>
      </c>
      <c r="F26" s="94">
        <v>2677.0</v>
      </c>
      <c r="G26" s="257">
        <v>0.39</v>
      </c>
      <c r="H26" s="94">
        <v>17047.0</v>
      </c>
      <c r="I26" s="257">
        <v>0.38</v>
      </c>
      <c r="K26" s="116" t="s">
        <v>170</v>
      </c>
      <c r="L26" s="258">
        <v>2.0</v>
      </c>
      <c r="M26" s="250">
        <v>161.06</v>
      </c>
      <c r="N26" s="250">
        <v>375.44</v>
      </c>
      <c r="O26" s="250">
        <v>536.5</v>
      </c>
      <c r="P26" s="94">
        <v>2986.0</v>
      </c>
      <c r="Q26" s="251">
        <v>0.3</v>
      </c>
      <c r="R26" s="94">
        <v>19104.0</v>
      </c>
      <c r="S26" s="251">
        <v>0.3</v>
      </c>
      <c r="U26" s="140" t="s">
        <v>174</v>
      </c>
      <c r="V26" s="118">
        <v>2.0</v>
      </c>
      <c r="W26" s="250">
        <v>223.42</v>
      </c>
      <c r="X26" s="250">
        <v>347.71</v>
      </c>
      <c r="Y26" s="250">
        <v>571.13</v>
      </c>
      <c r="Z26" s="96">
        <v>2580.0</v>
      </c>
      <c r="AA26" s="147">
        <v>0.4</v>
      </c>
      <c r="AB26" s="96">
        <v>16489.0</v>
      </c>
      <c r="AC26" s="147">
        <v>0.4</v>
      </c>
    </row>
    <row r="27">
      <c r="A27" s="91" t="s">
        <v>171</v>
      </c>
      <c r="B27" s="156">
        <v>2.0</v>
      </c>
      <c r="C27" s="244">
        <v>295.32</v>
      </c>
      <c r="D27" s="244">
        <v>575.77</v>
      </c>
      <c r="E27" s="244">
        <v>871.08</v>
      </c>
      <c r="F27" s="89"/>
      <c r="G27" s="89"/>
      <c r="H27" s="89"/>
      <c r="I27" s="89"/>
      <c r="K27" s="91" t="s">
        <v>171</v>
      </c>
      <c r="L27" s="216">
        <v>2.0</v>
      </c>
      <c r="M27" s="244">
        <v>137.41</v>
      </c>
      <c r="N27" s="244">
        <v>338.49</v>
      </c>
      <c r="O27" s="244">
        <v>475.9</v>
      </c>
      <c r="P27" s="89"/>
      <c r="Q27" s="89"/>
      <c r="R27" s="89"/>
      <c r="S27" s="89"/>
      <c r="U27" s="97" t="s">
        <v>176</v>
      </c>
      <c r="V27" s="93">
        <v>2.0</v>
      </c>
      <c r="W27" s="244">
        <v>364.79</v>
      </c>
      <c r="X27" s="244">
        <v>606.1</v>
      </c>
      <c r="Y27" s="244">
        <v>970.89</v>
      </c>
      <c r="Z27" s="89"/>
      <c r="AA27" s="89"/>
      <c r="AB27" s="89"/>
      <c r="AC27" s="89"/>
    </row>
    <row r="28">
      <c r="A28" s="91" t="s">
        <v>172</v>
      </c>
      <c r="B28" s="156">
        <v>2.0</v>
      </c>
      <c r="C28" s="244">
        <v>289.99</v>
      </c>
      <c r="D28" s="244">
        <v>611.31</v>
      </c>
      <c r="E28" s="244">
        <v>901.3</v>
      </c>
      <c r="F28" s="90"/>
      <c r="G28" s="90"/>
      <c r="H28" s="90"/>
      <c r="I28" s="90"/>
      <c r="K28" s="91" t="s">
        <v>172</v>
      </c>
      <c r="L28" s="216">
        <v>2.0</v>
      </c>
      <c r="M28" s="244">
        <v>141.21</v>
      </c>
      <c r="N28" s="244">
        <v>326.7</v>
      </c>
      <c r="O28" s="244">
        <v>467.91</v>
      </c>
      <c r="P28" s="89"/>
      <c r="Q28" s="89"/>
      <c r="R28" s="89"/>
      <c r="S28" s="89"/>
      <c r="U28" s="97" t="s">
        <v>178</v>
      </c>
      <c r="V28" s="93">
        <v>2.0</v>
      </c>
      <c r="W28" s="244">
        <v>509.86</v>
      </c>
      <c r="X28" s="244">
        <v>779.84</v>
      </c>
      <c r="Y28" s="244">
        <v>1289.7</v>
      </c>
      <c r="Z28" s="89"/>
      <c r="AA28" s="89"/>
      <c r="AB28" s="89"/>
      <c r="AC28" s="89"/>
    </row>
    <row r="29">
      <c r="A29" s="97" t="s">
        <v>174</v>
      </c>
      <c r="B29" s="156">
        <v>2.0</v>
      </c>
      <c r="C29" s="244">
        <v>490.09</v>
      </c>
      <c r="D29" s="244">
        <v>698.62</v>
      </c>
      <c r="E29" s="244">
        <v>1188.7</v>
      </c>
      <c r="F29" s="96">
        <v>2446.0</v>
      </c>
      <c r="G29" s="208">
        <v>0.43</v>
      </c>
      <c r="H29" s="96">
        <v>15608.0</v>
      </c>
      <c r="I29" s="208">
        <v>0.43</v>
      </c>
      <c r="K29" s="91" t="s">
        <v>173</v>
      </c>
      <c r="L29" s="216">
        <v>2.0</v>
      </c>
      <c r="M29" s="244">
        <v>162.99</v>
      </c>
      <c r="N29" s="244">
        <v>370.27</v>
      </c>
      <c r="O29" s="244">
        <v>533.26</v>
      </c>
      <c r="P29" s="89"/>
      <c r="Q29" s="89"/>
      <c r="R29" s="89"/>
      <c r="S29" s="89"/>
      <c r="U29" s="97" t="s">
        <v>179</v>
      </c>
      <c r="V29" s="93">
        <v>2.0</v>
      </c>
      <c r="W29" s="244">
        <v>493.93</v>
      </c>
      <c r="X29" s="244">
        <v>777.55</v>
      </c>
      <c r="Y29" s="244">
        <v>1271.48</v>
      </c>
      <c r="Z29" s="89"/>
      <c r="AA29" s="89"/>
      <c r="AB29" s="89"/>
      <c r="AC29" s="89"/>
    </row>
    <row r="30">
      <c r="A30" s="97" t="s">
        <v>176</v>
      </c>
      <c r="B30" s="156">
        <v>2.0</v>
      </c>
      <c r="C30" s="244">
        <v>487.3</v>
      </c>
      <c r="D30" s="244">
        <v>604.97</v>
      </c>
      <c r="E30" s="244">
        <v>1092.27</v>
      </c>
      <c r="F30" s="89"/>
      <c r="G30" s="89"/>
      <c r="H30" s="89"/>
      <c r="I30" s="89"/>
      <c r="K30" s="91" t="s">
        <v>175</v>
      </c>
      <c r="L30" s="216">
        <v>2.0</v>
      </c>
      <c r="M30" s="244">
        <v>180.68</v>
      </c>
      <c r="N30" s="244">
        <v>493.47</v>
      </c>
      <c r="O30" s="244">
        <v>674.16</v>
      </c>
      <c r="P30" s="89"/>
      <c r="Q30" s="89"/>
      <c r="R30" s="89"/>
      <c r="S30" s="89"/>
      <c r="U30" s="97" t="s">
        <v>200</v>
      </c>
      <c r="V30" s="93">
        <v>2.0</v>
      </c>
      <c r="W30" s="244">
        <v>197.72</v>
      </c>
      <c r="X30" s="244">
        <v>316.43</v>
      </c>
      <c r="Y30" s="244">
        <v>514.14</v>
      </c>
      <c r="Z30" s="89"/>
      <c r="AA30" s="89"/>
      <c r="AB30" s="89"/>
      <c r="AC30" s="89"/>
    </row>
    <row r="31">
      <c r="A31" s="142" t="s">
        <v>178</v>
      </c>
      <c r="B31" s="166">
        <v>2.0</v>
      </c>
      <c r="C31" s="246">
        <v>511.67</v>
      </c>
      <c r="D31" s="246">
        <v>844.86</v>
      </c>
      <c r="E31" s="246">
        <v>1356.54</v>
      </c>
      <c r="F31" s="209"/>
      <c r="G31" s="209"/>
      <c r="H31" s="209"/>
      <c r="I31" s="209"/>
      <c r="K31" s="103" t="s">
        <v>177</v>
      </c>
      <c r="L31" s="256">
        <v>2.0</v>
      </c>
      <c r="M31" s="246">
        <v>130.52</v>
      </c>
      <c r="N31" s="246">
        <v>320.8</v>
      </c>
      <c r="O31" s="246">
        <v>451.32</v>
      </c>
      <c r="P31" s="209"/>
      <c r="Q31" s="209"/>
      <c r="R31" s="209"/>
      <c r="S31" s="209"/>
      <c r="U31" s="142" t="s">
        <v>201</v>
      </c>
      <c r="V31" s="105">
        <v>2.0</v>
      </c>
      <c r="W31" s="246">
        <v>536.51</v>
      </c>
      <c r="X31" s="246">
        <v>830.37</v>
      </c>
      <c r="Y31" s="246">
        <v>1366.88</v>
      </c>
      <c r="Z31" s="209"/>
      <c r="AA31" s="209"/>
      <c r="AB31" s="209"/>
      <c r="AC31" s="209"/>
    </row>
  </sheetData>
  <mergeCells count="88">
    <mergeCell ref="H7:H8"/>
    <mergeCell ref="I7:I8"/>
    <mergeCell ref="H9:H10"/>
    <mergeCell ref="I9:I10"/>
    <mergeCell ref="H11:H12"/>
    <mergeCell ref="I11:I12"/>
    <mergeCell ref="F7:F8"/>
    <mergeCell ref="G7:G8"/>
    <mergeCell ref="F9:F10"/>
    <mergeCell ref="G9:G10"/>
    <mergeCell ref="F11:F12"/>
    <mergeCell ref="G11:G12"/>
    <mergeCell ref="A16:B16"/>
    <mergeCell ref="S20:S25"/>
    <mergeCell ref="Z20:Z25"/>
    <mergeCell ref="AA20:AA25"/>
    <mergeCell ref="AB20:AB25"/>
    <mergeCell ref="AC20:AC25"/>
    <mergeCell ref="F23:F25"/>
    <mergeCell ref="G23:G25"/>
    <mergeCell ref="F26:F28"/>
    <mergeCell ref="G26:G28"/>
    <mergeCell ref="F29:F31"/>
    <mergeCell ref="G29:G31"/>
    <mergeCell ref="F20:F22"/>
    <mergeCell ref="G20:G22"/>
    <mergeCell ref="H20:H22"/>
    <mergeCell ref="I20:I22"/>
    <mergeCell ref="P20:P25"/>
    <mergeCell ref="Q20:Q25"/>
    <mergeCell ref="R20:R25"/>
    <mergeCell ref="S26:S31"/>
    <mergeCell ref="Z26:Z31"/>
    <mergeCell ref="AA26:AA31"/>
    <mergeCell ref="AB26:AB31"/>
    <mergeCell ref="AC26:AC31"/>
    <mergeCell ref="H29:H31"/>
    <mergeCell ref="I29:I31"/>
    <mergeCell ref="H23:H25"/>
    <mergeCell ref="I23:I25"/>
    <mergeCell ref="H26:H28"/>
    <mergeCell ref="I26:I28"/>
    <mergeCell ref="P26:P31"/>
    <mergeCell ref="Q26:Q31"/>
    <mergeCell ref="R26:R31"/>
    <mergeCell ref="U1:V1"/>
    <mergeCell ref="U2:U4"/>
    <mergeCell ref="A1:B1"/>
    <mergeCell ref="F1:I1"/>
    <mergeCell ref="P1:S1"/>
    <mergeCell ref="Z1:AC1"/>
    <mergeCell ref="A2:A4"/>
    <mergeCell ref="B2:I3"/>
    <mergeCell ref="L2:S3"/>
    <mergeCell ref="V2:AC3"/>
    <mergeCell ref="Q5:Q8"/>
    <mergeCell ref="R5:R8"/>
    <mergeCell ref="S5:S8"/>
    <mergeCell ref="Z5:Z8"/>
    <mergeCell ref="AA5:AA8"/>
    <mergeCell ref="AB5:AB8"/>
    <mergeCell ref="AC5:AC8"/>
    <mergeCell ref="P9:P12"/>
    <mergeCell ref="Q9:Q12"/>
    <mergeCell ref="R9:R12"/>
    <mergeCell ref="S9:S12"/>
    <mergeCell ref="Z9:Z12"/>
    <mergeCell ref="AA9:AA12"/>
    <mergeCell ref="AB9:AB12"/>
    <mergeCell ref="AC9:AC12"/>
    <mergeCell ref="K1:L1"/>
    <mergeCell ref="K2:K4"/>
    <mergeCell ref="F5:F6"/>
    <mergeCell ref="G5:G6"/>
    <mergeCell ref="H5:H6"/>
    <mergeCell ref="I5:I6"/>
    <mergeCell ref="P5:P8"/>
    <mergeCell ref="F16:I16"/>
    <mergeCell ref="K16:L16"/>
    <mergeCell ref="P16:S16"/>
    <mergeCell ref="U16:V16"/>
    <mergeCell ref="Z16:AC16"/>
    <mergeCell ref="A17:A19"/>
    <mergeCell ref="B17:I18"/>
    <mergeCell ref="K17:K19"/>
    <mergeCell ref="L17:S18"/>
    <mergeCell ref="U17:U19"/>
    <mergeCell ref="V17:AC18"/>
  </mergeCells>
  <hyperlinks>
    <hyperlink r:id="rId1" ref="F1"/>
    <hyperlink r:id="rId2" ref="P1"/>
    <hyperlink r:id="rId3" ref="Z1"/>
    <hyperlink r:id="rId4" ref="F16"/>
    <hyperlink r:id="rId5" ref="P16"/>
    <hyperlink r:id="rId6" ref="Z16"/>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6.38"/>
    <col customWidth="1" min="2" max="2" width="4.0"/>
    <col customWidth="1" min="3" max="3" width="5.88"/>
    <col customWidth="1" min="4" max="4" width="7.88"/>
    <col customWidth="1" min="5" max="5" width="6.13"/>
    <col customWidth="1" min="6" max="6" width="7.38"/>
    <col customWidth="1" min="7" max="7" width="6.13"/>
    <col customWidth="1" min="8" max="8" width="4.88"/>
    <col customWidth="1" min="9" max="9" width="6.75"/>
    <col customWidth="1" min="10" max="10" width="3.25"/>
    <col customWidth="1" min="11" max="11" width="16.38"/>
    <col customWidth="1" min="12" max="12" width="3.88"/>
    <col customWidth="1" min="13" max="13" width="5.5"/>
    <col customWidth="1" min="14" max="14" width="5.75"/>
    <col customWidth="1" min="15" max="15" width="5.5"/>
    <col customWidth="1" min="16" max="16" width="6.63"/>
    <col customWidth="1" min="17" max="17" width="6.13"/>
    <col customWidth="1" min="18" max="18" width="4.75"/>
    <col customWidth="1" min="19" max="19" width="6.75"/>
    <col customWidth="1" min="20" max="20" width="3.38"/>
    <col customWidth="1" min="21" max="21" width="16.38"/>
    <col customWidth="1" min="22" max="22" width="3.88"/>
    <col customWidth="1" min="23" max="23" width="6.0"/>
    <col customWidth="1" min="24" max="24" width="5.75"/>
    <col customWidth="1" min="25" max="25" width="5.88"/>
    <col customWidth="1" min="26" max="26" width="6.63"/>
    <col customWidth="1" min="27" max="27" width="6.13"/>
    <col customWidth="1" min="28" max="28" width="5.63"/>
    <col customWidth="1" min="29" max="29" width="6.75"/>
  </cols>
  <sheetData>
    <row r="1">
      <c r="A1" s="239" t="s">
        <v>220</v>
      </c>
      <c r="C1" s="239" t="s">
        <v>232</v>
      </c>
      <c r="F1" s="240" t="s">
        <v>160</v>
      </c>
      <c r="K1" s="239" t="s">
        <v>220</v>
      </c>
      <c r="M1" s="239" t="s">
        <v>222</v>
      </c>
      <c r="P1" s="240" t="s">
        <v>160</v>
      </c>
      <c r="U1" s="239" t="s">
        <v>220</v>
      </c>
      <c r="W1" s="239" t="s">
        <v>233</v>
      </c>
      <c r="Z1" s="240" t="s">
        <v>160</v>
      </c>
    </row>
    <row r="2">
      <c r="A2" s="241" t="s">
        <v>61</v>
      </c>
      <c r="B2" s="201" t="s">
        <v>234</v>
      </c>
      <c r="C2" s="85"/>
      <c r="D2" s="85"/>
      <c r="E2" s="85"/>
      <c r="F2" s="85"/>
      <c r="G2" s="85"/>
      <c r="H2" s="85"/>
      <c r="I2" s="86"/>
      <c r="K2" s="241" t="s">
        <v>62</v>
      </c>
      <c r="L2" s="201" t="s">
        <v>225</v>
      </c>
      <c r="M2" s="85"/>
      <c r="N2" s="85"/>
      <c r="O2" s="85"/>
      <c r="P2" s="85"/>
      <c r="Q2" s="85"/>
      <c r="R2" s="85"/>
      <c r="S2" s="86"/>
      <c r="U2" s="241" t="s">
        <v>63</v>
      </c>
      <c r="V2" s="201" t="s">
        <v>235</v>
      </c>
      <c r="W2" s="85"/>
      <c r="X2" s="85"/>
      <c r="Y2" s="85"/>
      <c r="Z2" s="85"/>
      <c r="AA2" s="85"/>
      <c r="AB2" s="85"/>
      <c r="AC2" s="86"/>
    </row>
    <row r="3">
      <c r="A3" s="89"/>
      <c r="B3" s="81"/>
      <c r="C3" s="81"/>
      <c r="D3" s="81"/>
      <c r="E3" s="81"/>
      <c r="F3" s="81"/>
      <c r="G3" s="81"/>
      <c r="H3" s="81"/>
      <c r="I3" s="82"/>
      <c r="K3" s="89"/>
      <c r="L3" s="81"/>
      <c r="M3" s="81"/>
      <c r="N3" s="81"/>
      <c r="O3" s="81"/>
      <c r="P3" s="81"/>
      <c r="Q3" s="81"/>
      <c r="R3" s="81"/>
      <c r="S3" s="82"/>
      <c r="U3" s="89"/>
      <c r="V3" s="81"/>
      <c r="W3" s="81"/>
      <c r="X3" s="81"/>
      <c r="Y3" s="81"/>
      <c r="Z3" s="81"/>
      <c r="AA3" s="81"/>
      <c r="AB3" s="81"/>
      <c r="AC3" s="82"/>
    </row>
    <row r="4">
      <c r="A4" s="90"/>
      <c r="B4" s="7" t="s">
        <v>16</v>
      </c>
      <c r="C4" s="7" t="s">
        <v>151</v>
      </c>
      <c r="D4" s="7" t="s">
        <v>152</v>
      </c>
      <c r="E4" s="7" t="s">
        <v>153</v>
      </c>
      <c r="F4" s="7" t="s">
        <v>22</v>
      </c>
      <c r="G4" s="7" t="s">
        <v>227</v>
      </c>
      <c r="H4" s="7" t="s">
        <v>28</v>
      </c>
      <c r="I4" s="29" t="s">
        <v>228</v>
      </c>
      <c r="K4" s="90"/>
      <c r="L4" s="7" t="s">
        <v>16</v>
      </c>
      <c r="M4" s="7" t="s">
        <v>151</v>
      </c>
      <c r="N4" s="7" t="s">
        <v>152</v>
      </c>
      <c r="O4" s="7" t="s">
        <v>153</v>
      </c>
      <c r="P4" s="7" t="s">
        <v>22</v>
      </c>
      <c r="Q4" s="7" t="s">
        <v>227</v>
      </c>
      <c r="R4" s="7" t="s">
        <v>28</v>
      </c>
      <c r="S4" s="29" t="s">
        <v>228</v>
      </c>
      <c r="U4" s="90"/>
      <c r="V4" s="7" t="s">
        <v>16</v>
      </c>
      <c r="W4" s="7" t="s">
        <v>151</v>
      </c>
      <c r="X4" s="7" t="s">
        <v>152</v>
      </c>
      <c r="Y4" s="7" t="s">
        <v>153</v>
      </c>
      <c r="Z4" s="7" t="s">
        <v>22</v>
      </c>
      <c r="AA4" s="7" t="s">
        <v>227</v>
      </c>
      <c r="AB4" s="7" t="s">
        <v>28</v>
      </c>
      <c r="AC4" s="29" t="s">
        <v>228</v>
      </c>
    </row>
    <row r="5">
      <c r="A5" s="91" t="s">
        <v>170</v>
      </c>
      <c r="B5" s="156">
        <v>1.0</v>
      </c>
      <c r="C5" s="242">
        <v>141.99</v>
      </c>
      <c r="D5" s="242">
        <v>345.51</v>
      </c>
      <c r="E5" s="242">
        <v>487.5</v>
      </c>
      <c r="F5" s="243">
        <v>3049.0</v>
      </c>
      <c r="G5" s="243">
        <v>0.3</v>
      </c>
      <c r="H5" s="243">
        <v>19499.0</v>
      </c>
      <c r="I5" s="243">
        <v>0.29</v>
      </c>
      <c r="K5" s="91" t="s">
        <v>170</v>
      </c>
      <c r="L5" s="156">
        <v>1.0</v>
      </c>
      <c r="M5" s="244">
        <v>58.48</v>
      </c>
      <c r="N5" s="244">
        <v>123.19</v>
      </c>
      <c r="O5" s="244">
        <v>181.67</v>
      </c>
      <c r="P5" s="96">
        <v>3025.0</v>
      </c>
      <c r="Q5" s="96">
        <v>0.29</v>
      </c>
      <c r="R5" s="96">
        <v>19312.0</v>
      </c>
      <c r="S5" s="96">
        <v>0.3</v>
      </c>
      <c r="U5" s="97" t="s">
        <v>174</v>
      </c>
      <c r="V5" s="93">
        <v>1.0</v>
      </c>
      <c r="W5" s="244">
        <v>593.7</v>
      </c>
      <c r="X5" s="244">
        <v>777.62</v>
      </c>
      <c r="Y5" s="244">
        <v>1371.32</v>
      </c>
      <c r="Z5" s="96">
        <v>2086.0</v>
      </c>
      <c r="AA5" s="96">
        <v>0.52</v>
      </c>
      <c r="AB5" s="96">
        <v>13554.0</v>
      </c>
      <c r="AC5" s="96">
        <v>0.51</v>
      </c>
    </row>
    <row r="6">
      <c r="A6" s="91" t="s">
        <v>171</v>
      </c>
      <c r="B6" s="156">
        <v>1.0</v>
      </c>
      <c r="C6" s="242">
        <v>101.96</v>
      </c>
      <c r="D6" s="242">
        <v>248.67</v>
      </c>
      <c r="E6" s="242">
        <v>350.63</v>
      </c>
      <c r="F6" s="90"/>
      <c r="G6" s="90"/>
      <c r="H6" s="90"/>
      <c r="I6" s="90"/>
      <c r="K6" s="91" t="s">
        <v>171</v>
      </c>
      <c r="L6" s="156">
        <v>1.0</v>
      </c>
      <c r="M6" s="244">
        <v>69.66</v>
      </c>
      <c r="N6" s="244">
        <v>150.48</v>
      </c>
      <c r="O6" s="244">
        <v>220.14</v>
      </c>
      <c r="P6" s="89"/>
      <c r="Q6" s="89"/>
      <c r="R6" s="89"/>
      <c r="S6" s="89"/>
      <c r="U6" s="97" t="s">
        <v>176</v>
      </c>
      <c r="V6" s="93">
        <v>1.0</v>
      </c>
      <c r="W6" s="244">
        <v>587.5</v>
      </c>
      <c r="X6" s="244">
        <v>774.5</v>
      </c>
      <c r="Y6" s="244">
        <v>1362.0</v>
      </c>
      <c r="Z6" s="89"/>
      <c r="AA6" s="89"/>
      <c r="AB6" s="89"/>
      <c r="AC6" s="89"/>
    </row>
    <row r="7">
      <c r="A7" s="97" t="s">
        <v>174</v>
      </c>
      <c r="B7" s="156">
        <v>1.0</v>
      </c>
      <c r="C7" s="242">
        <v>557.11</v>
      </c>
      <c r="D7" s="242">
        <v>737.01</v>
      </c>
      <c r="E7" s="242">
        <v>1294.12</v>
      </c>
      <c r="F7" s="243">
        <v>2082.0</v>
      </c>
      <c r="G7" s="243">
        <v>0.52</v>
      </c>
      <c r="H7" s="243">
        <v>13509.0</v>
      </c>
      <c r="I7" s="243">
        <v>0.51</v>
      </c>
      <c r="K7" s="91" t="s">
        <v>172</v>
      </c>
      <c r="L7" s="156">
        <v>1.0</v>
      </c>
      <c r="M7" s="244">
        <v>72.35</v>
      </c>
      <c r="N7" s="244">
        <v>168.97</v>
      </c>
      <c r="O7" s="244">
        <v>241.31</v>
      </c>
      <c r="P7" s="89"/>
      <c r="Q7" s="89"/>
      <c r="R7" s="89"/>
      <c r="S7" s="89"/>
      <c r="U7" s="97" t="s">
        <v>178</v>
      </c>
      <c r="V7" s="93">
        <v>1.0</v>
      </c>
      <c r="W7" s="244">
        <v>485.12</v>
      </c>
      <c r="X7" s="244">
        <v>611.04</v>
      </c>
      <c r="Y7" s="244">
        <v>1096.16</v>
      </c>
      <c r="Z7" s="89"/>
      <c r="AA7" s="89"/>
      <c r="AB7" s="89"/>
      <c r="AC7" s="89"/>
    </row>
    <row r="8">
      <c r="A8" s="142" t="s">
        <v>176</v>
      </c>
      <c r="B8" s="166">
        <v>1.0</v>
      </c>
      <c r="C8" s="245">
        <v>531.12</v>
      </c>
      <c r="D8" s="245">
        <v>659.32</v>
      </c>
      <c r="E8" s="245">
        <v>1190.44</v>
      </c>
      <c r="F8" s="209"/>
      <c r="G8" s="209"/>
      <c r="H8" s="209"/>
      <c r="I8" s="209"/>
      <c r="K8" s="103" t="s">
        <v>173</v>
      </c>
      <c r="L8" s="166">
        <v>1.0</v>
      </c>
      <c r="M8" s="246">
        <v>61.81</v>
      </c>
      <c r="N8" s="246">
        <v>137.92</v>
      </c>
      <c r="O8" s="246">
        <v>199.72</v>
      </c>
      <c r="P8" s="209"/>
      <c r="Q8" s="209"/>
      <c r="R8" s="209"/>
      <c r="S8" s="209"/>
      <c r="U8" s="142" t="s">
        <v>179</v>
      </c>
      <c r="V8" s="105">
        <v>1.0</v>
      </c>
      <c r="W8" s="246">
        <v>466.93</v>
      </c>
      <c r="X8" s="246">
        <v>597.07</v>
      </c>
      <c r="Y8" s="246">
        <v>1064.0</v>
      </c>
      <c r="Z8" s="209"/>
      <c r="AA8" s="209"/>
      <c r="AB8" s="209"/>
      <c r="AC8" s="209"/>
    </row>
    <row r="9">
      <c r="A9" s="116" t="s">
        <v>170</v>
      </c>
      <c r="B9" s="169">
        <v>2.0</v>
      </c>
      <c r="C9" s="247">
        <v>137.67</v>
      </c>
      <c r="D9" s="247">
        <v>358.34</v>
      </c>
      <c r="E9" s="247">
        <v>496.01</v>
      </c>
      <c r="F9" s="248">
        <v>2275.0</v>
      </c>
      <c r="G9" s="249">
        <v>0.48</v>
      </c>
      <c r="H9" s="248">
        <v>14715.0</v>
      </c>
      <c r="I9" s="249">
        <v>0.47</v>
      </c>
      <c r="K9" s="116" t="s">
        <v>170</v>
      </c>
      <c r="L9" s="169">
        <v>2.0</v>
      </c>
      <c r="M9" s="250">
        <v>69.02</v>
      </c>
      <c r="N9" s="250">
        <v>158.83</v>
      </c>
      <c r="O9" s="250">
        <v>227.85</v>
      </c>
      <c r="P9" s="94">
        <v>2863.0</v>
      </c>
      <c r="Q9" s="251">
        <v>0.32</v>
      </c>
      <c r="R9" s="94">
        <v>18245.0</v>
      </c>
      <c r="S9" s="251">
        <v>0.32</v>
      </c>
      <c r="U9" s="252" t="s">
        <v>174</v>
      </c>
      <c r="V9" s="118">
        <v>2.0</v>
      </c>
      <c r="W9" s="250">
        <v>580.19</v>
      </c>
      <c r="X9" s="250">
        <v>831.53</v>
      </c>
      <c r="Y9" s="250">
        <v>1411.72</v>
      </c>
      <c r="Z9" s="94">
        <v>1895.0</v>
      </c>
      <c r="AA9" s="259">
        <v>0.56</v>
      </c>
      <c r="AB9" s="94">
        <v>12391.0</v>
      </c>
      <c r="AC9" s="259">
        <v>0.56</v>
      </c>
    </row>
    <row r="10">
      <c r="A10" s="91" t="s">
        <v>171</v>
      </c>
      <c r="B10" s="156">
        <v>2.0</v>
      </c>
      <c r="C10" s="242">
        <v>96.8</v>
      </c>
      <c r="D10" s="242">
        <v>240.01</v>
      </c>
      <c r="E10" s="242">
        <v>336.82</v>
      </c>
      <c r="F10" s="90"/>
      <c r="G10" s="90"/>
      <c r="H10" s="90"/>
      <c r="I10" s="90"/>
      <c r="K10" s="91" t="s">
        <v>171</v>
      </c>
      <c r="L10" s="156">
        <v>2.0</v>
      </c>
      <c r="M10" s="244">
        <v>79.48</v>
      </c>
      <c r="N10" s="244">
        <v>172.82</v>
      </c>
      <c r="O10" s="244">
        <v>252.3</v>
      </c>
      <c r="P10" s="89"/>
      <c r="Q10" s="89"/>
      <c r="R10" s="89"/>
      <c r="S10" s="89"/>
      <c r="U10" s="253" t="s">
        <v>176</v>
      </c>
      <c r="V10" s="93">
        <v>2.0</v>
      </c>
      <c r="W10" s="244">
        <v>559.95</v>
      </c>
      <c r="X10" s="244">
        <v>774.19</v>
      </c>
      <c r="Y10" s="244">
        <v>1334.14</v>
      </c>
      <c r="Z10" s="89"/>
      <c r="AA10" s="89"/>
      <c r="AB10" s="89"/>
      <c r="AC10" s="89"/>
    </row>
    <row r="11">
      <c r="A11" s="97" t="s">
        <v>174</v>
      </c>
      <c r="B11" s="156">
        <v>2.0</v>
      </c>
      <c r="C11" s="242">
        <v>633.07</v>
      </c>
      <c r="D11" s="242">
        <v>933.59</v>
      </c>
      <c r="E11" s="242">
        <v>1566.66</v>
      </c>
      <c r="F11" s="243">
        <v>1798.0</v>
      </c>
      <c r="G11" s="254">
        <v>0.59</v>
      </c>
      <c r="H11" s="243">
        <v>12088.0</v>
      </c>
      <c r="I11" s="254">
        <v>0.57</v>
      </c>
      <c r="K11" s="91" t="s">
        <v>172</v>
      </c>
      <c r="L11" s="156">
        <v>2.0</v>
      </c>
      <c r="M11" s="244">
        <v>83.2</v>
      </c>
      <c r="N11" s="244">
        <v>189.03</v>
      </c>
      <c r="O11" s="244">
        <v>272.23</v>
      </c>
      <c r="P11" s="89"/>
      <c r="Q11" s="89"/>
      <c r="R11" s="89"/>
      <c r="S11" s="89"/>
      <c r="U11" s="253" t="s">
        <v>178</v>
      </c>
      <c r="V11" s="93">
        <v>2.0</v>
      </c>
      <c r="W11" s="244">
        <v>472.58</v>
      </c>
      <c r="X11" s="244">
        <v>576.58</v>
      </c>
      <c r="Y11" s="244">
        <v>1049.17</v>
      </c>
      <c r="Z11" s="89"/>
      <c r="AA11" s="89"/>
      <c r="AB11" s="89"/>
      <c r="AC11" s="89"/>
    </row>
    <row r="12">
      <c r="A12" s="142" t="s">
        <v>176</v>
      </c>
      <c r="B12" s="166">
        <v>2.0</v>
      </c>
      <c r="C12" s="245">
        <v>607.76</v>
      </c>
      <c r="D12" s="245">
        <v>781.66</v>
      </c>
      <c r="E12" s="245">
        <v>1389.42</v>
      </c>
      <c r="F12" s="209"/>
      <c r="G12" s="209"/>
      <c r="H12" s="209"/>
      <c r="I12" s="209"/>
      <c r="K12" s="103" t="s">
        <v>173</v>
      </c>
      <c r="L12" s="166">
        <v>2.0</v>
      </c>
      <c r="M12" s="246">
        <v>71.96</v>
      </c>
      <c r="N12" s="246">
        <v>155.86</v>
      </c>
      <c r="O12" s="246">
        <v>227.82</v>
      </c>
      <c r="P12" s="209"/>
      <c r="Q12" s="209"/>
      <c r="R12" s="209"/>
      <c r="S12" s="209"/>
      <c r="U12" s="255" t="s">
        <v>179</v>
      </c>
      <c r="V12" s="105">
        <v>2.0</v>
      </c>
      <c r="W12" s="246">
        <v>458.42</v>
      </c>
      <c r="X12" s="246">
        <v>625.33</v>
      </c>
      <c r="Y12" s="246">
        <v>1083.75</v>
      </c>
      <c r="Z12" s="209"/>
      <c r="AA12" s="209"/>
      <c r="AB12" s="209"/>
      <c r="AC12" s="209"/>
    </row>
    <row r="16">
      <c r="A16" s="239" t="s">
        <v>220</v>
      </c>
      <c r="C16" s="239" t="s">
        <v>236</v>
      </c>
      <c r="F16" s="240" t="s">
        <v>160</v>
      </c>
      <c r="K16" s="239" t="s">
        <v>220</v>
      </c>
      <c r="M16" s="239" t="s">
        <v>230</v>
      </c>
      <c r="P16" s="240" t="s">
        <v>160</v>
      </c>
      <c r="U16" s="239" t="s">
        <v>220</v>
      </c>
      <c r="W16" s="239" t="s">
        <v>237</v>
      </c>
      <c r="Z16" s="240" t="s">
        <v>160</v>
      </c>
    </row>
    <row r="17">
      <c r="A17" s="241" t="s">
        <v>64</v>
      </c>
      <c r="B17" s="201" t="s">
        <v>238</v>
      </c>
      <c r="C17" s="85"/>
      <c r="D17" s="85"/>
      <c r="E17" s="85"/>
      <c r="F17" s="85"/>
      <c r="G17" s="85"/>
      <c r="H17" s="85"/>
      <c r="I17" s="86"/>
      <c r="K17" s="241" t="s">
        <v>65</v>
      </c>
      <c r="L17" s="201" t="s">
        <v>199</v>
      </c>
      <c r="M17" s="85"/>
      <c r="N17" s="85"/>
      <c r="O17" s="85"/>
      <c r="P17" s="85"/>
      <c r="Q17" s="85"/>
      <c r="R17" s="85"/>
      <c r="S17" s="86"/>
      <c r="U17" s="241" t="s">
        <v>66</v>
      </c>
      <c r="V17" s="201" t="s">
        <v>239</v>
      </c>
      <c r="W17" s="85"/>
      <c r="X17" s="85"/>
      <c r="Y17" s="85"/>
      <c r="Z17" s="85"/>
      <c r="AA17" s="85"/>
      <c r="AB17" s="85"/>
      <c r="AC17" s="86"/>
    </row>
    <row r="18">
      <c r="A18" s="89"/>
      <c r="B18" s="81"/>
      <c r="C18" s="81"/>
      <c r="D18" s="81"/>
      <c r="E18" s="81"/>
      <c r="F18" s="81"/>
      <c r="G18" s="81"/>
      <c r="H18" s="81"/>
      <c r="I18" s="82"/>
      <c r="K18" s="89"/>
      <c r="L18" s="81"/>
      <c r="M18" s="81"/>
      <c r="N18" s="81"/>
      <c r="O18" s="81"/>
      <c r="P18" s="81"/>
      <c r="Q18" s="81"/>
      <c r="R18" s="81"/>
      <c r="S18" s="82"/>
      <c r="U18" s="89"/>
      <c r="V18" s="81"/>
      <c r="W18" s="81"/>
      <c r="X18" s="81"/>
      <c r="Y18" s="81"/>
      <c r="Z18" s="81"/>
      <c r="AA18" s="81"/>
      <c r="AB18" s="81"/>
      <c r="AC18" s="82"/>
    </row>
    <row r="19">
      <c r="A19" s="90"/>
      <c r="B19" s="7" t="s">
        <v>16</v>
      </c>
      <c r="C19" s="7" t="s">
        <v>151</v>
      </c>
      <c r="D19" s="7" t="s">
        <v>152</v>
      </c>
      <c r="E19" s="7" t="s">
        <v>153</v>
      </c>
      <c r="F19" s="7" t="s">
        <v>22</v>
      </c>
      <c r="G19" s="7" t="s">
        <v>227</v>
      </c>
      <c r="H19" s="7" t="s">
        <v>28</v>
      </c>
      <c r="I19" s="29" t="s">
        <v>228</v>
      </c>
      <c r="K19" s="90"/>
      <c r="L19" s="7" t="s">
        <v>16</v>
      </c>
      <c r="M19" s="7" t="s">
        <v>151</v>
      </c>
      <c r="N19" s="7" t="s">
        <v>152</v>
      </c>
      <c r="O19" s="7" t="s">
        <v>153</v>
      </c>
      <c r="P19" s="7" t="s">
        <v>22</v>
      </c>
      <c r="Q19" s="7" t="s">
        <v>227</v>
      </c>
      <c r="R19" s="7" t="s">
        <v>28</v>
      </c>
      <c r="S19" s="29" t="s">
        <v>228</v>
      </c>
      <c r="U19" s="90"/>
      <c r="V19" s="7" t="s">
        <v>16</v>
      </c>
      <c r="W19" s="7" t="s">
        <v>151</v>
      </c>
      <c r="X19" s="7" t="s">
        <v>152</v>
      </c>
      <c r="Y19" s="7" t="s">
        <v>153</v>
      </c>
      <c r="Z19" s="7" t="s">
        <v>22</v>
      </c>
      <c r="AA19" s="7" t="s">
        <v>227</v>
      </c>
      <c r="AB19" s="7" t="s">
        <v>28</v>
      </c>
      <c r="AC19" s="29" t="s">
        <v>228</v>
      </c>
    </row>
    <row r="20">
      <c r="A20" s="91" t="s">
        <v>170</v>
      </c>
      <c r="B20" s="156">
        <v>1.0</v>
      </c>
      <c r="C20" s="128">
        <v>311.42</v>
      </c>
      <c r="D20" s="128">
        <v>651.55</v>
      </c>
      <c r="E20" s="128">
        <v>962.97</v>
      </c>
      <c r="F20" s="260">
        <v>3450.0</v>
      </c>
      <c r="G20" s="260">
        <v>0.21</v>
      </c>
      <c r="H20" s="260">
        <v>22074.0</v>
      </c>
      <c r="I20" s="260">
        <v>0.22</v>
      </c>
      <c r="K20" s="91" t="s">
        <v>170</v>
      </c>
      <c r="L20" s="216">
        <v>1.0</v>
      </c>
      <c r="M20" s="244">
        <v>157.94</v>
      </c>
      <c r="N20" s="244">
        <v>364.36</v>
      </c>
      <c r="O20" s="244">
        <v>522.3</v>
      </c>
      <c r="P20" s="96">
        <v>3164.0</v>
      </c>
      <c r="Q20" s="96">
        <v>0.26</v>
      </c>
      <c r="R20" s="96">
        <v>20204.0</v>
      </c>
      <c r="S20" s="96">
        <v>0.26</v>
      </c>
      <c r="U20" s="97" t="s">
        <v>174</v>
      </c>
      <c r="V20" s="93">
        <v>1.0</v>
      </c>
      <c r="W20" s="244">
        <v>929.5</v>
      </c>
      <c r="X20" s="244">
        <v>1143.72</v>
      </c>
      <c r="Y20" s="244">
        <v>2073.22</v>
      </c>
      <c r="Z20" s="96">
        <v>2069.0</v>
      </c>
      <c r="AA20" s="96">
        <v>0.53</v>
      </c>
      <c r="AB20" s="96">
        <v>13378.0</v>
      </c>
      <c r="AC20" s="96">
        <v>0.52</v>
      </c>
    </row>
    <row r="21">
      <c r="A21" s="91" t="s">
        <v>171</v>
      </c>
      <c r="B21" s="156">
        <v>1.0</v>
      </c>
      <c r="C21" s="128">
        <v>144.57</v>
      </c>
      <c r="D21" s="128">
        <v>373.49</v>
      </c>
      <c r="E21" s="128">
        <v>518.06</v>
      </c>
      <c r="F21" s="89"/>
      <c r="G21" s="89"/>
      <c r="H21" s="89"/>
      <c r="I21" s="89"/>
      <c r="K21" s="91" t="s">
        <v>171</v>
      </c>
      <c r="L21" s="216">
        <v>1.0</v>
      </c>
      <c r="M21" s="244">
        <v>145.69</v>
      </c>
      <c r="N21" s="244">
        <v>332.1</v>
      </c>
      <c r="O21" s="244">
        <v>477.79</v>
      </c>
      <c r="P21" s="89"/>
      <c r="Q21" s="89"/>
      <c r="R21" s="89"/>
      <c r="S21" s="89"/>
      <c r="U21" s="97" t="s">
        <v>176</v>
      </c>
      <c r="V21" s="93">
        <v>1.0</v>
      </c>
      <c r="W21" s="244">
        <v>610.56</v>
      </c>
      <c r="X21" s="244">
        <v>819.7</v>
      </c>
      <c r="Y21" s="244">
        <v>1430.26</v>
      </c>
      <c r="Z21" s="89"/>
      <c r="AA21" s="89"/>
      <c r="AB21" s="89"/>
      <c r="AC21" s="89"/>
    </row>
    <row r="22">
      <c r="A22" s="91" t="s">
        <v>172</v>
      </c>
      <c r="B22" s="156">
        <v>1.0</v>
      </c>
      <c r="C22" s="128">
        <v>147.3</v>
      </c>
      <c r="D22" s="128">
        <v>352.73</v>
      </c>
      <c r="E22" s="128">
        <v>500.03</v>
      </c>
      <c r="F22" s="90"/>
      <c r="G22" s="90"/>
      <c r="H22" s="90"/>
      <c r="I22" s="90"/>
      <c r="K22" s="91" t="s">
        <v>172</v>
      </c>
      <c r="L22" s="216">
        <v>1.0</v>
      </c>
      <c r="M22" s="244">
        <v>139.7</v>
      </c>
      <c r="N22" s="244">
        <v>334.03</v>
      </c>
      <c r="O22" s="244">
        <v>473.72</v>
      </c>
      <c r="P22" s="89"/>
      <c r="Q22" s="89"/>
      <c r="R22" s="89"/>
      <c r="S22" s="89"/>
      <c r="U22" s="97" t="s">
        <v>178</v>
      </c>
      <c r="V22" s="93">
        <v>1.0</v>
      </c>
      <c r="W22" s="244">
        <v>1571.61</v>
      </c>
      <c r="X22" s="244">
        <v>1863.73</v>
      </c>
      <c r="Y22" s="244">
        <v>3435.34</v>
      </c>
      <c r="Z22" s="89"/>
      <c r="AA22" s="89"/>
      <c r="AB22" s="89"/>
      <c r="AC22" s="89"/>
    </row>
    <row r="23">
      <c r="A23" s="97" t="s">
        <v>174</v>
      </c>
      <c r="B23" s="156">
        <v>1.0</v>
      </c>
      <c r="C23" s="128">
        <v>860.41</v>
      </c>
      <c r="D23" s="128">
        <v>1113.53</v>
      </c>
      <c r="E23" s="128">
        <v>1973.94</v>
      </c>
      <c r="F23" s="260">
        <v>2136.0</v>
      </c>
      <c r="G23" s="260">
        <v>0.51</v>
      </c>
      <c r="H23" s="260">
        <v>13862.0</v>
      </c>
      <c r="I23" s="260">
        <v>0.5</v>
      </c>
      <c r="K23" s="91" t="s">
        <v>173</v>
      </c>
      <c r="L23" s="216">
        <v>1.0</v>
      </c>
      <c r="M23" s="244">
        <v>161.57</v>
      </c>
      <c r="N23" s="244">
        <v>370.99</v>
      </c>
      <c r="O23" s="244">
        <v>532.56</v>
      </c>
      <c r="P23" s="89"/>
      <c r="Q23" s="89"/>
      <c r="R23" s="89"/>
      <c r="S23" s="89"/>
      <c r="U23" s="97" t="s">
        <v>179</v>
      </c>
      <c r="V23" s="93">
        <v>1.0</v>
      </c>
      <c r="W23" s="244">
        <v>1476.36</v>
      </c>
      <c r="X23" s="244">
        <v>1756.24</v>
      </c>
      <c r="Y23" s="244">
        <v>3232.61</v>
      </c>
      <c r="Z23" s="89"/>
      <c r="AA23" s="89"/>
      <c r="AB23" s="89"/>
      <c r="AC23" s="89"/>
    </row>
    <row r="24">
      <c r="A24" s="97" t="s">
        <v>176</v>
      </c>
      <c r="B24" s="156">
        <v>1.0</v>
      </c>
      <c r="C24" s="128">
        <v>600.19</v>
      </c>
      <c r="D24" s="128">
        <v>728.11</v>
      </c>
      <c r="E24" s="128">
        <v>1328.3</v>
      </c>
      <c r="F24" s="89"/>
      <c r="G24" s="89"/>
      <c r="H24" s="89"/>
      <c r="I24" s="89"/>
      <c r="K24" s="91" t="s">
        <v>175</v>
      </c>
      <c r="L24" s="216">
        <v>1.0</v>
      </c>
      <c r="M24" s="244">
        <v>178.55</v>
      </c>
      <c r="N24" s="244">
        <v>446.38</v>
      </c>
      <c r="O24" s="244">
        <v>624.93</v>
      </c>
      <c r="P24" s="89"/>
      <c r="Q24" s="89"/>
      <c r="R24" s="89"/>
      <c r="S24" s="89"/>
      <c r="U24" s="97" t="s">
        <v>200</v>
      </c>
      <c r="V24" s="93">
        <v>1.0</v>
      </c>
      <c r="W24" s="244">
        <v>1273.14</v>
      </c>
      <c r="X24" s="244">
        <v>1487.46</v>
      </c>
      <c r="Y24" s="244">
        <v>2760.6</v>
      </c>
      <c r="Z24" s="89"/>
      <c r="AA24" s="89"/>
      <c r="AB24" s="89"/>
      <c r="AC24" s="89"/>
    </row>
    <row r="25">
      <c r="A25" s="142" t="s">
        <v>178</v>
      </c>
      <c r="B25" s="166">
        <v>1.0</v>
      </c>
      <c r="C25" s="261">
        <v>845.94</v>
      </c>
      <c r="D25" s="261">
        <v>1033.84</v>
      </c>
      <c r="E25" s="261">
        <v>1879.78</v>
      </c>
      <c r="F25" s="209"/>
      <c r="G25" s="209"/>
      <c r="H25" s="209"/>
      <c r="I25" s="209"/>
      <c r="K25" s="103" t="s">
        <v>177</v>
      </c>
      <c r="L25" s="256">
        <v>1.0</v>
      </c>
      <c r="M25" s="246">
        <v>127.73</v>
      </c>
      <c r="N25" s="246">
        <v>302.85</v>
      </c>
      <c r="O25" s="246">
        <v>430.59</v>
      </c>
      <c r="P25" s="209"/>
      <c r="Q25" s="209"/>
      <c r="R25" s="209"/>
      <c r="S25" s="209"/>
      <c r="U25" s="142" t="s">
        <v>201</v>
      </c>
      <c r="V25" s="105">
        <v>1.0</v>
      </c>
      <c r="W25" s="246">
        <v>953.66</v>
      </c>
      <c r="X25" s="246">
        <v>1225.97</v>
      </c>
      <c r="Y25" s="246">
        <v>2179.63</v>
      </c>
      <c r="Z25" s="209"/>
      <c r="AA25" s="209"/>
      <c r="AB25" s="209"/>
      <c r="AC25" s="209"/>
    </row>
    <row r="26">
      <c r="A26" s="116" t="s">
        <v>170</v>
      </c>
      <c r="B26" s="169">
        <v>2.0</v>
      </c>
      <c r="C26" s="262">
        <v>259.73</v>
      </c>
      <c r="D26" s="262">
        <v>590.36</v>
      </c>
      <c r="E26" s="262">
        <v>850.09</v>
      </c>
      <c r="F26" s="263">
        <v>1999.0</v>
      </c>
      <c r="G26" s="264">
        <v>0.54</v>
      </c>
      <c r="H26" s="263">
        <v>13056.0</v>
      </c>
      <c r="I26" s="264">
        <v>0.53</v>
      </c>
      <c r="K26" s="116" t="s">
        <v>170</v>
      </c>
      <c r="L26" s="258">
        <v>2.0</v>
      </c>
      <c r="M26" s="250">
        <v>161.06</v>
      </c>
      <c r="N26" s="250">
        <v>375.44</v>
      </c>
      <c r="O26" s="250">
        <v>536.5</v>
      </c>
      <c r="P26" s="94">
        <v>2986.0</v>
      </c>
      <c r="Q26" s="251">
        <v>0.3</v>
      </c>
      <c r="R26" s="94">
        <v>19104.0</v>
      </c>
      <c r="S26" s="251">
        <v>0.3</v>
      </c>
      <c r="U26" s="140" t="s">
        <v>174</v>
      </c>
      <c r="V26" s="118">
        <v>2.0</v>
      </c>
      <c r="W26" s="250">
        <v>819.49</v>
      </c>
      <c r="X26" s="250">
        <v>974.83</v>
      </c>
      <c r="Y26" s="250">
        <v>1794.32</v>
      </c>
      <c r="Z26" s="96">
        <v>1972.0</v>
      </c>
      <c r="AA26" s="208">
        <v>0.55</v>
      </c>
      <c r="AB26" s="96">
        <v>12895.0</v>
      </c>
      <c r="AC26" s="208">
        <v>0.54</v>
      </c>
    </row>
    <row r="27">
      <c r="A27" s="91" t="s">
        <v>171</v>
      </c>
      <c r="B27" s="156">
        <v>2.0</v>
      </c>
      <c r="C27" s="128">
        <v>128.46</v>
      </c>
      <c r="D27" s="128">
        <v>297.21</v>
      </c>
      <c r="E27" s="128">
        <v>425.68</v>
      </c>
      <c r="F27" s="89"/>
      <c r="G27" s="89"/>
      <c r="H27" s="89"/>
      <c r="I27" s="89"/>
      <c r="K27" s="91" t="s">
        <v>171</v>
      </c>
      <c r="L27" s="216">
        <v>2.0</v>
      </c>
      <c r="M27" s="244">
        <v>137.41</v>
      </c>
      <c r="N27" s="244">
        <v>338.49</v>
      </c>
      <c r="O27" s="244">
        <v>475.9</v>
      </c>
      <c r="P27" s="89"/>
      <c r="Q27" s="89"/>
      <c r="R27" s="89"/>
      <c r="S27" s="89"/>
      <c r="U27" s="97" t="s">
        <v>176</v>
      </c>
      <c r="V27" s="93">
        <v>2.0</v>
      </c>
      <c r="W27" s="244">
        <v>510.1</v>
      </c>
      <c r="X27" s="244">
        <v>663.32</v>
      </c>
      <c r="Y27" s="244">
        <v>1173.42</v>
      </c>
      <c r="Z27" s="89"/>
      <c r="AA27" s="89"/>
      <c r="AB27" s="89"/>
      <c r="AC27" s="89"/>
    </row>
    <row r="28">
      <c r="A28" s="91" t="s">
        <v>172</v>
      </c>
      <c r="B28" s="156">
        <v>2.0</v>
      </c>
      <c r="C28" s="128">
        <v>141.38</v>
      </c>
      <c r="D28" s="128">
        <v>333.9</v>
      </c>
      <c r="E28" s="128">
        <v>475.28</v>
      </c>
      <c r="F28" s="90"/>
      <c r="G28" s="90"/>
      <c r="H28" s="90"/>
      <c r="I28" s="90"/>
      <c r="K28" s="91" t="s">
        <v>172</v>
      </c>
      <c r="L28" s="216">
        <v>2.0</v>
      </c>
      <c r="M28" s="244">
        <v>141.21</v>
      </c>
      <c r="N28" s="244">
        <v>326.7</v>
      </c>
      <c r="O28" s="244">
        <v>467.91</v>
      </c>
      <c r="P28" s="89"/>
      <c r="Q28" s="89"/>
      <c r="R28" s="89"/>
      <c r="S28" s="89"/>
      <c r="U28" s="97" t="s">
        <v>178</v>
      </c>
      <c r="V28" s="93">
        <v>2.0</v>
      </c>
      <c r="W28" s="244">
        <v>1241.0</v>
      </c>
      <c r="X28" s="244">
        <v>1425.7</v>
      </c>
      <c r="Y28" s="244">
        <v>2666.7</v>
      </c>
      <c r="Z28" s="89"/>
      <c r="AA28" s="89"/>
      <c r="AB28" s="89"/>
      <c r="AC28" s="89"/>
    </row>
    <row r="29">
      <c r="A29" s="97" t="s">
        <v>174</v>
      </c>
      <c r="B29" s="156">
        <v>2.0</v>
      </c>
      <c r="C29" s="128">
        <v>841.07</v>
      </c>
      <c r="D29" s="128">
        <v>1189.9</v>
      </c>
      <c r="E29" s="128">
        <v>2030.96</v>
      </c>
      <c r="F29" s="260">
        <v>1991.0</v>
      </c>
      <c r="G29" s="265">
        <v>0.54</v>
      </c>
      <c r="H29" s="260">
        <v>13101.0</v>
      </c>
      <c r="I29" s="265">
        <v>0.53</v>
      </c>
      <c r="K29" s="91" t="s">
        <v>173</v>
      </c>
      <c r="L29" s="216">
        <v>2.0</v>
      </c>
      <c r="M29" s="244">
        <v>162.99</v>
      </c>
      <c r="N29" s="244">
        <v>370.27</v>
      </c>
      <c r="O29" s="244">
        <v>533.26</v>
      </c>
      <c r="P29" s="89"/>
      <c r="Q29" s="89"/>
      <c r="R29" s="89"/>
      <c r="S29" s="89"/>
      <c r="U29" s="97" t="s">
        <v>179</v>
      </c>
      <c r="V29" s="93">
        <v>2.0</v>
      </c>
      <c r="W29" s="244">
        <v>1174.08</v>
      </c>
      <c r="X29" s="244">
        <v>1342.06</v>
      </c>
      <c r="Y29" s="244">
        <v>2516.14</v>
      </c>
      <c r="Z29" s="89"/>
      <c r="AA29" s="89"/>
      <c r="AB29" s="89"/>
      <c r="AC29" s="89"/>
    </row>
    <row r="30">
      <c r="A30" s="97" t="s">
        <v>176</v>
      </c>
      <c r="B30" s="156">
        <v>2.0</v>
      </c>
      <c r="C30" s="128">
        <v>643.0</v>
      </c>
      <c r="D30" s="128">
        <v>832.43</v>
      </c>
      <c r="E30" s="128">
        <v>1475.43</v>
      </c>
      <c r="F30" s="89"/>
      <c r="G30" s="89"/>
      <c r="H30" s="89"/>
      <c r="I30" s="89"/>
      <c r="K30" s="91" t="s">
        <v>175</v>
      </c>
      <c r="L30" s="216">
        <v>2.0</v>
      </c>
      <c r="M30" s="244">
        <v>180.68</v>
      </c>
      <c r="N30" s="244">
        <v>493.47</v>
      </c>
      <c r="O30" s="244">
        <v>674.16</v>
      </c>
      <c r="P30" s="89"/>
      <c r="Q30" s="89"/>
      <c r="R30" s="89"/>
      <c r="S30" s="89"/>
      <c r="U30" s="97" t="s">
        <v>200</v>
      </c>
      <c r="V30" s="93">
        <v>2.0</v>
      </c>
      <c r="W30" s="244">
        <v>1099.17</v>
      </c>
      <c r="X30" s="244">
        <v>1247.18</v>
      </c>
      <c r="Y30" s="244">
        <v>2346.35</v>
      </c>
      <c r="Z30" s="89"/>
      <c r="AA30" s="89"/>
      <c r="AB30" s="89"/>
      <c r="AC30" s="89"/>
    </row>
    <row r="31">
      <c r="A31" s="142" t="s">
        <v>178</v>
      </c>
      <c r="B31" s="166">
        <v>2.0</v>
      </c>
      <c r="C31" s="261">
        <v>818.57</v>
      </c>
      <c r="D31" s="261">
        <v>1022.09</v>
      </c>
      <c r="E31" s="261">
        <v>1840.66</v>
      </c>
      <c r="F31" s="209"/>
      <c r="G31" s="209"/>
      <c r="H31" s="209"/>
      <c r="I31" s="209"/>
      <c r="K31" s="103" t="s">
        <v>177</v>
      </c>
      <c r="L31" s="256">
        <v>2.0</v>
      </c>
      <c r="M31" s="246">
        <v>130.52</v>
      </c>
      <c r="N31" s="246">
        <v>320.8</v>
      </c>
      <c r="O31" s="246">
        <v>451.32</v>
      </c>
      <c r="P31" s="209"/>
      <c r="Q31" s="209"/>
      <c r="R31" s="209"/>
      <c r="S31" s="209"/>
      <c r="U31" s="142" t="s">
        <v>201</v>
      </c>
      <c r="V31" s="105">
        <v>2.0</v>
      </c>
      <c r="W31" s="246">
        <v>910.53</v>
      </c>
      <c r="X31" s="246">
        <v>1080.3</v>
      </c>
      <c r="Y31" s="246">
        <v>1990.82</v>
      </c>
      <c r="Z31" s="209"/>
      <c r="AA31" s="209"/>
      <c r="AB31" s="209"/>
      <c r="AC31" s="209"/>
    </row>
  </sheetData>
  <mergeCells count="88">
    <mergeCell ref="H7:H8"/>
    <mergeCell ref="I7:I8"/>
    <mergeCell ref="H9:H10"/>
    <mergeCell ref="I9:I10"/>
    <mergeCell ref="H11:H12"/>
    <mergeCell ref="I11:I12"/>
    <mergeCell ref="F7:F8"/>
    <mergeCell ref="G7:G8"/>
    <mergeCell ref="F9:F10"/>
    <mergeCell ref="G9:G10"/>
    <mergeCell ref="F11:F12"/>
    <mergeCell ref="G11:G12"/>
    <mergeCell ref="A16:B16"/>
    <mergeCell ref="S20:S25"/>
    <mergeCell ref="Z20:Z25"/>
    <mergeCell ref="AA20:AA25"/>
    <mergeCell ref="AB20:AB25"/>
    <mergeCell ref="AC20:AC25"/>
    <mergeCell ref="F23:F25"/>
    <mergeCell ref="G23:G25"/>
    <mergeCell ref="F26:F28"/>
    <mergeCell ref="G26:G28"/>
    <mergeCell ref="F29:F31"/>
    <mergeCell ref="G29:G31"/>
    <mergeCell ref="F20:F22"/>
    <mergeCell ref="G20:G22"/>
    <mergeCell ref="H20:H22"/>
    <mergeCell ref="I20:I22"/>
    <mergeCell ref="P20:P25"/>
    <mergeCell ref="Q20:Q25"/>
    <mergeCell ref="R20:R25"/>
    <mergeCell ref="S26:S31"/>
    <mergeCell ref="Z26:Z31"/>
    <mergeCell ref="AA26:AA31"/>
    <mergeCell ref="AB26:AB31"/>
    <mergeCell ref="AC26:AC31"/>
    <mergeCell ref="H29:H31"/>
    <mergeCell ref="I29:I31"/>
    <mergeCell ref="H23:H25"/>
    <mergeCell ref="I23:I25"/>
    <mergeCell ref="H26:H28"/>
    <mergeCell ref="I26:I28"/>
    <mergeCell ref="P26:P31"/>
    <mergeCell ref="Q26:Q31"/>
    <mergeCell ref="R26:R31"/>
    <mergeCell ref="U1:V1"/>
    <mergeCell ref="U2:U4"/>
    <mergeCell ref="A1:B1"/>
    <mergeCell ref="F1:I1"/>
    <mergeCell ref="P1:S1"/>
    <mergeCell ref="Z1:AC1"/>
    <mergeCell ref="A2:A4"/>
    <mergeCell ref="B2:I3"/>
    <mergeCell ref="L2:S3"/>
    <mergeCell ref="V2:AC3"/>
    <mergeCell ref="Q5:Q8"/>
    <mergeCell ref="R5:R8"/>
    <mergeCell ref="S5:S8"/>
    <mergeCell ref="Z5:Z8"/>
    <mergeCell ref="AA5:AA8"/>
    <mergeCell ref="AB5:AB8"/>
    <mergeCell ref="AC5:AC8"/>
    <mergeCell ref="P9:P12"/>
    <mergeCell ref="Q9:Q12"/>
    <mergeCell ref="R9:R12"/>
    <mergeCell ref="S9:S12"/>
    <mergeCell ref="Z9:Z12"/>
    <mergeCell ref="AA9:AA12"/>
    <mergeCell ref="AB9:AB12"/>
    <mergeCell ref="AC9:AC12"/>
    <mergeCell ref="K1:L1"/>
    <mergeCell ref="K2:K4"/>
    <mergeCell ref="F5:F6"/>
    <mergeCell ref="G5:G6"/>
    <mergeCell ref="H5:H6"/>
    <mergeCell ref="I5:I6"/>
    <mergeCell ref="P5:P8"/>
    <mergeCell ref="F16:I16"/>
    <mergeCell ref="K16:L16"/>
    <mergeCell ref="P16:S16"/>
    <mergeCell ref="U16:V16"/>
    <mergeCell ref="Z16:AC16"/>
    <mergeCell ref="A17:A19"/>
    <mergeCell ref="B17:I18"/>
    <mergeCell ref="K17:K19"/>
    <mergeCell ref="L17:S18"/>
    <mergeCell ref="U17:U19"/>
    <mergeCell ref="V17:AC18"/>
  </mergeCells>
  <hyperlinks>
    <hyperlink r:id="rId1" ref="F1"/>
    <hyperlink r:id="rId2" ref="P1"/>
    <hyperlink r:id="rId3" ref="Z1"/>
    <hyperlink r:id="rId4" ref="F16"/>
    <hyperlink r:id="rId5" ref="P16"/>
    <hyperlink r:id="rId6" ref="Z16"/>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6.38"/>
    <col customWidth="1" min="2" max="2" width="4.13"/>
    <col customWidth="1" min="3" max="3" width="6.0"/>
    <col customWidth="1" min="4" max="4" width="5.75"/>
    <col customWidth="1" min="5" max="5" width="5.5"/>
    <col customWidth="1" min="6" max="6" width="4.0"/>
    <col customWidth="1" min="7" max="7" width="7.25"/>
    <col customWidth="1" min="8" max="8" width="4.75"/>
    <col customWidth="1" min="9" max="9" width="6.75"/>
    <col customWidth="1" min="10" max="10" width="5.0"/>
    <col customWidth="1" min="11" max="11" width="16.38"/>
    <col customWidth="1" min="12" max="12" width="4.63"/>
    <col customWidth="1" min="13" max="13" width="6.0"/>
    <col customWidth="1" min="14" max="14" width="5.75"/>
    <col customWidth="1" min="15" max="15" width="5.5"/>
    <col customWidth="1" min="16" max="16" width="4.0"/>
    <col customWidth="1" min="17" max="17" width="7.25"/>
    <col customWidth="1" min="18" max="18" width="4.75"/>
    <col customWidth="1" min="19" max="19" width="6.75"/>
    <col customWidth="1" min="20" max="20" width="4.75"/>
    <col customWidth="1" min="21" max="21" width="16.38"/>
    <col customWidth="1" min="22" max="22" width="4.5"/>
    <col customWidth="1" min="23" max="23" width="6.0"/>
    <col customWidth="1" min="24" max="24" width="5.75"/>
    <col customWidth="1" min="25" max="25" width="5.5"/>
    <col customWidth="1" min="26" max="26" width="4.0"/>
    <col customWidth="1" min="27" max="27" width="7.25"/>
    <col customWidth="1" min="28" max="28" width="4.75"/>
    <col customWidth="1" min="29" max="29" width="6.75"/>
  </cols>
  <sheetData>
    <row r="1">
      <c r="A1" s="239" t="s">
        <v>220</v>
      </c>
      <c r="C1" s="239" t="s">
        <v>240</v>
      </c>
      <c r="G1" s="240" t="s">
        <v>241</v>
      </c>
      <c r="K1" s="266" t="s">
        <v>220</v>
      </c>
      <c r="L1" s="267"/>
      <c r="M1" s="268" t="s">
        <v>242</v>
      </c>
      <c r="Q1" s="240" t="s">
        <v>241</v>
      </c>
      <c r="U1" s="239" t="s">
        <v>220</v>
      </c>
      <c r="W1" s="239" t="s">
        <v>243</v>
      </c>
      <c r="AA1" s="240" t="s">
        <v>241</v>
      </c>
    </row>
    <row r="2">
      <c r="A2" s="241" t="s">
        <v>41</v>
      </c>
      <c r="B2" s="201" t="s">
        <v>224</v>
      </c>
      <c r="C2" s="85"/>
      <c r="D2" s="85"/>
      <c r="E2" s="85"/>
      <c r="F2" s="85"/>
      <c r="G2" s="85"/>
      <c r="H2" s="85"/>
      <c r="I2" s="86"/>
      <c r="K2" s="269" t="s">
        <v>42</v>
      </c>
      <c r="L2" s="270" t="s">
        <v>225</v>
      </c>
      <c r="S2" s="271"/>
      <c r="U2" s="241" t="s">
        <v>43</v>
      </c>
      <c r="V2" s="201" t="s">
        <v>226</v>
      </c>
      <c r="W2" s="85"/>
      <c r="X2" s="85"/>
      <c r="Y2" s="85"/>
      <c r="Z2" s="85"/>
      <c r="AA2" s="85"/>
      <c r="AB2" s="85"/>
      <c r="AC2" s="86"/>
    </row>
    <row r="3">
      <c r="A3" s="89"/>
      <c r="B3" s="81"/>
      <c r="C3" s="81"/>
      <c r="D3" s="81"/>
      <c r="E3" s="81"/>
      <c r="F3" s="81"/>
      <c r="G3" s="81"/>
      <c r="H3" s="81"/>
      <c r="I3" s="82"/>
      <c r="K3" s="272"/>
      <c r="L3" s="81"/>
      <c r="M3" s="81"/>
      <c r="N3" s="81"/>
      <c r="O3" s="81"/>
      <c r="P3" s="81"/>
      <c r="Q3" s="81"/>
      <c r="R3" s="81"/>
      <c r="S3" s="82"/>
      <c r="U3" s="89"/>
      <c r="V3" s="81"/>
      <c r="W3" s="81"/>
      <c r="X3" s="81"/>
      <c r="Y3" s="81"/>
      <c r="Z3" s="81"/>
      <c r="AA3" s="81"/>
      <c r="AB3" s="81"/>
      <c r="AC3" s="82"/>
    </row>
    <row r="4">
      <c r="A4" s="90"/>
      <c r="B4" s="7" t="s">
        <v>16</v>
      </c>
      <c r="C4" s="7" t="s">
        <v>151</v>
      </c>
      <c r="D4" s="7" t="s">
        <v>152</v>
      </c>
      <c r="E4" s="7" t="s">
        <v>153</v>
      </c>
      <c r="F4" s="7" t="s">
        <v>22</v>
      </c>
      <c r="G4" s="7" t="s">
        <v>227</v>
      </c>
      <c r="H4" s="7" t="s">
        <v>28</v>
      </c>
      <c r="I4" s="29" t="s">
        <v>228</v>
      </c>
      <c r="K4" s="273"/>
      <c r="L4" s="274" t="s">
        <v>16</v>
      </c>
      <c r="M4" s="7" t="s">
        <v>151</v>
      </c>
      <c r="N4" s="7" t="s">
        <v>152</v>
      </c>
      <c r="O4" s="7" t="s">
        <v>153</v>
      </c>
      <c r="P4" s="7" t="s">
        <v>22</v>
      </c>
      <c r="Q4" s="7" t="s">
        <v>227</v>
      </c>
      <c r="R4" s="7" t="s">
        <v>28</v>
      </c>
      <c r="S4" s="29" t="s">
        <v>228</v>
      </c>
      <c r="U4" s="90"/>
      <c r="V4" s="7" t="s">
        <v>16</v>
      </c>
      <c r="W4" s="7" t="s">
        <v>151</v>
      </c>
      <c r="X4" s="7" t="s">
        <v>152</v>
      </c>
      <c r="Y4" s="7" t="s">
        <v>153</v>
      </c>
      <c r="Z4" s="7" t="s">
        <v>22</v>
      </c>
      <c r="AA4" s="7" t="s">
        <v>227</v>
      </c>
      <c r="AB4" s="7" t="s">
        <v>28</v>
      </c>
      <c r="AC4" s="29" t="s">
        <v>228</v>
      </c>
    </row>
    <row r="5">
      <c r="A5" s="91" t="s">
        <v>170</v>
      </c>
      <c r="B5" s="93">
        <v>1.0</v>
      </c>
      <c r="C5" s="275">
        <v>67.22</v>
      </c>
      <c r="D5" s="275">
        <v>154.36</v>
      </c>
      <c r="E5" s="275">
        <v>221.58</v>
      </c>
      <c r="F5" s="96">
        <v>3220.0</v>
      </c>
      <c r="G5" s="96">
        <v>0.26</v>
      </c>
      <c r="H5" s="96">
        <v>20571.0</v>
      </c>
      <c r="I5" s="96">
        <v>0.27</v>
      </c>
      <c r="K5" s="116" t="s">
        <v>170</v>
      </c>
      <c r="L5" s="276">
        <v>1.0</v>
      </c>
      <c r="M5" s="275">
        <v>146.0</v>
      </c>
      <c r="N5" s="275">
        <v>190.65</v>
      </c>
      <c r="O5" s="275">
        <f t="shared" ref="O5:O44" si="1">SUM(M5:N5)</f>
        <v>336.65</v>
      </c>
      <c r="P5" s="96">
        <v>3265.0</v>
      </c>
      <c r="Q5" s="96">
        <v>0.24</v>
      </c>
      <c r="R5" s="96">
        <v>20872.0</v>
      </c>
      <c r="S5" s="96">
        <v>0.24</v>
      </c>
      <c r="U5" s="97" t="s">
        <v>174</v>
      </c>
      <c r="V5" s="93">
        <v>1.0</v>
      </c>
      <c r="W5" s="277">
        <v>143.26</v>
      </c>
      <c r="X5" s="277">
        <v>231.47</v>
      </c>
      <c r="Y5" s="277">
        <v>374.73</v>
      </c>
      <c r="Z5" s="96">
        <v>2578.0</v>
      </c>
      <c r="AA5" s="96">
        <v>0.39</v>
      </c>
      <c r="AB5" s="96">
        <v>16442.0</v>
      </c>
      <c r="AC5" s="96">
        <v>0.39</v>
      </c>
    </row>
    <row r="6">
      <c r="A6" s="91" t="s">
        <v>171</v>
      </c>
      <c r="B6" s="93">
        <v>1.0</v>
      </c>
      <c r="C6" s="275">
        <v>74.98</v>
      </c>
      <c r="D6" s="275">
        <v>187.08</v>
      </c>
      <c r="E6" s="275">
        <v>262.06</v>
      </c>
      <c r="F6" s="90"/>
      <c r="G6" s="90"/>
      <c r="H6" s="90"/>
      <c r="I6" s="90"/>
      <c r="K6" s="91" t="s">
        <v>171</v>
      </c>
      <c r="L6" s="276">
        <v>1.0</v>
      </c>
      <c r="M6" s="275">
        <v>105.0</v>
      </c>
      <c r="N6" s="275">
        <v>231.5</v>
      </c>
      <c r="O6" s="275">
        <f t="shared" si="1"/>
        <v>336.5</v>
      </c>
      <c r="P6" s="94"/>
      <c r="Q6" s="94"/>
      <c r="R6" s="94"/>
      <c r="S6" s="94"/>
      <c r="U6" s="97" t="s">
        <v>176</v>
      </c>
      <c r="V6" s="93">
        <v>1.0</v>
      </c>
      <c r="W6" s="277">
        <v>140.04</v>
      </c>
      <c r="X6" s="277">
        <v>231.75</v>
      </c>
      <c r="Y6" s="277">
        <v>371.78</v>
      </c>
      <c r="Z6" s="89"/>
      <c r="AA6" s="89"/>
      <c r="AB6" s="89"/>
      <c r="AC6" s="89"/>
    </row>
    <row r="7">
      <c r="A7" s="97" t="s">
        <v>174</v>
      </c>
      <c r="B7" s="93">
        <v>1.0</v>
      </c>
      <c r="C7" s="275">
        <v>141.38</v>
      </c>
      <c r="D7" s="275">
        <v>223.08</v>
      </c>
      <c r="E7" s="275">
        <v>364.47</v>
      </c>
      <c r="F7" s="96">
        <v>2719.0</v>
      </c>
      <c r="G7" s="96">
        <v>0.36</v>
      </c>
      <c r="H7" s="96">
        <v>17351.0</v>
      </c>
      <c r="I7" s="96">
        <v>0.37</v>
      </c>
      <c r="K7" s="91" t="s">
        <v>172</v>
      </c>
      <c r="L7" s="276">
        <v>1.0</v>
      </c>
      <c r="M7" s="275">
        <v>141.0</v>
      </c>
      <c r="N7" s="275">
        <v>194.94</v>
      </c>
      <c r="O7" s="275">
        <f t="shared" si="1"/>
        <v>335.94</v>
      </c>
      <c r="P7" s="94"/>
      <c r="Q7" s="94"/>
      <c r="R7" s="94"/>
      <c r="S7" s="94"/>
      <c r="U7" s="97" t="s">
        <v>178</v>
      </c>
      <c r="V7" s="93">
        <v>1.0</v>
      </c>
      <c r="W7" s="277">
        <v>114.72</v>
      </c>
      <c r="X7" s="277">
        <v>191.92</v>
      </c>
      <c r="Y7" s="277">
        <v>306.64</v>
      </c>
      <c r="Z7" s="89"/>
      <c r="AA7" s="89"/>
      <c r="AB7" s="89"/>
      <c r="AC7" s="89"/>
    </row>
    <row r="8">
      <c r="A8" s="142" t="s">
        <v>176</v>
      </c>
      <c r="B8" s="105">
        <v>1.0</v>
      </c>
      <c r="C8" s="278">
        <v>144.82</v>
      </c>
      <c r="D8" s="278">
        <v>223.51</v>
      </c>
      <c r="E8" s="278">
        <v>368.33</v>
      </c>
      <c r="F8" s="209"/>
      <c r="G8" s="209"/>
      <c r="H8" s="209"/>
      <c r="I8" s="209"/>
      <c r="K8" s="103" t="s">
        <v>173</v>
      </c>
      <c r="L8" s="279">
        <v>1.0</v>
      </c>
      <c r="M8" s="278">
        <v>240.0</v>
      </c>
      <c r="N8" s="278">
        <v>96.0</v>
      </c>
      <c r="O8" s="278">
        <f t="shared" si="1"/>
        <v>336</v>
      </c>
      <c r="P8" s="109"/>
      <c r="Q8" s="109"/>
      <c r="R8" s="109"/>
      <c r="S8" s="109"/>
      <c r="U8" s="142" t="s">
        <v>179</v>
      </c>
      <c r="V8" s="105">
        <v>1.0</v>
      </c>
      <c r="W8" s="280">
        <v>118.78</v>
      </c>
      <c r="X8" s="280">
        <v>196.6</v>
      </c>
      <c r="Y8" s="280">
        <v>315.38</v>
      </c>
      <c r="Z8" s="209"/>
      <c r="AA8" s="209"/>
      <c r="AB8" s="209"/>
      <c r="AC8" s="209"/>
    </row>
    <row r="9">
      <c r="A9" s="116" t="s">
        <v>170</v>
      </c>
      <c r="B9" s="118">
        <v>2.0</v>
      </c>
      <c r="C9" s="281">
        <v>69.09</v>
      </c>
      <c r="D9" s="281">
        <v>158.21</v>
      </c>
      <c r="E9" s="281">
        <v>227.3</v>
      </c>
      <c r="F9" s="96">
        <v>2529.0</v>
      </c>
      <c r="G9" s="96">
        <v>0.4</v>
      </c>
      <c r="H9" s="96">
        <v>16145.0</v>
      </c>
      <c r="I9" s="96">
        <v>0.41</v>
      </c>
      <c r="K9" s="116" t="s">
        <v>170</v>
      </c>
      <c r="L9" s="282">
        <v>2.0</v>
      </c>
      <c r="M9" s="281">
        <v>157.0</v>
      </c>
      <c r="N9" s="281">
        <v>163.59</v>
      </c>
      <c r="O9" s="281">
        <f t="shared" si="1"/>
        <v>320.59</v>
      </c>
      <c r="P9" s="94">
        <v>3111.0</v>
      </c>
      <c r="Q9" s="94">
        <v>0.26</v>
      </c>
      <c r="R9" s="94">
        <v>19880.0</v>
      </c>
      <c r="S9" s="94">
        <v>0.26</v>
      </c>
      <c r="U9" s="252" t="s">
        <v>174</v>
      </c>
      <c r="V9" s="118">
        <v>2.0</v>
      </c>
      <c r="W9" s="283">
        <v>179.77</v>
      </c>
      <c r="X9" s="283">
        <v>265.71</v>
      </c>
      <c r="Y9" s="283">
        <v>445.47</v>
      </c>
      <c r="Z9" s="96">
        <v>2400.0</v>
      </c>
      <c r="AA9" s="96">
        <v>0.44</v>
      </c>
      <c r="AB9" s="96">
        <v>15375.0</v>
      </c>
      <c r="AC9" s="96">
        <v>0.43</v>
      </c>
    </row>
    <row r="10">
      <c r="A10" s="91" t="s">
        <v>171</v>
      </c>
      <c r="B10" s="93">
        <v>2.0</v>
      </c>
      <c r="C10" s="275">
        <v>76.24</v>
      </c>
      <c r="D10" s="275">
        <v>180.56</v>
      </c>
      <c r="E10" s="275">
        <v>256.81</v>
      </c>
      <c r="F10" s="90"/>
      <c r="G10" s="90"/>
      <c r="H10" s="90"/>
      <c r="I10" s="90"/>
      <c r="K10" s="91" t="s">
        <v>171</v>
      </c>
      <c r="L10" s="276">
        <v>2.0</v>
      </c>
      <c r="M10" s="275">
        <v>105.0</v>
      </c>
      <c r="N10" s="275">
        <v>215.55</v>
      </c>
      <c r="O10" s="275">
        <f t="shared" si="1"/>
        <v>320.55</v>
      </c>
      <c r="P10" s="94"/>
      <c r="Q10" s="94"/>
      <c r="R10" s="94"/>
      <c r="S10" s="94"/>
      <c r="U10" s="253" t="s">
        <v>176</v>
      </c>
      <c r="V10" s="93">
        <v>2.0</v>
      </c>
      <c r="W10" s="277">
        <v>171.71</v>
      </c>
      <c r="X10" s="277">
        <v>262.03</v>
      </c>
      <c r="Y10" s="277">
        <v>433.75</v>
      </c>
      <c r="Z10" s="89"/>
      <c r="AA10" s="89"/>
      <c r="AB10" s="89"/>
      <c r="AC10" s="89"/>
    </row>
    <row r="11">
      <c r="A11" s="97" t="s">
        <v>174</v>
      </c>
      <c r="B11" s="93">
        <v>2.0</v>
      </c>
      <c r="C11" s="275">
        <v>131.95</v>
      </c>
      <c r="D11" s="275">
        <v>213.04</v>
      </c>
      <c r="E11" s="275">
        <v>344.99</v>
      </c>
      <c r="F11" s="96">
        <v>2557.0</v>
      </c>
      <c r="G11" s="96">
        <v>0.4</v>
      </c>
      <c r="H11" s="96">
        <v>16352.0</v>
      </c>
      <c r="I11" s="96">
        <v>0.4</v>
      </c>
      <c r="K11" s="91" t="s">
        <v>172</v>
      </c>
      <c r="L11" s="276">
        <v>2.0</v>
      </c>
      <c r="M11" s="275">
        <v>157.0</v>
      </c>
      <c r="N11" s="275">
        <v>163.94</v>
      </c>
      <c r="O11" s="275">
        <f t="shared" si="1"/>
        <v>320.94</v>
      </c>
      <c r="P11" s="94"/>
      <c r="Q11" s="94"/>
      <c r="R11" s="94"/>
      <c r="S11" s="94"/>
      <c r="U11" s="253" t="s">
        <v>178</v>
      </c>
      <c r="V11" s="93">
        <v>2.0</v>
      </c>
      <c r="W11" s="277">
        <v>141.64</v>
      </c>
      <c r="X11" s="277">
        <v>217.97</v>
      </c>
      <c r="Y11" s="277">
        <v>359.61</v>
      </c>
      <c r="Z11" s="89"/>
      <c r="AA11" s="89"/>
      <c r="AB11" s="89"/>
      <c r="AC11" s="89"/>
    </row>
    <row r="12">
      <c r="A12" s="142" t="s">
        <v>176</v>
      </c>
      <c r="B12" s="105">
        <v>2.0</v>
      </c>
      <c r="C12" s="278">
        <v>149.1</v>
      </c>
      <c r="D12" s="278">
        <v>234.7</v>
      </c>
      <c r="E12" s="278">
        <v>383.8</v>
      </c>
      <c r="F12" s="209"/>
      <c r="G12" s="209"/>
      <c r="H12" s="209"/>
      <c r="I12" s="209"/>
      <c r="K12" s="103" t="s">
        <v>173</v>
      </c>
      <c r="L12" s="279">
        <v>2.0</v>
      </c>
      <c r="M12" s="278">
        <v>125.0</v>
      </c>
      <c r="N12" s="278">
        <v>196.23</v>
      </c>
      <c r="O12" s="278">
        <f t="shared" si="1"/>
        <v>321.23</v>
      </c>
      <c r="P12" s="109"/>
      <c r="Q12" s="109"/>
      <c r="R12" s="109"/>
      <c r="S12" s="109"/>
      <c r="U12" s="255" t="s">
        <v>179</v>
      </c>
      <c r="V12" s="105">
        <v>2.0</v>
      </c>
      <c r="W12" s="280">
        <v>148.92</v>
      </c>
      <c r="X12" s="280">
        <v>226.23</v>
      </c>
      <c r="Y12" s="280">
        <v>375.16</v>
      </c>
      <c r="Z12" s="209"/>
      <c r="AA12" s="209"/>
      <c r="AB12" s="209"/>
      <c r="AC12" s="209"/>
    </row>
    <row r="13">
      <c r="A13" s="116" t="s">
        <v>170</v>
      </c>
      <c r="B13" s="118">
        <v>3.0</v>
      </c>
      <c r="C13" s="281">
        <v>69.4</v>
      </c>
      <c r="D13" s="281">
        <v>161.81</v>
      </c>
      <c r="E13" s="281">
        <v>231.21</v>
      </c>
      <c r="F13" s="96">
        <v>2390.0</v>
      </c>
      <c r="G13" s="96">
        <v>0.44</v>
      </c>
      <c r="H13" s="96">
        <v>15297.0</v>
      </c>
      <c r="I13" s="96">
        <v>0.44</v>
      </c>
      <c r="K13" s="116" t="s">
        <v>170</v>
      </c>
      <c r="L13" s="282">
        <v>3.0</v>
      </c>
      <c r="M13" s="281">
        <v>198.0</v>
      </c>
      <c r="N13" s="281">
        <v>159.78</v>
      </c>
      <c r="O13" s="281">
        <f t="shared" si="1"/>
        <v>357.78</v>
      </c>
      <c r="P13" s="94">
        <v>2995.0</v>
      </c>
      <c r="Q13" s="94">
        <v>0.3</v>
      </c>
      <c r="R13" s="94">
        <v>19150.0</v>
      </c>
      <c r="S13" s="94">
        <v>0.3</v>
      </c>
      <c r="U13" s="140" t="s">
        <v>174</v>
      </c>
      <c r="V13" s="118">
        <v>3.0</v>
      </c>
      <c r="W13" s="283">
        <v>159.28</v>
      </c>
      <c r="X13" s="283">
        <v>267.79</v>
      </c>
      <c r="Y13" s="283">
        <v>427.07</v>
      </c>
      <c r="Z13" s="96">
        <v>2306.0</v>
      </c>
      <c r="AA13" s="96">
        <v>0.46</v>
      </c>
      <c r="AB13" s="96">
        <v>14839.0</v>
      </c>
      <c r="AC13" s="96">
        <v>0.46</v>
      </c>
    </row>
    <row r="14">
      <c r="A14" s="91" t="s">
        <v>171</v>
      </c>
      <c r="B14" s="93">
        <v>3.0</v>
      </c>
      <c r="C14" s="275">
        <v>79.25</v>
      </c>
      <c r="D14" s="275">
        <v>193.74</v>
      </c>
      <c r="E14" s="275">
        <v>273.0</v>
      </c>
      <c r="F14" s="90"/>
      <c r="G14" s="90"/>
      <c r="H14" s="90"/>
      <c r="I14" s="90"/>
      <c r="K14" s="91" t="s">
        <v>171</v>
      </c>
      <c r="L14" s="276">
        <v>3.0</v>
      </c>
      <c r="M14" s="275">
        <v>117.0</v>
      </c>
      <c r="N14" s="275">
        <v>241.14</v>
      </c>
      <c r="O14" s="275">
        <f t="shared" si="1"/>
        <v>358.14</v>
      </c>
      <c r="P14" s="94"/>
      <c r="Q14" s="94"/>
      <c r="R14" s="94"/>
      <c r="S14" s="94"/>
      <c r="U14" s="97" t="s">
        <v>176</v>
      </c>
      <c r="V14" s="93">
        <v>3.0</v>
      </c>
      <c r="W14" s="277">
        <v>153.64</v>
      </c>
      <c r="X14" s="277">
        <v>265.24</v>
      </c>
      <c r="Y14" s="277">
        <v>418.88</v>
      </c>
      <c r="Z14" s="89"/>
      <c r="AA14" s="89"/>
      <c r="AB14" s="89"/>
      <c r="AC14" s="89"/>
    </row>
    <row r="15">
      <c r="A15" s="97" t="s">
        <v>174</v>
      </c>
      <c r="B15" s="93">
        <v>3.0</v>
      </c>
      <c r="C15" s="275">
        <v>144.96</v>
      </c>
      <c r="D15" s="275">
        <v>228.45</v>
      </c>
      <c r="E15" s="275">
        <v>373.4</v>
      </c>
      <c r="F15" s="96">
        <v>2213.0</v>
      </c>
      <c r="G15" s="96">
        <v>0.48</v>
      </c>
      <c r="H15" s="96">
        <v>16352.0</v>
      </c>
      <c r="I15" s="96">
        <v>0.48</v>
      </c>
      <c r="K15" s="91" t="s">
        <v>172</v>
      </c>
      <c r="L15" s="276">
        <v>3.0</v>
      </c>
      <c r="M15" s="275">
        <v>190.0</v>
      </c>
      <c r="N15" s="275">
        <v>167.81</v>
      </c>
      <c r="O15" s="275">
        <f t="shared" si="1"/>
        <v>357.81</v>
      </c>
      <c r="P15" s="94"/>
      <c r="Q15" s="94"/>
      <c r="R15" s="94"/>
      <c r="S15" s="94"/>
      <c r="U15" s="97" t="s">
        <v>178</v>
      </c>
      <c r="V15" s="93">
        <v>3.0</v>
      </c>
      <c r="W15" s="277">
        <v>128.72</v>
      </c>
      <c r="X15" s="277">
        <v>203.03</v>
      </c>
      <c r="Y15" s="277">
        <v>331.75</v>
      </c>
      <c r="Z15" s="89"/>
      <c r="AA15" s="89"/>
      <c r="AB15" s="89"/>
      <c r="AC15" s="89"/>
    </row>
    <row r="16">
      <c r="A16" s="142" t="s">
        <v>176</v>
      </c>
      <c r="B16" s="105">
        <v>3.0</v>
      </c>
      <c r="C16" s="278">
        <v>151.6</v>
      </c>
      <c r="D16" s="278">
        <v>230.71</v>
      </c>
      <c r="E16" s="278">
        <v>382.31</v>
      </c>
      <c r="F16" s="209"/>
      <c r="G16" s="209"/>
      <c r="H16" s="209"/>
      <c r="I16" s="209"/>
      <c r="K16" s="103" t="s">
        <v>173</v>
      </c>
      <c r="L16" s="279">
        <v>3.0</v>
      </c>
      <c r="M16" s="278">
        <v>268.0</v>
      </c>
      <c r="N16" s="278">
        <v>89.94</v>
      </c>
      <c r="O16" s="278">
        <f t="shared" si="1"/>
        <v>357.94</v>
      </c>
      <c r="P16" s="109"/>
      <c r="Q16" s="109"/>
      <c r="R16" s="109"/>
      <c r="S16" s="109"/>
      <c r="U16" s="142" t="s">
        <v>179</v>
      </c>
      <c r="V16" s="105">
        <v>3.0</v>
      </c>
      <c r="W16" s="280">
        <v>129.4</v>
      </c>
      <c r="X16" s="280">
        <v>208.81</v>
      </c>
      <c r="Y16" s="280">
        <v>338.2</v>
      </c>
      <c r="Z16" s="209"/>
      <c r="AA16" s="209"/>
      <c r="AB16" s="209"/>
      <c r="AC16" s="209"/>
    </row>
    <row r="17">
      <c r="A17" s="116" t="s">
        <v>170</v>
      </c>
      <c r="B17" s="118">
        <v>4.0</v>
      </c>
      <c r="C17" s="281">
        <v>71.29</v>
      </c>
      <c r="D17" s="281">
        <v>162.02</v>
      </c>
      <c r="E17" s="281">
        <v>233.31</v>
      </c>
      <c r="F17" s="96">
        <v>2187.0</v>
      </c>
      <c r="G17" s="96">
        <v>0.48</v>
      </c>
      <c r="H17" s="96">
        <v>14077.0</v>
      </c>
      <c r="I17" s="96">
        <v>0.49</v>
      </c>
      <c r="K17" s="116" t="s">
        <v>170</v>
      </c>
      <c r="L17" s="282">
        <v>4.0</v>
      </c>
      <c r="M17" s="281">
        <v>141.0</v>
      </c>
      <c r="N17" s="281">
        <v>124.48</v>
      </c>
      <c r="O17" s="281">
        <f t="shared" si="1"/>
        <v>265.48</v>
      </c>
      <c r="P17" s="94">
        <v>2921.0</v>
      </c>
      <c r="Q17" s="94">
        <v>0.31</v>
      </c>
      <c r="R17" s="94">
        <v>18665.0</v>
      </c>
      <c r="S17" s="94">
        <v>0.31</v>
      </c>
      <c r="U17" s="252" t="s">
        <v>174</v>
      </c>
      <c r="V17" s="118">
        <v>4.0</v>
      </c>
      <c r="W17" s="283">
        <v>150.6</v>
      </c>
      <c r="X17" s="283">
        <v>242.61</v>
      </c>
      <c r="Y17" s="283">
        <v>393.21</v>
      </c>
      <c r="Z17" s="96">
        <v>2262.0</v>
      </c>
      <c r="AA17" s="96">
        <v>0.47</v>
      </c>
      <c r="AB17" s="96">
        <v>14597.0</v>
      </c>
      <c r="AC17" s="96">
        <v>0.47</v>
      </c>
    </row>
    <row r="18">
      <c r="A18" s="91" t="s">
        <v>171</v>
      </c>
      <c r="B18" s="93">
        <v>4.0</v>
      </c>
      <c r="C18" s="275">
        <v>79.43</v>
      </c>
      <c r="D18" s="275">
        <v>190.73</v>
      </c>
      <c r="E18" s="275">
        <v>270.16</v>
      </c>
      <c r="F18" s="90"/>
      <c r="G18" s="90"/>
      <c r="H18" s="90"/>
      <c r="I18" s="90"/>
      <c r="K18" s="91" t="s">
        <v>171</v>
      </c>
      <c r="L18" s="276">
        <v>4.0</v>
      </c>
      <c r="M18" s="275">
        <v>92.0</v>
      </c>
      <c r="N18" s="275">
        <v>173.44</v>
      </c>
      <c r="O18" s="275">
        <f t="shared" si="1"/>
        <v>265.44</v>
      </c>
      <c r="P18" s="94"/>
      <c r="Q18" s="94"/>
      <c r="R18" s="94"/>
      <c r="S18" s="94"/>
      <c r="U18" s="253" t="s">
        <v>176</v>
      </c>
      <c r="V18" s="93">
        <v>4.0</v>
      </c>
      <c r="W18" s="277">
        <v>146.06</v>
      </c>
      <c r="X18" s="277">
        <v>234.36</v>
      </c>
      <c r="Y18" s="277">
        <v>380.43</v>
      </c>
      <c r="Z18" s="89"/>
      <c r="AA18" s="89"/>
      <c r="AB18" s="89"/>
      <c r="AC18" s="89"/>
    </row>
    <row r="19">
      <c r="A19" s="97" t="s">
        <v>174</v>
      </c>
      <c r="B19" s="93">
        <v>4.0</v>
      </c>
      <c r="C19" s="275">
        <v>143.55</v>
      </c>
      <c r="D19" s="275">
        <v>229.22</v>
      </c>
      <c r="E19" s="275">
        <v>372.76</v>
      </c>
      <c r="F19" s="96">
        <v>2064.0</v>
      </c>
      <c r="G19" s="96">
        <v>0.52</v>
      </c>
      <c r="H19" s="96">
        <v>13413.0</v>
      </c>
      <c r="I19" s="96">
        <v>0.52</v>
      </c>
      <c r="K19" s="91" t="s">
        <v>172</v>
      </c>
      <c r="L19" s="276">
        <v>4.0</v>
      </c>
      <c r="M19" s="275">
        <v>137.0</v>
      </c>
      <c r="N19" s="275">
        <v>128.18</v>
      </c>
      <c r="O19" s="275">
        <f t="shared" si="1"/>
        <v>265.18</v>
      </c>
      <c r="P19" s="94"/>
      <c r="Q19" s="94"/>
      <c r="R19" s="94"/>
      <c r="S19" s="94"/>
      <c r="U19" s="253" t="s">
        <v>178</v>
      </c>
      <c r="V19" s="93">
        <v>4.0</v>
      </c>
      <c r="W19" s="277">
        <v>119.03</v>
      </c>
      <c r="X19" s="277">
        <v>193.95</v>
      </c>
      <c r="Y19" s="277">
        <v>312.98</v>
      </c>
      <c r="Z19" s="89"/>
      <c r="AA19" s="89"/>
      <c r="AB19" s="89"/>
      <c r="AC19" s="89"/>
    </row>
    <row r="20">
      <c r="A20" s="142" t="s">
        <v>176</v>
      </c>
      <c r="B20" s="105">
        <v>4.0</v>
      </c>
      <c r="C20" s="278">
        <v>153.43</v>
      </c>
      <c r="D20" s="278">
        <v>231.16</v>
      </c>
      <c r="E20" s="278">
        <v>384.59</v>
      </c>
      <c r="F20" s="209"/>
      <c r="G20" s="209"/>
      <c r="H20" s="209"/>
      <c r="I20" s="209"/>
      <c r="K20" s="103" t="s">
        <v>173</v>
      </c>
      <c r="L20" s="279">
        <v>4.0</v>
      </c>
      <c r="M20" s="278">
        <v>163.0</v>
      </c>
      <c r="N20" s="278">
        <v>102.48</v>
      </c>
      <c r="O20" s="278">
        <f t="shared" si="1"/>
        <v>265.48</v>
      </c>
      <c r="P20" s="109"/>
      <c r="Q20" s="109"/>
      <c r="R20" s="109"/>
      <c r="S20" s="109"/>
      <c r="U20" s="255" t="s">
        <v>179</v>
      </c>
      <c r="V20" s="105">
        <v>4.0</v>
      </c>
      <c r="W20" s="280">
        <v>127.72</v>
      </c>
      <c r="X20" s="280">
        <v>205.91</v>
      </c>
      <c r="Y20" s="280">
        <v>333.63</v>
      </c>
      <c r="Z20" s="209"/>
      <c r="AA20" s="209"/>
      <c r="AB20" s="209"/>
      <c r="AC20" s="209"/>
    </row>
    <row r="21">
      <c r="A21" s="116" t="s">
        <v>170</v>
      </c>
      <c r="B21" s="118">
        <v>5.0</v>
      </c>
      <c r="C21" s="281">
        <v>67.29</v>
      </c>
      <c r="D21" s="281">
        <v>156.5</v>
      </c>
      <c r="E21" s="281">
        <v>223.79</v>
      </c>
      <c r="F21" s="96">
        <v>1965.0</v>
      </c>
      <c r="G21" s="96">
        <v>0.55</v>
      </c>
      <c r="H21" s="96">
        <v>12925.0</v>
      </c>
      <c r="I21" s="96">
        <v>0.53</v>
      </c>
      <c r="K21" s="116" t="s">
        <v>170</v>
      </c>
      <c r="L21" s="282">
        <v>5.0</v>
      </c>
      <c r="M21" s="281">
        <v>126.0</v>
      </c>
      <c r="N21" s="281">
        <v>109.8</v>
      </c>
      <c r="O21" s="281">
        <f t="shared" si="1"/>
        <v>235.8</v>
      </c>
      <c r="P21" s="94">
        <v>2872.0</v>
      </c>
      <c r="Q21" s="94">
        <v>0.33</v>
      </c>
      <c r="R21" s="94">
        <v>18352.0</v>
      </c>
      <c r="S21" s="94">
        <v>0.33</v>
      </c>
      <c r="U21" s="140" t="s">
        <v>174</v>
      </c>
      <c r="V21" s="118">
        <v>5.0</v>
      </c>
      <c r="W21" s="283">
        <v>142.58</v>
      </c>
      <c r="X21" s="283">
        <v>228.52</v>
      </c>
      <c r="Y21" s="283">
        <v>371.1</v>
      </c>
      <c r="Z21" s="96">
        <v>2193.0</v>
      </c>
      <c r="AA21" s="96">
        <v>0.49</v>
      </c>
      <c r="AB21" s="96">
        <v>14217.0</v>
      </c>
      <c r="AC21" s="96">
        <v>0.48</v>
      </c>
    </row>
    <row r="22">
      <c r="A22" s="91" t="s">
        <v>171</v>
      </c>
      <c r="B22" s="93">
        <v>5.0</v>
      </c>
      <c r="C22" s="275">
        <v>78.36</v>
      </c>
      <c r="D22" s="275">
        <v>195.04</v>
      </c>
      <c r="E22" s="275">
        <v>273.4</v>
      </c>
      <c r="F22" s="90"/>
      <c r="G22" s="90"/>
      <c r="H22" s="90"/>
      <c r="I22" s="90"/>
      <c r="K22" s="91" t="s">
        <v>171</v>
      </c>
      <c r="L22" s="276">
        <v>5.0</v>
      </c>
      <c r="M22" s="275">
        <v>80.0</v>
      </c>
      <c r="N22" s="275">
        <v>155.74</v>
      </c>
      <c r="O22" s="275">
        <f t="shared" si="1"/>
        <v>235.74</v>
      </c>
      <c r="P22" s="94"/>
      <c r="Q22" s="94"/>
      <c r="R22" s="94"/>
      <c r="S22" s="94"/>
      <c r="U22" s="97" t="s">
        <v>176</v>
      </c>
      <c r="V22" s="93">
        <v>5.0</v>
      </c>
      <c r="W22" s="277">
        <v>141.34</v>
      </c>
      <c r="X22" s="277">
        <v>232.35</v>
      </c>
      <c r="Y22" s="277">
        <v>373.7</v>
      </c>
      <c r="Z22" s="89"/>
      <c r="AA22" s="89"/>
      <c r="AB22" s="89"/>
      <c r="AC22" s="89"/>
    </row>
    <row r="23">
      <c r="A23" s="97" t="s">
        <v>174</v>
      </c>
      <c r="B23" s="93">
        <v>5.0</v>
      </c>
      <c r="C23" s="275">
        <v>147.72</v>
      </c>
      <c r="D23" s="275">
        <v>231.63</v>
      </c>
      <c r="E23" s="275">
        <v>379.35</v>
      </c>
      <c r="F23" s="96">
        <v>1979.0</v>
      </c>
      <c r="G23" s="96">
        <v>0.55</v>
      </c>
      <c r="H23" s="96">
        <v>13413.0</v>
      </c>
      <c r="I23" s="96">
        <v>0.52</v>
      </c>
      <c r="K23" s="91" t="s">
        <v>172</v>
      </c>
      <c r="L23" s="276">
        <v>5.0</v>
      </c>
      <c r="M23" s="275">
        <v>121.0</v>
      </c>
      <c r="N23" s="275">
        <v>113.81</v>
      </c>
      <c r="O23" s="275">
        <f t="shared" si="1"/>
        <v>234.81</v>
      </c>
      <c r="P23" s="94"/>
      <c r="Q23" s="94"/>
      <c r="R23" s="94"/>
      <c r="S23" s="94"/>
      <c r="U23" s="97" t="s">
        <v>178</v>
      </c>
      <c r="V23" s="93">
        <v>5.0</v>
      </c>
      <c r="W23" s="277">
        <v>114.73</v>
      </c>
      <c r="X23" s="277">
        <v>189.04</v>
      </c>
      <c r="Y23" s="277">
        <v>303.77</v>
      </c>
      <c r="Z23" s="89"/>
      <c r="AA23" s="89"/>
      <c r="AB23" s="89"/>
      <c r="AC23" s="89"/>
    </row>
    <row r="24">
      <c r="A24" s="142" t="s">
        <v>176</v>
      </c>
      <c r="B24" s="105">
        <v>5.0</v>
      </c>
      <c r="C24" s="278">
        <v>149.49</v>
      </c>
      <c r="D24" s="278">
        <v>227.31</v>
      </c>
      <c r="E24" s="278">
        <v>376.8</v>
      </c>
      <c r="F24" s="209"/>
      <c r="G24" s="209"/>
      <c r="H24" s="209"/>
      <c r="I24" s="209"/>
      <c r="K24" s="103" t="s">
        <v>173</v>
      </c>
      <c r="L24" s="279">
        <v>5.0</v>
      </c>
      <c r="M24" s="278">
        <v>102.0</v>
      </c>
      <c r="N24" s="278">
        <v>133.66</v>
      </c>
      <c r="O24" s="278">
        <f t="shared" si="1"/>
        <v>235.66</v>
      </c>
      <c r="P24" s="109"/>
      <c r="Q24" s="109"/>
      <c r="R24" s="109"/>
      <c r="S24" s="109"/>
      <c r="U24" s="142" t="s">
        <v>179</v>
      </c>
      <c r="V24" s="105">
        <v>5.0</v>
      </c>
      <c r="W24" s="280">
        <v>117.32</v>
      </c>
      <c r="X24" s="280">
        <v>194.82</v>
      </c>
      <c r="Y24" s="280">
        <v>312.13</v>
      </c>
      <c r="Z24" s="209"/>
      <c r="AA24" s="209"/>
      <c r="AB24" s="209"/>
      <c r="AC24" s="209"/>
    </row>
    <row r="25">
      <c r="A25" s="116" t="s">
        <v>170</v>
      </c>
      <c r="B25" s="118">
        <v>6.0</v>
      </c>
      <c r="C25" s="281">
        <v>70.15</v>
      </c>
      <c r="D25" s="281">
        <v>161.25</v>
      </c>
      <c r="E25" s="281">
        <v>231.4</v>
      </c>
      <c r="F25" s="96">
        <v>1900.0</v>
      </c>
      <c r="G25" s="96">
        <v>0.57</v>
      </c>
      <c r="H25" s="96">
        <v>12603.0</v>
      </c>
      <c r="I25" s="96">
        <v>0.55</v>
      </c>
      <c r="K25" s="116" t="s">
        <v>170</v>
      </c>
      <c r="L25" s="282">
        <v>6.0</v>
      </c>
      <c r="M25" s="281">
        <v>155.0</v>
      </c>
      <c r="N25" s="281">
        <v>168.31</v>
      </c>
      <c r="O25" s="281">
        <f t="shared" si="1"/>
        <v>323.31</v>
      </c>
      <c r="P25" s="94">
        <v>2854.0</v>
      </c>
      <c r="Q25" s="94">
        <v>0.34</v>
      </c>
      <c r="R25" s="94">
        <v>18253.0</v>
      </c>
      <c r="S25" s="94">
        <v>0.34</v>
      </c>
      <c r="U25" s="252" t="s">
        <v>174</v>
      </c>
      <c r="V25" s="118">
        <v>6.0</v>
      </c>
      <c r="W25" s="283">
        <v>146.11</v>
      </c>
      <c r="X25" s="283">
        <v>235.51</v>
      </c>
      <c r="Y25" s="283">
        <v>381.62</v>
      </c>
      <c r="Z25" s="96">
        <v>2195.0</v>
      </c>
      <c r="AA25" s="96">
        <v>0.49</v>
      </c>
      <c r="AB25" s="96">
        <v>14253.0</v>
      </c>
      <c r="AC25" s="96">
        <v>0.48</v>
      </c>
    </row>
    <row r="26">
      <c r="A26" s="91" t="s">
        <v>171</v>
      </c>
      <c r="B26" s="93">
        <v>6.0</v>
      </c>
      <c r="C26" s="275">
        <v>78.87</v>
      </c>
      <c r="D26" s="275">
        <v>191.77</v>
      </c>
      <c r="E26" s="275">
        <v>270.64</v>
      </c>
      <c r="F26" s="90"/>
      <c r="G26" s="90"/>
      <c r="H26" s="90"/>
      <c r="I26" s="90"/>
      <c r="K26" s="91" t="s">
        <v>171</v>
      </c>
      <c r="L26" s="276">
        <v>6.0</v>
      </c>
      <c r="M26" s="275">
        <v>104.0</v>
      </c>
      <c r="N26" s="275">
        <v>218.83</v>
      </c>
      <c r="O26" s="275">
        <f t="shared" si="1"/>
        <v>322.83</v>
      </c>
      <c r="P26" s="94"/>
      <c r="Q26" s="94"/>
      <c r="R26" s="94"/>
      <c r="S26" s="94"/>
      <c r="U26" s="253" t="s">
        <v>176</v>
      </c>
      <c r="V26" s="93">
        <v>6.0</v>
      </c>
      <c r="W26" s="277">
        <v>134.89</v>
      </c>
      <c r="X26" s="277">
        <v>228.23</v>
      </c>
      <c r="Y26" s="277">
        <v>363.11</v>
      </c>
      <c r="Z26" s="89"/>
      <c r="AA26" s="89"/>
      <c r="AB26" s="89"/>
      <c r="AC26" s="89"/>
    </row>
    <row r="27">
      <c r="A27" s="97" t="s">
        <v>174</v>
      </c>
      <c r="B27" s="93">
        <v>6.0</v>
      </c>
      <c r="C27" s="275">
        <v>146.21</v>
      </c>
      <c r="D27" s="275">
        <v>230.82</v>
      </c>
      <c r="E27" s="275">
        <v>377.03</v>
      </c>
      <c r="F27" s="96">
        <v>1814.0</v>
      </c>
      <c r="G27" s="96">
        <v>0.59</v>
      </c>
      <c r="H27" s="96">
        <v>12189.0</v>
      </c>
      <c r="I27" s="96">
        <v>0.53</v>
      </c>
      <c r="K27" s="91" t="s">
        <v>172</v>
      </c>
      <c r="L27" s="276">
        <v>6.0</v>
      </c>
      <c r="M27" s="275">
        <v>149.0</v>
      </c>
      <c r="N27" s="275">
        <v>173.9</v>
      </c>
      <c r="O27" s="275">
        <f t="shared" si="1"/>
        <v>322.9</v>
      </c>
      <c r="P27" s="94"/>
      <c r="Q27" s="94"/>
      <c r="R27" s="94"/>
      <c r="S27" s="94"/>
      <c r="U27" s="253" t="s">
        <v>178</v>
      </c>
      <c r="V27" s="93">
        <v>6.0</v>
      </c>
      <c r="W27" s="277">
        <v>112.26</v>
      </c>
      <c r="X27" s="277">
        <v>187.25</v>
      </c>
      <c r="Y27" s="277">
        <v>299.51</v>
      </c>
      <c r="Z27" s="89"/>
      <c r="AA27" s="89"/>
      <c r="AB27" s="89"/>
      <c r="AC27" s="89"/>
    </row>
    <row r="28">
      <c r="A28" s="142" t="s">
        <v>176</v>
      </c>
      <c r="B28" s="105">
        <v>6.0</v>
      </c>
      <c r="C28" s="278">
        <v>148.51</v>
      </c>
      <c r="D28" s="278">
        <v>220.83</v>
      </c>
      <c r="E28" s="278">
        <v>369.34</v>
      </c>
      <c r="F28" s="209"/>
      <c r="G28" s="209"/>
      <c r="H28" s="209"/>
      <c r="I28" s="209"/>
      <c r="K28" s="103" t="s">
        <v>173</v>
      </c>
      <c r="L28" s="279">
        <v>6.0</v>
      </c>
      <c r="M28" s="278">
        <v>233.0</v>
      </c>
      <c r="N28" s="278">
        <v>89.91</v>
      </c>
      <c r="O28" s="278">
        <f t="shared" si="1"/>
        <v>322.91</v>
      </c>
      <c r="P28" s="109"/>
      <c r="Q28" s="109"/>
      <c r="R28" s="109"/>
      <c r="S28" s="109"/>
      <c r="U28" s="255" t="s">
        <v>179</v>
      </c>
      <c r="V28" s="105">
        <v>6.0</v>
      </c>
      <c r="W28" s="280">
        <v>118.21</v>
      </c>
      <c r="X28" s="280">
        <v>197.72</v>
      </c>
      <c r="Y28" s="280">
        <v>315.93</v>
      </c>
      <c r="Z28" s="209"/>
      <c r="AA28" s="209"/>
      <c r="AB28" s="209"/>
      <c r="AC28" s="209"/>
    </row>
    <row r="29">
      <c r="A29" s="116" t="s">
        <v>170</v>
      </c>
      <c r="B29" s="118">
        <v>7.0</v>
      </c>
      <c r="C29" s="281">
        <v>67.65</v>
      </c>
      <c r="D29" s="281">
        <v>157.04</v>
      </c>
      <c r="E29" s="281">
        <v>224.7</v>
      </c>
      <c r="F29" s="96">
        <v>1813.0</v>
      </c>
      <c r="G29" s="96">
        <v>0.58</v>
      </c>
      <c r="H29" s="96">
        <v>12291.0</v>
      </c>
      <c r="I29" s="96">
        <v>0.56</v>
      </c>
      <c r="K29" s="116" t="s">
        <v>170</v>
      </c>
      <c r="L29" s="282">
        <v>7.0</v>
      </c>
      <c r="M29" s="281">
        <v>125.0</v>
      </c>
      <c r="N29" s="281">
        <v>111.9</v>
      </c>
      <c r="O29" s="281">
        <f t="shared" si="1"/>
        <v>236.9</v>
      </c>
      <c r="P29" s="94">
        <v>2835.0</v>
      </c>
      <c r="Q29" s="94">
        <v>0.34</v>
      </c>
      <c r="R29" s="94">
        <v>18127.0</v>
      </c>
      <c r="S29" s="94">
        <v>0.34</v>
      </c>
      <c r="U29" s="140" t="s">
        <v>174</v>
      </c>
      <c r="V29" s="118">
        <v>7.0</v>
      </c>
      <c r="W29" s="283">
        <v>151.9</v>
      </c>
      <c r="X29" s="283">
        <v>240.22</v>
      </c>
      <c r="Y29" s="283">
        <v>392.12</v>
      </c>
      <c r="Z29" s="96">
        <v>2164.0</v>
      </c>
      <c r="AA29" s="96">
        <v>0.5</v>
      </c>
      <c r="AB29" s="96">
        <v>14106.0</v>
      </c>
      <c r="AC29" s="96">
        <v>0.49</v>
      </c>
    </row>
    <row r="30">
      <c r="A30" s="91" t="s">
        <v>171</v>
      </c>
      <c r="B30" s="93">
        <v>7.0</v>
      </c>
      <c r="C30" s="275">
        <v>78.47</v>
      </c>
      <c r="D30" s="275">
        <v>188.7</v>
      </c>
      <c r="E30" s="275">
        <v>267.17</v>
      </c>
      <c r="F30" s="90"/>
      <c r="G30" s="90"/>
      <c r="H30" s="90"/>
      <c r="I30" s="90"/>
      <c r="K30" s="91" t="s">
        <v>171</v>
      </c>
      <c r="L30" s="276">
        <v>7.0</v>
      </c>
      <c r="M30" s="275">
        <v>82.0</v>
      </c>
      <c r="N30" s="275">
        <v>154.05</v>
      </c>
      <c r="O30" s="275">
        <f t="shared" si="1"/>
        <v>236.05</v>
      </c>
      <c r="P30" s="94"/>
      <c r="Q30" s="94"/>
      <c r="R30" s="94"/>
      <c r="S30" s="94"/>
      <c r="U30" s="97" t="s">
        <v>176</v>
      </c>
      <c r="V30" s="93">
        <v>7.0</v>
      </c>
      <c r="W30" s="277">
        <v>143.16</v>
      </c>
      <c r="X30" s="277">
        <v>233.88</v>
      </c>
      <c r="Y30" s="277">
        <v>377.04</v>
      </c>
      <c r="Z30" s="89"/>
      <c r="AA30" s="89"/>
      <c r="AB30" s="89"/>
      <c r="AC30" s="89"/>
    </row>
    <row r="31">
      <c r="A31" s="97" t="s">
        <v>174</v>
      </c>
      <c r="B31" s="93">
        <v>7.0</v>
      </c>
      <c r="C31" s="275">
        <v>135.21</v>
      </c>
      <c r="D31" s="275">
        <v>211.3</v>
      </c>
      <c r="E31" s="275">
        <v>346.5</v>
      </c>
      <c r="F31" s="96">
        <v>1765.0</v>
      </c>
      <c r="G31" s="96">
        <v>0.6</v>
      </c>
      <c r="H31" s="96">
        <v>12189.0</v>
      </c>
      <c r="I31" s="96">
        <v>0.57</v>
      </c>
      <c r="K31" s="91" t="s">
        <v>172</v>
      </c>
      <c r="L31" s="276">
        <v>7.0</v>
      </c>
      <c r="M31" s="275">
        <v>122.0</v>
      </c>
      <c r="N31" s="275">
        <v>114.41</v>
      </c>
      <c r="O31" s="275">
        <f t="shared" si="1"/>
        <v>236.41</v>
      </c>
      <c r="P31" s="94"/>
      <c r="Q31" s="94"/>
      <c r="R31" s="94"/>
      <c r="S31" s="94"/>
      <c r="U31" s="97" t="s">
        <v>178</v>
      </c>
      <c r="V31" s="93">
        <v>7.0</v>
      </c>
      <c r="W31" s="277">
        <v>112.03</v>
      </c>
      <c r="X31" s="277">
        <v>185.45</v>
      </c>
      <c r="Y31" s="277">
        <v>297.49</v>
      </c>
      <c r="Z31" s="89"/>
      <c r="AA31" s="89"/>
      <c r="AB31" s="89"/>
      <c r="AC31" s="89"/>
    </row>
    <row r="32">
      <c r="A32" s="142" t="s">
        <v>176</v>
      </c>
      <c r="B32" s="105">
        <v>7.0</v>
      </c>
      <c r="C32" s="278">
        <v>147.01</v>
      </c>
      <c r="D32" s="278">
        <v>226.82</v>
      </c>
      <c r="E32" s="278">
        <v>373.83</v>
      </c>
      <c r="F32" s="209"/>
      <c r="G32" s="209"/>
      <c r="H32" s="209"/>
      <c r="I32" s="209"/>
      <c r="K32" s="103" t="s">
        <v>173</v>
      </c>
      <c r="L32" s="279">
        <v>7.0</v>
      </c>
      <c r="M32" s="278">
        <v>99.0</v>
      </c>
      <c r="N32" s="278">
        <v>138.02</v>
      </c>
      <c r="O32" s="278">
        <f t="shared" si="1"/>
        <v>237.02</v>
      </c>
      <c r="P32" s="109"/>
      <c r="Q32" s="109"/>
      <c r="R32" s="109"/>
      <c r="S32" s="109"/>
      <c r="U32" s="142" t="s">
        <v>179</v>
      </c>
      <c r="V32" s="105">
        <v>7.0</v>
      </c>
      <c r="W32" s="280">
        <v>122.79</v>
      </c>
      <c r="X32" s="280">
        <v>200.12</v>
      </c>
      <c r="Y32" s="280">
        <v>322.91</v>
      </c>
      <c r="Z32" s="209"/>
      <c r="AA32" s="209"/>
      <c r="AB32" s="209"/>
      <c r="AC32" s="209"/>
    </row>
    <row r="33">
      <c r="A33" s="116" t="s">
        <v>170</v>
      </c>
      <c r="B33" s="118">
        <v>8.0</v>
      </c>
      <c r="C33" s="281">
        <v>68.52</v>
      </c>
      <c r="D33" s="281">
        <v>163.19</v>
      </c>
      <c r="E33" s="281">
        <v>231.71</v>
      </c>
      <c r="F33" s="96">
        <v>1648.0</v>
      </c>
      <c r="G33" s="96">
        <v>0.62</v>
      </c>
      <c r="H33" s="96">
        <v>11373.0</v>
      </c>
      <c r="I33" s="96">
        <v>0.6</v>
      </c>
      <c r="K33" s="116" t="s">
        <v>170</v>
      </c>
      <c r="L33" s="282">
        <v>8.0</v>
      </c>
      <c r="M33" s="281">
        <v>146.0</v>
      </c>
      <c r="N33" s="281">
        <v>118.05</v>
      </c>
      <c r="O33" s="281">
        <f t="shared" si="1"/>
        <v>264.05</v>
      </c>
      <c r="P33" s="94">
        <v>2815.0</v>
      </c>
      <c r="Q33" s="94">
        <v>0.34</v>
      </c>
      <c r="R33" s="94">
        <v>18021.0</v>
      </c>
      <c r="S33" s="94">
        <v>0.34</v>
      </c>
      <c r="U33" s="252" t="s">
        <v>174</v>
      </c>
      <c r="V33" s="118">
        <v>8.0</v>
      </c>
      <c r="W33" s="283">
        <v>150.91</v>
      </c>
      <c r="X33" s="283">
        <v>236.93</v>
      </c>
      <c r="Y33" s="283">
        <v>387.83</v>
      </c>
      <c r="Z33" s="96">
        <v>2157.0</v>
      </c>
      <c r="AA33" s="96">
        <v>0.5</v>
      </c>
      <c r="AB33" s="96">
        <v>14041.0</v>
      </c>
      <c r="AC33" s="96">
        <v>0.49</v>
      </c>
    </row>
    <row r="34">
      <c r="A34" s="91" t="s">
        <v>171</v>
      </c>
      <c r="B34" s="93">
        <v>8.0</v>
      </c>
      <c r="C34" s="275">
        <v>77.36</v>
      </c>
      <c r="D34" s="275">
        <v>187.64</v>
      </c>
      <c r="E34" s="275">
        <v>265.0</v>
      </c>
      <c r="F34" s="90"/>
      <c r="G34" s="90"/>
      <c r="H34" s="90"/>
      <c r="I34" s="90"/>
      <c r="K34" s="91" t="s">
        <v>171</v>
      </c>
      <c r="L34" s="276">
        <v>8.0</v>
      </c>
      <c r="M34" s="275">
        <v>93.0</v>
      </c>
      <c r="N34" s="275">
        <v>171.85</v>
      </c>
      <c r="O34" s="275">
        <f t="shared" si="1"/>
        <v>264.85</v>
      </c>
      <c r="P34" s="94"/>
      <c r="Q34" s="94"/>
      <c r="R34" s="94"/>
      <c r="S34" s="94"/>
      <c r="U34" s="253" t="s">
        <v>176</v>
      </c>
      <c r="V34" s="93">
        <v>8.0</v>
      </c>
      <c r="W34" s="277">
        <v>142.39</v>
      </c>
      <c r="X34" s="277">
        <v>236.66</v>
      </c>
      <c r="Y34" s="277">
        <v>379.05</v>
      </c>
      <c r="Z34" s="89"/>
      <c r="AA34" s="89"/>
      <c r="AB34" s="89"/>
      <c r="AC34" s="89"/>
    </row>
    <row r="35">
      <c r="A35" s="97" t="s">
        <v>174</v>
      </c>
      <c r="B35" s="93">
        <v>8.0</v>
      </c>
      <c r="C35" s="275">
        <v>140.16</v>
      </c>
      <c r="D35" s="275">
        <v>221.64</v>
      </c>
      <c r="E35" s="275">
        <v>361.8</v>
      </c>
      <c r="F35" s="96">
        <v>1612.0</v>
      </c>
      <c r="G35" s="96">
        <v>0.64</v>
      </c>
      <c r="H35" s="96">
        <v>11932.0</v>
      </c>
      <c r="I35" s="96">
        <v>0.6</v>
      </c>
      <c r="K35" s="91" t="s">
        <v>172</v>
      </c>
      <c r="L35" s="276">
        <v>8.0</v>
      </c>
      <c r="M35" s="275">
        <v>139.0</v>
      </c>
      <c r="N35" s="275">
        <v>125.5</v>
      </c>
      <c r="O35" s="275">
        <f t="shared" si="1"/>
        <v>264.5</v>
      </c>
      <c r="P35" s="94"/>
      <c r="Q35" s="94"/>
      <c r="R35" s="94"/>
      <c r="S35" s="94"/>
      <c r="U35" s="253" t="s">
        <v>178</v>
      </c>
      <c r="V35" s="93">
        <v>8.0</v>
      </c>
      <c r="W35" s="277">
        <v>110.93</v>
      </c>
      <c r="X35" s="277">
        <v>177.95</v>
      </c>
      <c r="Y35" s="277">
        <v>288.88</v>
      </c>
      <c r="Z35" s="89"/>
      <c r="AA35" s="89"/>
      <c r="AB35" s="89"/>
      <c r="AC35" s="89"/>
    </row>
    <row r="36">
      <c r="A36" s="142" t="s">
        <v>176</v>
      </c>
      <c r="B36" s="105">
        <v>8.0</v>
      </c>
      <c r="C36" s="278">
        <v>145.51</v>
      </c>
      <c r="D36" s="278">
        <v>223.51</v>
      </c>
      <c r="E36" s="278">
        <v>369.02</v>
      </c>
      <c r="F36" s="209"/>
      <c r="G36" s="209"/>
      <c r="H36" s="209"/>
      <c r="I36" s="209"/>
      <c r="K36" s="103" t="s">
        <v>173</v>
      </c>
      <c r="L36" s="279">
        <v>8.0</v>
      </c>
      <c r="M36" s="278">
        <v>196.0</v>
      </c>
      <c r="N36" s="278">
        <v>68.62</v>
      </c>
      <c r="O36" s="278">
        <f t="shared" si="1"/>
        <v>264.62</v>
      </c>
      <c r="P36" s="109"/>
      <c r="Q36" s="109"/>
      <c r="R36" s="109"/>
      <c r="S36" s="109"/>
      <c r="U36" s="255" t="s">
        <v>179</v>
      </c>
      <c r="V36" s="105">
        <v>8.0</v>
      </c>
      <c r="W36" s="280">
        <v>120.91</v>
      </c>
      <c r="X36" s="280">
        <v>208.63</v>
      </c>
      <c r="Y36" s="280">
        <v>329.54</v>
      </c>
      <c r="Z36" s="209"/>
      <c r="AA36" s="209"/>
      <c r="AB36" s="209"/>
      <c r="AC36" s="209"/>
    </row>
    <row r="37">
      <c r="A37" s="116" t="s">
        <v>170</v>
      </c>
      <c r="B37" s="118">
        <v>9.0</v>
      </c>
      <c r="C37" s="281">
        <v>67.0</v>
      </c>
      <c r="D37" s="281">
        <v>155.2</v>
      </c>
      <c r="E37" s="281">
        <v>222.2</v>
      </c>
      <c r="F37" s="96">
        <v>1581.0</v>
      </c>
      <c r="G37" s="96">
        <v>0.64</v>
      </c>
      <c r="H37" s="96">
        <v>11176.0</v>
      </c>
      <c r="I37" s="96">
        <v>0.6</v>
      </c>
      <c r="K37" s="116" t="s">
        <v>170</v>
      </c>
      <c r="L37" s="282">
        <v>9.0</v>
      </c>
      <c r="M37" s="281">
        <v>121.0</v>
      </c>
      <c r="N37" s="281">
        <v>109.99</v>
      </c>
      <c r="O37" s="281">
        <f t="shared" si="1"/>
        <v>230.99</v>
      </c>
      <c r="P37" s="94">
        <v>2803.0</v>
      </c>
      <c r="Q37" s="94">
        <v>0.34</v>
      </c>
      <c r="R37" s="94">
        <v>17954.0</v>
      </c>
      <c r="S37" s="94">
        <v>0.34</v>
      </c>
      <c r="U37" s="140" t="s">
        <v>174</v>
      </c>
      <c r="V37" s="118">
        <v>9.0</v>
      </c>
      <c r="W37" s="283">
        <v>147.6</v>
      </c>
      <c r="X37" s="283">
        <v>237.82</v>
      </c>
      <c r="Y37" s="283">
        <v>385.42</v>
      </c>
      <c r="Z37" s="96">
        <v>2124.0</v>
      </c>
      <c r="AA37" s="96">
        <v>0.51</v>
      </c>
      <c r="AB37" s="96">
        <v>13891.0</v>
      </c>
      <c r="AC37" s="96">
        <v>0.49</v>
      </c>
    </row>
    <row r="38">
      <c r="A38" s="91" t="s">
        <v>171</v>
      </c>
      <c r="B38" s="93">
        <v>9.0</v>
      </c>
      <c r="C38" s="275">
        <v>76.63</v>
      </c>
      <c r="D38" s="275">
        <v>182.03</v>
      </c>
      <c r="E38" s="275">
        <v>258.66</v>
      </c>
      <c r="F38" s="90"/>
      <c r="G38" s="90"/>
      <c r="H38" s="90"/>
      <c r="I38" s="90"/>
      <c r="K38" s="91" t="s">
        <v>171</v>
      </c>
      <c r="L38" s="276">
        <v>9.0</v>
      </c>
      <c r="M38" s="275">
        <v>81.0</v>
      </c>
      <c r="N38" s="275">
        <v>150.16</v>
      </c>
      <c r="O38" s="275">
        <f t="shared" si="1"/>
        <v>231.16</v>
      </c>
      <c r="P38" s="94"/>
      <c r="Q38" s="94"/>
      <c r="R38" s="94"/>
      <c r="S38" s="94"/>
      <c r="U38" s="97" t="s">
        <v>176</v>
      </c>
      <c r="V38" s="93">
        <v>9.0</v>
      </c>
      <c r="W38" s="277">
        <v>141.16</v>
      </c>
      <c r="X38" s="277">
        <v>231.3</v>
      </c>
      <c r="Y38" s="277">
        <v>372.45</v>
      </c>
      <c r="Z38" s="89"/>
      <c r="AA38" s="89"/>
      <c r="AB38" s="89"/>
      <c r="AC38" s="89"/>
    </row>
    <row r="39">
      <c r="A39" s="97" t="s">
        <v>174</v>
      </c>
      <c r="B39" s="93">
        <v>9.0</v>
      </c>
      <c r="C39" s="275">
        <v>137.65</v>
      </c>
      <c r="D39" s="275">
        <v>216.74</v>
      </c>
      <c r="E39" s="275">
        <v>354.39</v>
      </c>
      <c r="F39" s="96">
        <v>1514.0</v>
      </c>
      <c r="G39" s="96">
        <v>0.66</v>
      </c>
      <c r="H39" s="96">
        <v>10851.0</v>
      </c>
      <c r="I39" s="96">
        <v>0.61</v>
      </c>
      <c r="K39" s="91" t="s">
        <v>172</v>
      </c>
      <c r="L39" s="276">
        <v>9.0</v>
      </c>
      <c r="M39" s="275">
        <v>117.0</v>
      </c>
      <c r="N39" s="275">
        <v>114.2</v>
      </c>
      <c r="O39" s="275">
        <f t="shared" si="1"/>
        <v>231.2</v>
      </c>
      <c r="P39" s="94"/>
      <c r="Q39" s="94"/>
      <c r="R39" s="94"/>
      <c r="S39" s="94"/>
      <c r="U39" s="97" t="s">
        <v>178</v>
      </c>
      <c r="V39" s="93">
        <v>9.0</v>
      </c>
      <c r="W39" s="277">
        <v>97.13</v>
      </c>
      <c r="X39" s="277">
        <v>158.65</v>
      </c>
      <c r="Y39" s="277">
        <v>255.79</v>
      </c>
      <c r="Z39" s="89"/>
      <c r="AA39" s="89"/>
      <c r="AB39" s="89"/>
      <c r="AC39" s="89"/>
    </row>
    <row r="40">
      <c r="A40" s="142" t="s">
        <v>176</v>
      </c>
      <c r="B40" s="105">
        <v>9.0</v>
      </c>
      <c r="C40" s="278">
        <v>144.3</v>
      </c>
      <c r="D40" s="278">
        <v>224.12</v>
      </c>
      <c r="E40" s="278">
        <v>368.42</v>
      </c>
      <c r="F40" s="209"/>
      <c r="G40" s="209"/>
      <c r="H40" s="209"/>
      <c r="I40" s="209"/>
      <c r="K40" s="103" t="s">
        <v>173</v>
      </c>
      <c r="L40" s="279">
        <v>9.0</v>
      </c>
      <c r="M40" s="278">
        <v>97.0</v>
      </c>
      <c r="N40" s="278">
        <v>134.43</v>
      </c>
      <c r="O40" s="278">
        <f t="shared" si="1"/>
        <v>231.43</v>
      </c>
      <c r="P40" s="109"/>
      <c r="Q40" s="109"/>
      <c r="R40" s="109"/>
      <c r="S40" s="109"/>
      <c r="U40" s="142" t="s">
        <v>179</v>
      </c>
      <c r="V40" s="105">
        <v>9.0</v>
      </c>
      <c r="W40" s="280">
        <v>121.39</v>
      </c>
      <c r="X40" s="280">
        <v>206.6</v>
      </c>
      <c r="Y40" s="280">
        <v>327.99</v>
      </c>
      <c r="Z40" s="209"/>
      <c r="AA40" s="209"/>
      <c r="AB40" s="209"/>
      <c r="AC40" s="209"/>
    </row>
    <row r="41">
      <c r="A41" s="116" t="s">
        <v>170</v>
      </c>
      <c r="B41" s="118">
        <v>10.0</v>
      </c>
      <c r="C41" s="281">
        <v>63.8</v>
      </c>
      <c r="D41" s="281">
        <v>148.41</v>
      </c>
      <c r="E41" s="281">
        <v>212.21</v>
      </c>
      <c r="F41" s="96">
        <v>1545.0</v>
      </c>
      <c r="G41" s="208">
        <v>0.65</v>
      </c>
      <c r="H41" s="96">
        <v>11126.0</v>
      </c>
      <c r="I41" s="208">
        <v>0.6</v>
      </c>
      <c r="K41" s="116" t="s">
        <v>170</v>
      </c>
      <c r="L41" s="282">
        <v>10.0</v>
      </c>
      <c r="M41" s="281">
        <v>145.0</v>
      </c>
      <c r="N41" s="281">
        <v>173.89</v>
      </c>
      <c r="O41" s="281">
        <f t="shared" si="1"/>
        <v>318.89</v>
      </c>
      <c r="P41" s="94">
        <v>2788.0</v>
      </c>
      <c r="Q41" s="284">
        <v>0.35</v>
      </c>
      <c r="R41" s="94">
        <v>17853.0</v>
      </c>
      <c r="S41" s="284">
        <v>0.35</v>
      </c>
      <c r="U41" s="252" t="s">
        <v>174</v>
      </c>
      <c r="V41" s="118">
        <v>10.0</v>
      </c>
      <c r="W41" s="283">
        <v>152.72</v>
      </c>
      <c r="X41" s="283">
        <v>241.91</v>
      </c>
      <c r="Y41" s="283">
        <v>394.63</v>
      </c>
      <c r="Z41" s="96">
        <v>2144.0</v>
      </c>
      <c r="AA41" s="285">
        <v>0.51</v>
      </c>
      <c r="AB41" s="96">
        <v>14026.0</v>
      </c>
      <c r="AC41" s="285">
        <v>0.49</v>
      </c>
    </row>
    <row r="42">
      <c r="A42" s="91" t="s">
        <v>171</v>
      </c>
      <c r="B42" s="93">
        <v>10.0</v>
      </c>
      <c r="C42" s="275">
        <v>72.85</v>
      </c>
      <c r="D42" s="275">
        <v>176.55</v>
      </c>
      <c r="E42" s="275">
        <v>249.4</v>
      </c>
      <c r="F42" s="90"/>
      <c r="G42" s="90"/>
      <c r="H42" s="90"/>
      <c r="I42" s="90"/>
      <c r="K42" s="91" t="s">
        <v>171</v>
      </c>
      <c r="L42" s="276">
        <v>10.0</v>
      </c>
      <c r="M42" s="275">
        <v>100.0</v>
      </c>
      <c r="N42" s="275">
        <v>219.35</v>
      </c>
      <c r="O42" s="275">
        <f t="shared" si="1"/>
        <v>319.35</v>
      </c>
      <c r="P42" s="89"/>
      <c r="Q42" s="89"/>
      <c r="R42" s="89"/>
      <c r="S42" s="89"/>
      <c r="U42" s="253" t="s">
        <v>176</v>
      </c>
      <c r="V42" s="93">
        <v>10.0</v>
      </c>
      <c r="W42" s="277">
        <v>141.37</v>
      </c>
      <c r="X42" s="277">
        <v>234.38</v>
      </c>
      <c r="Y42" s="277">
        <v>375.74</v>
      </c>
      <c r="Z42" s="89"/>
      <c r="AA42" s="89"/>
      <c r="AB42" s="89"/>
      <c r="AC42" s="89"/>
    </row>
    <row r="43">
      <c r="A43" s="97" t="s">
        <v>174</v>
      </c>
      <c r="B43" s="93">
        <v>10.0</v>
      </c>
      <c r="C43" s="275">
        <v>139.03</v>
      </c>
      <c r="D43" s="275">
        <v>217.23</v>
      </c>
      <c r="E43" s="275">
        <v>356.26</v>
      </c>
      <c r="F43" s="96">
        <v>1468.0</v>
      </c>
      <c r="G43" s="208">
        <v>0.67</v>
      </c>
      <c r="H43" s="96">
        <v>10782.0</v>
      </c>
      <c r="I43" s="208">
        <v>0.61</v>
      </c>
      <c r="K43" s="91" t="s">
        <v>172</v>
      </c>
      <c r="L43" s="276">
        <v>10.0</v>
      </c>
      <c r="M43" s="275">
        <v>132.0</v>
      </c>
      <c r="N43" s="275">
        <v>187.42</v>
      </c>
      <c r="O43" s="275">
        <f t="shared" si="1"/>
        <v>319.42</v>
      </c>
      <c r="P43" s="89"/>
      <c r="Q43" s="89"/>
      <c r="R43" s="89"/>
      <c r="S43" s="89"/>
      <c r="U43" s="253" t="s">
        <v>178</v>
      </c>
      <c r="V43" s="93">
        <v>10.0</v>
      </c>
      <c r="W43" s="277">
        <v>111.74</v>
      </c>
      <c r="X43" s="277">
        <v>184.34</v>
      </c>
      <c r="Y43" s="277">
        <v>296.08</v>
      </c>
      <c r="Z43" s="89"/>
      <c r="AA43" s="89"/>
      <c r="AB43" s="89"/>
      <c r="AC43" s="89"/>
    </row>
    <row r="44">
      <c r="A44" s="142" t="s">
        <v>176</v>
      </c>
      <c r="B44" s="105">
        <v>10.0</v>
      </c>
      <c r="C44" s="278">
        <v>139.5</v>
      </c>
      <c r="D44" s="278">
        <v>214.9</v>
      </c>
      <c r="E44" s="278">
        <v>354.4</v>
      </c>
      <c r="F44" s="209"/>
      <c r="G44" s="209"/>
      <c r="H44" s="209"/>
      <c r="I44" s="209"/>
      <c r="K44" s="103" t="s">
        <v>173</v>
      </c>
      <c r="L44" s="279">
        <v>10.0</v>
      </c>
      <c r="M44" s="278">
        <v>228.0</v>
      </c>
      <c r="N44" s="278">
        <v>91.79</v>
      </c>
      <c r="O44" s="278">
        <f t="shared" si="1"/>
        <v>319.79</v>
      </c>
      <c r="P44" s="209"/>
      <c r="Q44" s="209"/>
      <c r="R44" s="209"/>
      <c r="S44" s="209"/>
      <c r="U44" s="255" t="s">
        <v>179</v>
      </c>
      <c r="V44" s="105">
        <v>10.0</v>
      </c>
      <c r="W44" s="280">
        <v>120.2</v>
      </c>
      <c r="X44" s="280">
        <v>199.71</v>
      </c>
      <c r="Y44" s="280">
        <v>319.91</v>
      </c>
      <c r="Z44" s="209"/>
      <c r="AA44" s="209"/>
      <c r="AB44" s="209"/>
      <c r="AC44" s="209"/>
    </row>
    <row r="46">
      <c r="A46" s="239" t="s">
        <v>220</v>
      </c>
      <c r="C46" s="239" t="s">
        <v>244</v>
      </c>
      <c r="G46" s="240" t="s">
        <v>241</v>
      </c>
      <c r="K46" s="266" t="s">
        <v>220</v>
      </c>
      <c r="L46" s="267"/>
      <c r="M46" s="268" t="s">
        <v>245</v>
      </c>
      <c r="Q46" s="240" t="s">
        <v>241</v>
      </c>
      <c r="U46" s="239" t="s">
        <v>220</v>
      </c>
      <c r="W46" s="239" t="s">
        <v>246</v>
      </c>
      <c r="AA46" s="240" t="s">
        <v>241</v>
      </c>
    </row>
    <row r="47">
      <c r="A47" s="241" t="s">
        <v>44</v>
      </c>
      <c r="B47" s="201" t="s">
        <v>195</v>
      </c>
      <c r="C47" s="85"/>
      <c r="D47" s="85"/>
      <c r="E47" s="85"/>
      <c r="F47" s="85"/>
      <c r="G47" s="85"/>
      <c r="H47" s="85"/>
      <c r="I47" s="86"/>
      <c r="K47" s="286" t="s">
        <v>45</v>
      </c>
      <c r="L47" s="270" t="s">
        <v>199</v>
      </c>
      <c r="S47" s="271"/>
      <c r="U47" s="241" t="s">
        <v>46</v>
      </c>
      <c r="V47" s="201" t="s">
        <v>193</v>
      </c>
      <c r="W47" s="85"/>
      <c r="X47" s="85"/>
      <c r="Y47" s="85"/>
      <c r="Z47" s="85"/>
      <c r="AA47" s="85"/>
      <c r="AB47" s="85"/>
      <c r="AC47" s="86"/>
    </row>
    <row r="48">
      <c r="A48" s="89"/>
      <c r="B48" s="81"/>
      <c r="C48" s="81"/>
      <c r="D48" s="81"/>
      <c r="E48" s="81"/>
      <c r="F48" s="81"/>
      <c r="G48" s="81"/>
      <c r="H48" s="81"/>
      <c r="I48" s="82"/>
      <c r="K48" s="272"/>
      <c r="L48" s="81"/>
      <c r="M48" s="81"/>
      <c r="N48" s="81"/>
      <c r="O48" s="81"/>
      <c r="P48" s="81"/>
      <c r="Q48" s="81"/>
      <c r="R48" s="81"/>
      <c r="S48" s="82"/>
      <c r="U48" s="89"/>
      <c r="V48" s="81"/>
      <c r="W48" s="81"/>
      <c r="X48" s="81"/>
      <c r="Y48" s="81"/>
      <c r="Z48" s="81"/>
      <c r="AA48" s="81"/>
      <c r="AB48" s="81"/>
      <c r="AC48" s="82"/>
    </row>
    <row r="49">
      <c r="A49" s="90"/>
      <c r="B49" s="7" t="s">
        <v>16</v>
      </c>
      <c r="C49" s="7" t="s">
        <v>151</v>
      </c>
      <c r="D49" s="7" t="s">
        <v>152</v>
      </c>
      <c r="E49" s="7" t="s">
        <v>153</v>
      </c>
      <c r="F49" s="7" t="s">
        <v>22</v>
      </c>
      <c r="G49" s="7" t="s">
        <v>227</v>
      </c>
      <c r="H49" s="7" t="s">
        <v>28</v>
      </c>
      <c r="I49" s="29" t="s">
        <v>228</v>
      </c>
      <c r="K49" s="273"/>
      <c r="L49" s="274" t="s">
        <v>16</v>
      </c>
      <c r="M49" s="7" t="s">
        <v>151</v>
      </c>
      <c r="N49" s="7" t="s">
        <v>152</v>
      </c>
      <c r="O49" s="7" t="s">
        <v>153</v>
      </c>
      <c r="P49" s="7" t="s">
        <v>22</v>
      </c>
      <c r="Q49" s="7" t="s">
        <v>227</v>
      </c>
      <c r="R49" s="7" t="s">
        <v>28</v>
      </c>
      <c r="S49" s="29" t="s">
        <v>228</v>
      </c>
      <c r="U49" s="90"/>
      <c r="V49" s="7" t="s">
        <v>16</v>
      </c>
      <c r="W49" s="7" t="s">
        <v>151</v>
      </c>
      <c r="X49" s="7" t="s">
        <v>152</v>
      </c>
      <c r="Y49" s="7" t="s">
        <v>153</v>
      </c>
      <c r="Z49" s="7" t="s">
        <v>22</v>
      </c>
      <c r="AA49" s="7" t="s">
        <v>227</v>
      </c>
      <c r="AB49" s="7" t="s">
        <v>28</v>
      </c>
      <c r="AC49" s="29" t="s">
        <v>228</v>
      </c>
    </row>
    <row r="50">
      <c r="A50" s="91" t="s">
        <v>170</v>
      </c>
      <c r="B50" s="93">
        <v>1.0</v>
      </c>
      <c r="C50" s="275">
        <v>512.82</v>
      </c>
      <c r="D50" s="275">
        <v>742.87</v>
      </c>
      <c r="E50" s="275">
        <v>1255.7</v>
      </c>
      <c r="F50" s="260">
        <v>3050.0</v>
      </c>
      <c r="G50" s="260">
        <v>0.29</v>
      </c>
      <c r="H50" s="260">
        <v>19476.0</v>
      </c>
      <c r="I50" s="260">
        <v>0.29</v>
      </c>
      <c r="K50" s="116" t="s">
        <v>170</v>
      </c>
      <c r="L50" s="156">
        <v>1.0</v>
      </c>
      <c r="M50" s="287">
        <v>479.0</v>
      </c>
      <c r="N50" s="287">
        <v>246.75</v>
      </c>
      <c r="O50" s="287">
        <f t="shared" ref="O50:O109" si="2">SUM(M50:N50)</f>
        <v>725.75</v>
      </c>
      <c r="P50" s="94">
        <v>3401.0</v>
      </c>
      <c r="Q50" s="94">
        <v>0.19</v>
      </c>
      <c r="R50" s="94">
        <v>21719.0</v>
      </c>
      <c r="S50" s="94">
        <v>0.19</v>
      </c>
      <c r="U50" s="97" t="s">
        <v>174</v>
      </c>
      <c r="V50" s="93">
        <v>1.0</v>
      </c>
      <c r="W50" s="93">
        <v>547.55</v>
      </c>
      <c r="X50" s="93">
        <v>733.66</v>
      </c>
      <c r="Y50" s="93">
        <v>1281.21</v>
      </c>
      <c r="Z50" s="94">
        <v>2702.0</v>
      </c>
      <c r="AA50" s="94">
        <v>0.37</v>
      </c>
      <c r="AB50" s="94">
        <v>17258.0</v>
      </c>
      <c r="AC50" s="94">
        <v>0.37</v>
      </c>
    </row>
    <row r="51">
      <c r="A51" s="91" t="s">
        <v>171</v>
      </c>
      <c r="B51" s="93">
        <v>1.0</v>
      </c>
      <c r="C51" s="275">
        <v>434.92</v>
      </c>
      <c r="D51" s="275">
        <v>706.76</v>
      </c>
      <c r="E51" s="275">
        <v>1141.68</v>
      </c>
      <c r="F51" s="89"/>
      <c r="G51" s="89"/>
      <c r="H51" s="89"/>
      <c r="I51" s="89"/>
      <c r="K51" s="91" t="s">
        <v>171</v>
      </c>
      <c r="L51" s="156">
        <v>1.0</v>
      </c>
      <c r="M51" s="287">
        <v>273.0</v>
      </c>
      <c r="N51" s="287">
        <v>452.43</v>
      </c>
      <c r="O51" s="287">
        <f t="shared" si="2"/>
        <v>725.43</v>
      </c>
      <c r="P51" s="89"/>
      <c r="Q51" s="89"/>
      <c r="R51" s="89"/>
      <c r="S51" s="89"/>
      <c r="U51" s="97" t="s">
        <v>176</v>
      </c>
      <c r="V51" s="93">
        <v>1.0</v>
      </c>
      <c r="W51" s="93">
        <v>540.18</v>
      </c>
      <c r="X51" s="93">
        <v>718.98</v>
      </c>
      <c r="Y51" s="93">
        <v>1259.16</v>
      </c>
      <c r="Z51" s="89"/>
      <c r="AA51" s="89"/>
      <c r="AB51" s="89"/>
      <c r="AC51" s="89"/>
    </row>
    <row r="52">
      <c r="A52" s="91" t="s">
        <v>172</v>
      </c>
      <c r="B52" s="93">
        <v>1.0</v>
      </c>
      <c r="C52" s="275">
        <v>260.89</v>
      </c>
      <c r="D52" s="275">
        <v>547.53</v>
      </c>
      <c r="E52" s="275">
        <v>808.42</v>
      </c>
      <c r="F52" s="90"/>
      <c r="G52" s="90"/>
      <c r="H52" s="90"/>
      <c r="I52" s="90"/>
      <c r="K52" s="91" t="s">
        <v>172</v>
      </c>
      <c r="L52" s="156">
        <v>1.0</v>
      </c>
      <c r="M52" s="287">
        <v>537.0</v>
      </c>
      <c r="N52" s="287">
        <v>188.26</v>
      </c>
      <c r="O52" s="287">
        <f t="shared" si="2"/>
        <v>725.26</v>
      </c>
      <c r="P52" s="89"/>
      <c r="Q52" s="89"/>
      <c r="R52" s="89"/>
      <c r="S52" s="89"/>
      <c r="U52" s="97" t="s">
        <v>178</v>
      </c>
      <c r="V52" s="93">
        <v>1.0</v>
      </c>
      <c r="W52" s="93">
        <v>548.43</v>
      </c>
      <c r="X52" s="93">
        <v>741.4</v>
      </c>
      <c r="Y52" s="93">
        <v>1289.83</v>
      </c>
      <c r="Z52" s="89"/>
      <c r="AA52" s="89"/>
      <c r="AB52" s="89"/>
      <c r="AC52" s="89"/>
    </row>
    <row r="53">
      <c r="A53" s="97" t="s">
        <v>174</v>
      </c>
      <c r="B53" s="93">
        <v>1.0</v>
      </c>
      <c r="C53" s="275">
        <v>572.28</v>
      </c>
      <c r="D53" s="275">
        <v>757.35</v>
      </c>
      <c r="E53" s="275">
        <v>1329.63</v>
      </c>
      <c r="F53" s="260">
        <v>2713.0</v>
      </c>
      <c r="G53" s="260">
        <v>0.36</v>
      </c>
      <c r="H53" s="260">
        <v>17336.0</v>
      </c>
      <c r="I53" s="260">
        <v>0.36</v>
      </c>
      <c r="K53" s="91" t="s">
        <v>173</v>
      </c>
      <c r="L53" s="156">
        <v>1.0</v>
      </c>
      <c r="M53" s="287">
        <v>436.0</v>
      </c>
      <c r="N53" s="287">
        <v>289.65</v>
      </c>
      <c r="O53" s="287">
        <f t="shared" si="2"/>
        <v>725.65</v>
      </c>
      <c r="P53" s="89"/>
      <c r="Q53" s="89"/>
      <c r="R53" s="89"/>
      <c r="S53" s="89"/>
      <c r="U53" s="97" t="s">
        <v>179</v>
      </c>
      <c r="V53" s="93">
        <v>1.0</v>
      </c>
      <c r="W53" s="93">
        <v>338.02</v>
      </c>
      <c r="X53" s="93">
        <v>474.05</v>
      </c>
      <c r="Y53" s="93">
        <v>812.07</v>
      </c>
      <c r="Z53" s="89"/>
      <c r="AA53" s="89"/>
      <c r="AB53" s="89"/>
      <c r="AC53" s="89"/>
    </row>
    <row r="54">
      <c r="A54" s="97" t="s">
        <v>176</v>
      </c>
      <c r="B54" s="93">
        <v>1.0</v>
      </c>
      <c r="C54" s="275">
        <v>372.71</v>
      </c>
      <c r="D54" s="275">
        <v>563.11</v>
      </c>
      <c r="E54" s="275">
        <v>935.82</v>
      </c>
      <c r="F54" s="89"/>
      <c r="G54" s="89"/>
      <c r="H54" s="89"/>
      <c r="I54" s="89"/>
      <c r="K54" s="91" t="s">
        <v>175</v>
      </c>
      <c r="L54" s="156">
        <v>1.0</v>
      </c>
      <c r="M54" s="287">
        <v>544.0</v>
      </c>
      <c r="N54" s="287">
        <v>181.36</v>
      </c>
      <c r="O54" s="287">
        <f t="shared" si="2"/>
        <v>725.36</v>
      </c>
      <c r="P54" s="89"/>
      <c r="Q54" s="89"/>
      <c r="R54" s="89"/>
      <c r="S54" s="89"/>
      <c r="U54" s="97" t="s">
        <v>200</v>
      </c>
      <c r="V54" s="93">
        <v>1.0</v>
      </c>
      <c r="W54" s="93">
        <v>260.43</v>
      </c>
      <c r="X54" s="93">
        <v>447.87</v>
      </c>
      <c r="Y54" s="93">
        <v>708.3</v>
      </c>
      <c r="Z54" s="89"/>
      <c r="AA54" s="89"/>
      <c r="AB54" s="89"/>
      <c r="AC54" s="89"/>
    </row>
    <row r="55">
      <c r="A55" s="142" t="s">
        <v>178</v>
      </c>
      <c r="B55" s="105">
        <v>1.0</v>
      </c>
      <c r="C55" s="278">
        <v>664.78</v>
      </c>
      <c r="D55" s="278">
        <v>815.98</v>
      </c>
      <c r="E55" s="278">
        <v>1480.75</v>
      </c>
      <c r="F55" s="209"/>
      <c r="G55" s="209"/>
      <c r="H55" s="209"/>
      <c r="I55" s="209"/>
      <c r="K55" s="103" t="s">
        <v>177</v>
      </c>
      <c r="L55" s="166">
        <v>1.0</v>
      </c>
      <c r="M55" s="288">
        <v>206.0</v>
      </c>
      <c r="N55" s="288">
        <v>519.82</v>
      </c>
      <c r="O55" s="288">
        <f t="shared" si="2"/>
        <v>725.82</v>
      </c>
      <c r="P55" s="209"/>
      <c r="Q55" s="209"/>
      <c r="R55" s="209"/>
      <c r="S55" s="209"/>
      <c r="U55" s="142" t="s">
        <v>201</v>
      </c>
      <c r="V55" s="105">
        <v>1.0</v>
      </c>
      <c r="W55" s="105">
        <v>473.41</v>
      </c>
      <c r="X55" s="105">
        <v>680.72</v>
      </c>
      <c r="Y55" s="105">
        <v>1154.13</v>
      </c>
      <c r="Z55" s="209"/>
      <c r="AA55" s="209"/>
      <c r="AB55" s="209"/>
      <c r="AC55" s="209"/>
    </row>
    <row r="56">
      <c r="A56" s="116" t="s">
        <v>170</v>
      </c>
      <c r="B56" s="118">
        <v>2.0</v>
      </c>
      <c r="C56" s="281">
        <v>438.99</v>
      </c>
      <c r="D56" s="281">
        <v>700.92</v>
      </c>
      <c r="E56" s="281">
        <v>1139.91</v>
      </c>
      <c r="F56" s="263">
        <v>2554.0</v>
      </c>
      <c r="G56" s="263">
        <v>0.4</v>
      </c>
      <c r="H56" s="263">
        <v>16337.0</v>
      </c>
      <c r="I56" s="263">
        <v>0.4</v>
      </c>
      <c r="K56" s="116" t="s">
        <v>170</v>
      </c>
      <c r="L56" s="169">
        <v>2.0</v>
      </c>
      <c r="M56" s="289">
        <v>379.0</v>
      </c>
      <c r="N56" s="289">
        <v>218.18</v>
      </c>
      <c r="O56" s="289">
        <f t="shared" si="2"/>
        <v>597.18</v>
      </c>
      <c r="P56" s="94">
        <v>3220.0</v>
      </c>
      <c r="Q56" s="94">
        <v>0.25</v>
      </c>
      <c r="R56" s="94">
        <v>20522.0</v>
      </c>
      <c r="S56" s="94">
        <v>0.26</v>
      </c>
      <c r="U56" s="140" t="s">
        <v>174</v>
      </c>
      <c r="V56" s="118">
        <v>2.0</v>
      </c>
      <c r="W56" s="118">
        <v>505.71</v>
      </c>
      <c r="X56" s="118">
        <v>693.39</v>
      </c>
      <c r="Y56" s="118">
        <v>1199.1</v>
      </c>
      <c r="Z56" s="94">
        <v>2561.0</v>
      </c>
      <c r="AA56" s="94">
        <v>0.4</v>
      </c>
      <c r="AB56" s="94">
        <v>16392.0</v>
      </c>
      <c r="AC56" s="94">
        <v>0.4</v>
      </c>
    </row>
    <row r="57">
      <c r="A57" s="91" t="s">
        <v>171</v>
      </c>
      <c r="B57" s="93">
        <v>2.0</v>
      </c>
      <c r="C57" s="275">
        <v>463.58</v>
      </c>
      <c r="D57" s="275">
        <v>690.11</v>
      </c>
      <c r="E57" s="275">
        <v>1153.7</v>
      </c>
      <c r="F57" s="89"/>
      <c r="G57" s="89"/>
      <c r="H57" s="89"/>
      <c r="I57" s="89"/>
      <c r="K57" s="91" t="s">
        <v>171</v>
      </c>
      <c r="L57" s="156">
        <v>2.0</v>
      </c>
      <c r="M57" s="287">
        <v>226.0</v>
      </c>
      <c r="N57" s="287">
        <v>371.17</v>
      </c>
      <c r="O57" s="287">
        <f t="shared" si="2"/>
        <v>597.17</v>
      </c>
      <c r="P57" s="89"/>
      <c r="Q57" s="89"/>
      <c r="R57" s="89"/>
      <c r="S57" s="89"/>
      <c r="U57" s="97" t="s">
        <v>176</v>
      </c>
      <c r="V57" s="93">
        <v>2.0</v>
      </c>
      <c r="W57" s="93">
        <v>497.18</v>
      </c>
      <c r="X57" s="93">
        <v>670.98</v>
      </c>
      <c r="Y57" s="93">
        <v>1168.15</v>
      </c>
      <c r="Z57" s="89"/>
      <c r="AA57" s="89"/>
      <c r="AB57" s="89"/>
      <c r="AC57" s="89"/>
    </row>
    <row r="58">
      <c r="A58" s="91" t="s">
        <v>172</v>
      </c>
      <c r="B58" s="93">
        <v>2.0</v>
      </c>
      <c r="C58" s="275">
        <v>212.04</v>
      </c>
      <c r="D58" s="275">
        <v>488.25</v>
      </c>
      <c r="E58" s="275">
        <v>700.29</v>
      </c>
      <c r="F58" s="90"/>
      <c r="G58" s="90"/>
      <c r="H58" s="90"/>
      <c r="I58" s="90"/>
      <c r="K58" s="91" t="s">
        <v>172</v>
      </c>
      <c r="L58" s="156">
        <v>2.0</v>
      </c>
      <c r="M58" s="287">
        <v>394.0</v>
      </c>
      <c r="N58" s="287">
        <v>203.01</v>
      </c>
      <c r="O58" s="287">
        <f t="shared" si="2"/>
        <v>597.01</v>
      </c>
      <c r="P58" s="89"/>
      <c r="Q58" s="89"/>
      <c r="R58" s="89"/>
      <c r="S58" s="89"/>
      <c r="U58" s="97" t="s">
        <v>178</v>
      </c>
      <c r="V58" s="93">
        <v>2.0</v>
      </c>
      <c r="W58" s="93">
        <v>495.3</v>
      </c>
      <c r="X58" s="93">
        <v>678.33</v>
      </c>
      <c r="Y58" s="93">
        <v>1173.63</v>
      </c>
      <c r="Z58" s="89"/>
      <c r="AA58" s="89"/>
      <c r="AB58" s="89"/>
      <c r="AC58" s="89"/>
    </row>
    <row r="59">
      <c r="A59" s="97" t="s">
        <v>174</v>
      </c>
      <c r="B59" s="93">
        <v>2.0</v>
      </c>
      <c r="C59" s="275">
        <v>542.75</v>
      </c>
      <c r="D59" s="275">
        <v>725.99</v>
      </c>
      <c r="E59" s="275">
        <v>1268.74</v>
      </c>
      <c r="F59" s="260">
        <v>2348.0</v>
      </c>
      <c r="G59" s="260">
        <v>0.45</v>
      </c>
      <c r="H59" s="260">
        <v>15085.0</v>
      </c>
      <c r="I59" s="260">
        <v>0.45</v>
      </c>
      <c r="K59" s="91" t="s">
        <v>173</v>
      </c>
      <c r="L59" s="156">
        <v>2.0</v>
      </c>
      <c r="M59" s="287">
        <v>313.0</v>
      </c>
      <c r="N59" s="287">
        <v>283.64</v>
      </c>
      <c r="O59" s="287">
        <f t="shared" si="2"/>
        <v>596.64</v>
      </c>
      <c r="P59" s="89"/>
      <c r="Q59" s="89"/>
      <c r="R59" s="89"/>
      <c r="S59" s="89"/>
      <c r="U59" s="97" t="s">
        <v>179</v>
      </c>
      <c r="V59" s="93">
        <v>2.0</v>
      </c>
      <c r="W59" s="93">
        <v>277.83</v>
      </c>
      <c r="X59" s="93">
        <v>429.06</v>
      </c>
      <c r="Y59" s="93">
        <v>706.9</v>
      </c>
      <c r="Z59" s="89"/>
      <c r="AA59" s="89"/>
      <c r="AB59" s="89"/>
      <c r="AC59" s="89"/>
    </row>
    <row r="60">
      <c r="A60" s="97" t="s">
        <v>176</v>
      </c>
      <c r="B60" s="93">
        <v>2.0</v>
      </c>
      <c r="C60" s="275">
        <v>329.26</v>
      </c>
      <c r="D60" s="275">
        <v>512.85</v>
      </c>
      <c r="E60" s="275">
        <v>842.11</v>
      </c>
      <c r="F60" s="89"/>
      <c r="G60" s="89"/>
      <c r="H60" s="89"/>
      <c r="I60" s="89"/>
      <c r="K60" s="91" t="s">
        <v>175</v>
      </c>
      <c r="L60" s="156">
        <v>2.0</v>
      </c>
      <c r="M60" s="287">
        <v>405.0</v>
      </c>
      <c r="N60" s="287">
        <v>192.09</v>
      </c>
      <c r="O60" s="287">
        <f t="shared" si="2"/>
        <v>597.09</v>
      </c>
      <c r="P60" s="89"/>
      <c r="Q60" s="89"/>
      <c r="R60" s="89"/>
      <c r="S60" s="89"/>
      <c r="U60" s="97" t="s">
        <v>200</v>
      </c>
      <c r="V60" s="93">
        <v>2.0</v>
      </c>
      <c r="W60" s="93">
        <v>245.55</v>
      </c>
      <c r="X60" s="93">
        <v>418.87</v>
      </c>
      <c r="Y60" s="93">
        <v>664.41</v>
      </c>
      <c r="Z60" s="89"/>
      <c r="AA60" s="89"/>
      <c r="AB60" s="89"/>
      <c r="AC60" s="89"/>
    </row>
    <row r="61">
      <c r="A61" s="142" t="s">
        <v>178</v>
      </c>
      <c r="B61" s="105">
        <v>2.0</v>
      </c>
      <c r="C61" s="278">
        <v>611.96</v>
      </c>
      <c r="D61" s="278">
        <v>765.0</v>
      </c>
      <c r="E61" s="278">
        <v>1376.96</v>
      </c>
      <c r="F61" s="209"/>
      <c r="G61" s="209"/>
      <c r="H61" s="209"/>
      <c r="I61" s="209"/>
      <c r="K61" s="103" t="s">
        <v>177</v>
      </c>
      <c r="L61" s="166">
        <v>2.0</v>
      </c>
      <c r="M61" s="288">
        <v>193.0</v>
      </c>
      <c r="N61" s="288">
        <v>403.4</v>
      </c>
      <c r="O61" s="288">
        <f t="shared" si="2"/>
        <v>596.4</v>
      </c>
      <c r="P61" s="209"/>
      <c r="Q61" s="209"/>
      <c r="R61" s="209"/>
      <c r="S61" s="209"/>
      <c r="U61" s="142" t="s">
        <v>201</v>
      </c>
      <c r="V61" s="105">
        <v>2.0</v>
      </c>
      <c r="W61" s="105">
        <v>437.51</v>
      </c>
      <c r="X61" s="105">
        <v>643.52</v>
      </c>
      <c r="Y61" s="105">
        <v>1081.04</v>
      </c>
      <c r="Z61" s="209"/>
      <c r="AA61" s="209"/>
      <c r="AB61" s="209"/>
      <c r="AC61" s="209"/>
    </row>
    <row r="62">
      <c r="A62" s="116" t="s">
        <v>170</v>
      </c>
      <c r="B62" s="118">
        <v>3.0</v>
      </c>
      <c r="C62" s="281">
        <v>456.08</v>
      </c>
      <c r="D62" s="281">
        <v>689.94</v>
      </c>
      <c r="E62" s="281">
        <v>1146.01</v>
      </c>
      <c r="F62" s="263">
        <v>2396.0</v>
      </c>
      <c r="G62" s="263">
        <v>0.45</v>
      </c>
      <c r="H62" s="263">
        <v>15366.0</v>
      </c>
      <c r="I62" s="263">
        <v>0.45</v>
      </c>
      <c r="K62" s="116" t="s">
        <v>170</v>
      </c>
      <c r="L62" s="169">
        <v>3.0</v>
      </c>
      <c r="M62" s="289">
        <v>285.0</v>
      </c>
      <c r="N62" s="289">
        <v>190.73</v>
      </c>
      <c r="O62" s="289">
        <f t="shared" si="2"/>
        <v>475.73</v>
      </c>
      <c r="P62" s="94">
        <v>2986.0</v>
      </c>
      <c r="Q62" s="94">
        <v>0.3</v>
      </c>
      <c r="R62" s="94">
        <v>19037.0</v>
      </c>
      <c r="S62" s="94">
        <v>0.3</v>
      </c>
      <c r="U62" s="140" t="s">
        <v>174</v>
      </c>
      <c r="V62" s="118">
        <v>3.0</v>
      </c>
      <c r="W62" s="118">
        <v>536.77</v>
      </c>
      <c r="X62" s="118">
        <v>720.21</v>
      </c>
      <c r="Y62" s="118">
        <v>1256.97</v>
      </c>
      <c r="Z62" s="94">
        <v>2461.0</v>
      </c>
      <c r="AA62" s="94">
        <v>0.43</v>
      </c>
      <c r="AB62" s="94">
        <v>15746.0</v>
      </c>
      <c r="AC62" s="94">
        <v>0.43</v>
      </c>
    </row>
    <row r="63">
      <c r="A63" s="91" t="s">
        <v>171</v>
      </c>
      <c r="B63" s="93">
        <v>3.0</v>
      </c>
      <c r="C63" s="275">
        <v>382.98</v>
      </c>
      <c r="D63" s="275">
        <v>675.89</v>
      </c>
      <c r="E63" s="275">
        <v>1058.87</v>
      </c>
      <c r="F63" s="89"/>
      <c r="G63" s="89"/>
      <c r="H63" s="89"/>
      <c r="I63" s="89"/>
      <c r="K63" s="91" t="s">
        <v>171</v>
      </c>
      <c r="L63" s="156">
        <v>3.0</v>
      </c>
      <c r="M63" s="287">
        <v>181.0</v>
      </c>
      <c r="N63" s="287">
        <v>294.47</v>
      </c>
      <c r="O63" s="287">
        <f t="shared" si="2"/>
        <v>475.47</v>
      </c>
      <c r="P63" s="89"/>
      <c r="Q63" s="89"/>
      <c r="R63" s="89"/>
      <c r="S63" s="89"/>
      <c r="U63" s="97" t="s">
        <v>176</v>
      </c>
      <c r="V63" s="93">
        <v>3.0</v>
      </c>
      <c r="W63" s="93">
        <v>516.39</v>
      </c>
      <c r="X63" s="93">
        <v>693.69</v>
      </c>
      <c r="Y63" s="93">
        <v>1210.07</v>
      </c>
      <c r="Z63" s="89"/>
      <c r="AA63" s="89"/>
      <c r="AB63" s="89"/>
      <c r="AC63" s="89"/>
    </row>
    <row r="64">
      <c r="A64" s="91" t="s">
        <v>172</v>
      </c>
      <c r="B64" s="93">
        <v>3.0</v>
      </c>
      <c r="C64" s="275">
        <v>237.52</v>
      </c>
      <c r="D64" s="275">
        <v>540.04</v>
      </c>
      <c r="E64" s="275">
        <v>777.56</v>
      </c>
      <c r="F64" s="90"/>
      <c r="G64" s="90"/>
      <c r="H64" s="90"/>
      <c r="I64" s="90"/>
      <c r="K64" s="91" t="s">
        <v>172</v>
      </c>
      <c r="L64" s="156">
        <v>3.0</v>
      </c>
      <c r="M64" s="287">
        <v>290.0</v>
      </c>
      <c r="N64" s="287">
        <v>185.68</v>
      </c>
      <c r="O64" s="287">
        <f t="shared" si="2"/>
        <v>475.68</v>
      </c>
      <c r="P64" s="89"/>
      <c r="Q64" s="89"/>
      <c r="R64" s="89"/>
      <c r="S64" s="89"/>
      <c r="U64" s="97" t="s">
        <v>178</v>
      </c>
      <c r="V64" s="93">
        <v>3.0</v>
      </c>
      <c r="W64" s="93">
        <v>526.1</v>
      </c>
      <c r="X64" s="93">
        <v>708.29</v>
      </c>
      <c r="Y64" s="93">
        <v>1234.39</v>
      </c>
      <c r="Z64" s="89"/>
      <c r="AA64" s="89"/>
      <c r="AB64" s="89"/>
      <c r="AC64" s="89"/>
    </row>
    <row r="65">
      <c r="A65" s="97" t="s">
        <v>174</v>
      </c>
      <c r="B65" s="93">
        <v>3.0</v>
      </c>
      <c r="C65" s="275">
        <v>544.25</v>
      </c>
      <c r="D65" s="275">
        <v>720.42</v>
      </c>
      <c r="E65" s="275">
        <v>1264.68</v>
      </c>
      <c r="F65" s="260">
        <v>2161.0</v>
      </c>
      <c r="G65" s="260">
        <v>0.5</v>
      </c>
      <c r="H65" s="260">
        <v>13949.0</v>
      </c>
      <c r="I65" s="260">
        <v>0.49</v>
      </c>
      <c r="K65" s="91" t="s">
        <v>173</v>
      </c>
      <c r="L65" s="156">
        <v>3.0</v>
      </c>
      <c r="M65" s="287">
        <v>239.0</v>
      </c>
      <c r="N65" s="287">
        <v>236.84</v>
      </c>
      <c r="O65" s="287">
        <f t="shared" si="2"/>
        <v>475.84</v>
      </c>
      <c r="P65" s="89"/>
      <c r="Q65" s="89"/>
      <c r="R65" s="89"/>
      <c r="S65" s="89"/>
      <c r="U65" s="97" t="s">
        <v>179</v>
      </c>
      <c r="V65" s="93">
        <v>3.0</v>
      </c>
      <c r="W65" s="93">
        <v>280.13</v>
      </c>
      <c r="X65" s="93">
        <v>434.45</v>
      </c>
      <c r="Y65" s="93">
        <v>714.58</v>
      </c>
      <c r="Z65" s="89"/>
      <c r="AA65" s="89"/>
      <c r="AB65" s="89"/>
      <c r="AC65" s="89"/>
    </row>
    <row r="66">
      <c r="A66" s="97" t="s">
        <v>176</v>
      </c>
      <c r="B66" s="93">
        <v>3.0</v>
      </c>
      <c r="C66" s="275">
        <v>354.95</v>
      </c>
      <c r="D66" s="275">
        <v>550.13</v>
      </c>
      <c r="E66" s="275">
        <v>905.07</v>
      </c>
      <c r="F66" s="89"/>
      <c r="G66" s="89"/>
      <c r="H66" s="89"/>
      <c r="I66" s="89"/>
      <c r="K66" s="91" t="s">
        <v>175</v>
      </c>
      <c r="L66" s="156">
        <v>3.0</v>
      </c>
      <c r="M66" s="287">
        <v>290.0</v>
      </c>
      <c r="N66" s="287">
        <v>185.56</v>
      </c>
      <c r="O66" s="287">
        <f t="shared" si="2"/>
        <v>475.56</v>
      </c>
      <c r="P66" s="89"/>
      <c r="Q66" s="89"/>
      <c r="R66" s="89"/>
      <c r="S66" s="89"/>
      <c r="U66" s="97" t="s">
        <v>200</v>
      </c>
      <c r="V66" s="93">
        <v>3.0</v>
      </c>
      <c r="W66" s="93">
        <v>245.13</v>
      </c>
      <c r="X66" s="93">
        <v>417.96</v>
      </c>
      <c r="Y66" s="93">
        <v>663.09</v>
      </c>
      <c r="Z66" s="89"/>
      <c r="AA66" s="89"/>
      <c r="AB66" s="89"/>
      <c r="AC66" s="89"/>
    </row>
    <row r="67">
      <c r="A67" s="142" t="s">
        <v>178</v>
      </c>
      <c r="B67" s="105">
        <v>3.0</v>
      </c>
      <c r="C67" s="278">
        <v>624.94</v>
      </c>
      <c r="D67" s="278">
        <v>789.46</v>
      </c>
      <c r="E67" s="278">
        <v>1414.39</v>
      </c>
      <c r="F67" s="209"/>
      <c r="G67" s="209"/>
      <c r="H67" s="209"/>
      <c r="I67" s="209"/>
      <c r="K67" s="103" t="s">
        <v>177</v>
      </c>
      <c r="L67" s="166">
        <v>3.0</v>
      </c>
      <c r="M67" s="288">
        <v>160.0</v>
      </c>
      <c r="N67" s="288">
        <v>314.97</v>
      </c>
      <c r="O67" s="288">
        <f t="shared" si="2"/>
        <v>474.97</v>
      </c>
      <c r="P67" s="209"/>
      <c r="Q67" s="209"/>
      <c r="R67" s="209"/>
      <c r="S67" s="209"/>
      <c r="U67" s="142" t="s">
        <v>201</v>
      </c>
      <c r="V67" s="105">
        <v>3.0</v>
      </c>
      <c r="W67" s="105">
        <v>450.32</v>
      </c>
      <c r="X67" s="105">
        <v>658.02</v>
      </c>
      <c r="Y67" s="105">
        <v>1108.34</v>
      </c>
      <c r="Z67" s="209"/>
      <c r="AA67" s="209"/>
      <c r="AB67" s="209"/>
      <c r="AC67" s="209"/>
    </row>
    <row r="68">
      <c r="A68" s="116" t="s">
        <v>170</v>
      </c>
      <c r="B68" s="118">
        <v>4.0</v>
      </c>
      <c r="C68" s="281">
        <v>565.68</v>
      </c>
      <c r="D68" s="281">
        <v>786.47</v>
      </c>
      <c r="E68" s="281">
        <v>1352.15</v>
      </c>
      <c r="F68" s="263">
        <v>2145.0</v>
      </c>
      <c r="G68" s="263">
        <v>0.51</v>
      </c>
      <c r="H68" s="263">
        <v>13866.0</v>
      </c>
      <c r="I68" s="263">
        <v>0.5</v>
      </c>
      <c r="K68" s="116" t="s">
        <v>170</v>
      </c>
      <c r="L68" s="169">
        <v>4.0</v>
      </c>
      <c r="M68" s="289">
        <v>517.0</v>
      </c>
      <c r="N68" s="289">
        <v>177.31</v>
      </c>
      <c r="O68" s="289">
        <f t="shared" si="2"/>
        <v>694.31</v>
      </c>
      <c r="P68" s="94">
        <v>2883.0</v>
      </c>
      <c r="Q68" s="94">
        <v>0.33</v>
      </c>
      <c r="R68" s="94">
        <v>18412.0</v>
      </c>
      <c r="S68" s="94">
        <v>0.33</v>
      </c>
      <c r="U68" s="140" t="s">
        <v>174</v>
      </c>
      <c r="V68" s="118">
        <v>4.0</v>
      </c>
      <c r="W68" s="118">
        <v>534.22</v>
      </c>
      <c r="X68" s="118">
        <v>717.23</v>
      </c>
      <c r="Y68" s="118">
        <v>1251.45</v>
      </c>
      <c r="Z68" s="94">
        <v>2376.0</v>
      </c>
      <c r="AA68" s="94">
        <v>0.45</v>
      </c>
      <c r="AB68" s="94">
        <v>15288.0</v>
      </c>
      <c r="AC68" s="94">
        <v>0.45</v>
      </c>
    </row>
    <row r="69">
      <c r="A69" s="91" t="s">
        <v>171</v>
      </c>
      <c r="B69" s="93">
        <v>4.0</v>
      </c>
      <c r="C69" s="275">
        <v>447.69</v>
      </c>
      <c r="D69" s="275">
        <v>747.38</v>
      </c>
      <c r="E69" s="275">
        <v>1195.08</v>
      </c>
      <c r="F69" s="89"/>
      <c r="G69" s="89"/>
      <c r="H69" s="89"/>
      <c r="I69" s="89"/>
      <c r="K69" s="91" t="s">
        <v>171</v>
      </c>
      <c r="L69" s="156">
        <v>4.0</v>
      </c>
      <c r="M69" s="287">
        <v>252.0</v>
      </c>
      <c r="N69" s="287">
        <v>442.06</v>
      </c>
      <c r="O69" s="287">
        <f t="shared" si="2"/>
        <v>694.06</v>
      </c>
      <c r="P69" s="89"/>
      <c r="Q69" s="89"/>
      <c r="R69" s="89"/>
      <c r="S69" s="89"/>
      <c r="U69" s="97" t="s">
        <v>176</v>
      </c>
      <c r="V69" s="93">
        <v>4.0</v>
      </c>
      <c r="W69" s="93">
        <v>514.19</v>
      </c>
      <c r="X69" s="93">
        <v>687.12</v>
      </c>
      <c r="Y69" s="93">
        <v>1201.31</v>
      </c>
      <c r="Z69" s="94"/>
      <c r="AA69" s="94"/>
      <c r="AB69" s="94"/>
      <c r="AC69" s="94"/>
    </row>
    <row r="70">
      <c r="A70" s="91" t="s">
        <v>172</v>
      </c>
      <c r="B70" s="93">
        <v>4.0</v>
      </c>
      <c r="C70" s="275">
        <v>245.81</v>
      </c>
      <c r="D70" s="275">
        <v>580.89</v>
      </c>
      <c r="E70" s="275">
        <v>826.7</v>
      </c>
      <c r="F70" s="90"/>
      <c r="G70" s="90"/>
      <c r="H70" s="90"/>
      <c r="I70" s="90"/>
      <c r="K70" s="91" t="s">
        <v>172</v>
      </c>
      <c r="L70" s="156">
        <v>4.0</v>
      </c>
      <c r="M70" s="287">
        <v>510.0</v>
      </c>
      <c r="N70" s="287">
        <v>184.27</v>
      </c>
      <c r="O70" s="287">
        <f t="shared" si="2"/>
        <v>694.27</v>
      </c>
      <c r="P70" s="89"/>
      <c r="Q70" s="89"/>
      <c r="R70" s="89"/>
      <c r="S70" s="89"/>
      <c r="U70" s="97" t="s">
        <v>178</v>
      </c>
      <c r="V70" s="93">
        <v>4.0</v>
      </c>
      <c r="W70" s="93">
        <v>535.89</v>
      </c>
      <c r="X70" s="93">
        <v>714.12</v>
      </c>
      <c r="Y70" s="93">
        <v>1250.02</v>
      </c>
      <c r="Z70" s="94"/>
      <c r="AA70" s="94"/>
      <c r="AB70" s="94"/>
      <c r="AC70" s="94"/>
    </row>
    <row r="71">
      <c r="A71" s="97" t="s">
        <v>174</v>
      </c>
      <c r="B71" s="93">
        <v>4.0</v>
      </c>
      <c r="C71" s="275">
        <v>620.57</v>
      </c>
      <c r="D71" s="275">
        <v>798.07</v>
      </c>
      <c r="E71" s="275">
        <v>1418.64</v>
      </c>
      <c r="F71" s="260">
        <v>2099.0</v>
      </c>
      <c r="G71" s="260">
        <v>0.52</v>
      </c>
      <c r="H71" s="260">
        <v>13627.0</v>
      </c>
      <c r="I71" s="260">
        <v>0.51</v>
      </c>
      <c r="K71" s="91" t="s">
        <v>173</v>
      </c>
      <c r="L71" s="156">
        <v>4.0</v>
      </c>
      <c r="M71" s="287">
        <v>377.0</v>
      </c>
      <c r="N71" s="287">
        <v>316.72</v>
      </c>
      <c r="O71" s="287">
        <f t="shared" si="2"/>
        <v>693.72</v>
      </c>
      <c r="P71" s="89"/>
      <c r="Q71" s="89"/>
      <c r="R71" s="89"/>
      <c r="S71" s="89"/>
      <c r="U71" s="97" t="s">
        <v>179</v>
      </c>
      <c r="V71" s="93">
        <v>4.0</v>
      </c>
      <c r="W71" s="93">
        <v>269.68</v>
      </c>
      <c r="X71" s="93">
        <v>428.68</v>
      </c>
      <c r="Y71" s="93">
        <v>698.36</v>
      </c>
      <c r="Z71" s="94"/>
      <c r="AA71" s="94"/>
      <c r="AB71" s="94"/>
      <c r="AC71" s="94"/>
    </row>
    <row r="72">
      <c r="A72" s="97" t="s">
        <v>176</v>
      </c>
      <c r="B72" s="93">
        <v>4.0</v>
      </c>
      <c r="C72" s="275">
        <v>374.22</v>
      </c>
      <c r="D72" s="275">
        <v>586.14</v>
      </c>
      <c r="E72" s="275">
        <v>960.36</v>
      </c>
      <c r="F72" s="89"/>
      <c r="G72" s="89"/>
      <c r="H72" s="89"/>
      <c r="I72" s="89"/>
      <c r="K72" s="91" t="s">
        <v>175</v>
      </c>
      <c r="L72" s="156">
        <v>4.0</v>
      </c>
      <c r="M72" s="287">
        <v>513.0</v>
      </c>
      <c r="N72" s="287">
        <v>181.42</v>
      </c>
      <c r="O72" s="287">
        <f t="shared" si="2"/>
        <v>694.42</v>
      </c>
      <c r="P72" s="89"/>
      <c r="Q72" s="89"/>
      <c r="R72" s="89"/>
      <c r="S72" s="89"/>
      <c r="U72" s="97" t="s">
        <v>200</v>
      </c>
      <c r="V72" s="93">
        <v>4.0</v>
      </c>
      <c r="W72" s="93">
        <v>263.07</v>
      </c>
      <c r="X72" s="93">
        <v>417.48</v>
      </c>
      <c r="Y72" s="93">
        <v>680.54</v>
      </c>
      <c r="Z72" s="94"/>
      <c r="AA72" s="94"/>
      <c r="AB72" s="94"/>
      <c r="AC72" s="94"/>
    </row>
    <row r="73">
      <c r="A73" s="142" t="s">
        <v>178</v>
      </c>
      <c r="B73" s="105">
        <v>4.0</v>
      </c>
      <c r="C73" s="278">
        <v>702.24</v>
      </c>
      <c r="D73" s="278">
        <v>869.81</v>
      </c>
      <c r="E73" s="278">
        <v>1572.04</v>
      </c>
      <c r="F73" s="209"/>
      <c r="G73" s="209"/>
      <c r="H73" s="209"/>
      <c r="I73" s="209"/>
      <c r="K73" s="103" t="s">
        <v>177</v>
      </c>
      <c r="L73" s="166">
        <v>4.0</v>
      </c>
      <c r="M73" s="288">
        <v>211.0</v>
      </c>
      <c r="N73" s="288">
        <v>483.25</v>
      </c>
      <c r="O73" s="288">
        <f t="shared" si="2"/>
        <v>694.25</v>
      </c>
      <c r="P73" s="209"/>
      <c r="Q73" s="209"/>
      <c r="R73" s="209"/>
      <c r="S73" s="209"/>
      <c r="U73" s="97" t="s">
        <v>201</v>
      </c>
      <c r="V73" s="93">
        <v>4.0</v>
      </c>
      <c r="W73" s="93">
        <v>462.74</v>
      </c>
      <c r="X73" s="93">
        <v>667.04</v>
      </c>
      <c r="Y73" s="93">
        <v>1129.78</v>
      </c>
      <c r="Z73" s="118"/>
      <c r="AA73" s="118"/>
      <c r="AB73" s="118"/>
      <c r="AC73" s="118"/>
    </row>
    <row r="74">
      <c r="A74" s="116" t="s">
        <v>170</v>
      </c>
      <c r="B74" s="118">
        <v>5.0</v>
      </c>
      <c r="C74" s="281">
        <v>548.78</v>
      </c>
      <c r="D74" s="281">
        <v>788.17</v>
      </c>
      <c r="E74" s="281">
        <v>1336.95</v>
      </c>
      <c r="F74" s="263">
        <v>2055.0</v>
      </c>
      <c r="G74" s="263">
        <v>0.53</v>
      </c>
      <c r="H74" s="263">
        <v>13359.0</v>
      </c>
      <c r="I74" s="263">
        <v>0.52</v>
      </c>
      <c r="K74" s="116" t="s">
        <v>170</v>
      </c>
      <c r="L74" s="169">
        <v>5.0</v>
      </c>
      <c r="M74" s="289">
        <v>272.0</v>
      </c>
      <c r="N74" s="289">
        <v>204.51</v>
      </c>
      <c r="O74" s="289">
        <f t="shared" si="2"/>
        <v>476.51</v>
      </c>
      <c r="P74" s="94">
        <v>2883.0</v>
      </c>
      <c r="Q74" s="94">
        <v>0.34</v>
      </c>
      <c r="R74" s="94">
        <v>18091.0</v>
      </c>
      <c r="S74" s="94">
        <v>0.35</v>
      </c>
      <c r="U74" s="97" t="s">
        <v>174</v>
      </c>
      <c r="V74" s="93">
        <v>5.0</v>
      </c>
      <c r="W74" s="93">
        <v>576.21</v>
      </c>
      <c r="X74" s="93">
        <v>751.21</v>
      </c>
      <c r="Y74" s="93">
        <v>1327.42</v>
      </c>
      <c r="Z74" s="94">
        <v>2370.0</v>
      </c>
      <c r="AA74" s="94">
        <v>0.45</v>
      </c>
      <c r="AB74" s="94">
        <v>15288.0</v>
      </c>
      <c r="AC74" s="94">
        <v>0.45</v>
      </c>
    </row>
    <row r="75">
      <c r="A75" s="91" t="s">
        <v>171</v>
      </c>
      <c r="B75" s="93">
        <v>5.0</v>
      </c>
      <c r="C75" s="275">
        <v>427.26</v>
      </c>
      <c r="D75" s="275">
        <v>752.36</v>
      </c>
      <c r="E75" s="275">
        <v>1179.62</v>
      </c>
      <c r="F75" s="89"/>
      <c r="G75" s="89"/>
      <c r="H75" s="89"/>
      <c r="I75" s="89"/>
      <c r="K75" s="91" t="s">
        <v>171</v>
      </c>
      <c r="L75" s="156">
        <v>5.0</v>
      </c>
      <c r="M75" s="287">
        <v>176.0</v>
      </c>
      <c r="N75" s="287">
        <v>299.85</v>
      </c>
      <c r="O75" s="287">
        <f t="shared" si="2"/>
        <v>475.85</v>
      </c>
      <c r="P75" s="89"/>
      <c r="Q75" s="89"/>
      <c r="R75" s="89"/>
      <c r="S75" s="89"/>
      <c r="U75" s="97" t="s">
        <v>176</v>
      </c>
      <c r="V75" s="93">
        <v>5.0</v>
      </c>
      <c r="W75" s="93">
        <v>551.3</v>
      </c>
      <c r="X75" s="93">
        <v>735.8</v>
      </c>
      <c r="Y75" s="93">
        <v>1287.1</v>
      </c>
      <c r="Z75" s="89"/>
      <c r="AA75" s="89"/>
      <c r="AB75" s="89"/>
      <c r="AC75" s="89"/>
    </row>
    <row r="76">
      <c r="A76" s="91" t="s">
        <v>172</v>
      </c>
      <c r="B76" s="93">
        <v>5.0</v>
      </c>
      <c r="C76" s="275">
        <v>242.23</v>
      </c>
      <c r="D76" s="275">
        <v>559.72</v>
      </c>
      <c r="E76" s="275">
        <v>801.95</v>
      </c>
      <c r="F76" s="90"/>
      <c r="G76" s="90"/>
      <c r="H76" s="90"/>
      <c r="I76" s="90"/>
      <c r="K76" s="91" t="s">
        <v>172</v>
      </c>
      <c r="L76" s="156">
        <v>5.0</v>
      </c>
      <c r="M76" s="287">
        <v>283.0</v>
      </c>
      <c r="N76" s="287">
        <v>192.79</v>
      </c>
      <c r="O76" s="287">
        <f t="shared" si="2"/>
        <v>475.79</v>
      </c>
      <c r="P76" s="89"/>
      <c r="Q76" s="89"/>
      <c r="R76" s="89"/>
      <c r="S76" s="89"/>
      <c r="U76" s="97" t="s">
        <v>178</v>
      </c>
      <c r="V76" s="93">
        <v>5.0</v>
      </c>
      <c r="W76" s="93">
        <v>567.81</v>
      </c>
      <c r="X76" s="93">
        <v>748.9</v>
      </c>
      <c r="Y76" s="93">
        <v>1316.71</v>
      </c>
      <c r="Z76" s="89"/>
      <c r="AA76" s="89"/>
      <c r="AB76" s="89"/>
      <c r="AC76" s="89"/>
    </row>
    <row r="77">
      <c r="A77" s="97" t="s">
        <v>174</v>
      </c>
      <c r="B77" s="93">
        <v>5.0</v>
      </c>
      <c r="C77" s="275">
        <v>620.04</v>
      </c>
      <c r="D77" s="275">
        <v>808.63</v>
      </c>
      <c r="E77" s="275">
        <v>1428.67</v>
      </c>
      <c r="F77" s="260">
        <v>1968.0</v>
      </c>
      <c r="G77" s="260">
        <v>0.55</v>
      </c>
      <c r="H77" s="260">
        <v>12926.0</v>
      </c>
      <c r="I77" s="260">
        <v>0.54</v>
      </c>
      <c r="K77" s="91" t="s">
        <v>173</v>
      </c>
      <c r="L77" s="156">
        <v>5.0</v>
      </c>
      <c r="M77" s="287">
        <v>252.0</v>
      </c>
      <c r="N77" s="287">
        <v>224.13</v>
      </c>
      <c r="O77" s="287">
        <f t="shared" si="2"/>
        <v>476.13</v>
      </c>
      <c r="P77" s="89"/>
      <c r="Q77" s="89"/>
      <c r="R77" s="89"/>
      <c r="S77" s="89"/>
      <c r="U77" s="97" t="s">
        <v>179</v>
      </c>
      <c r="V77" s="93">
        <v>5.0</v>
      </c>
      <c r="W77" s="93">
        <v>340.25</v>
      </c>
      <c r="X77" s="93">
        <v>489.17</v>
      </c>
      <c r="Y77" s="93">
        <v>829.42</v>
      </c>
      <c r="Z77" s="89"/>
      <c r="AA77" s="89"/>
      <c r="AB77" s="89"/>
      <c r="AC77" s="89"/>
    </row>
    <row r="78">
      <c r="A78" s="97" t="s">
        <v>176</v>
      </c>
      <c r="B78" s="93">
        <v>5.0</v>
      </c>
      <c r="C78" s="275">
        <v>356.48</v>
      </c>
      <c r="D78" s="275">
        <v>570.9</v>
      </c>
      <c r="E78" s="275">
        <v>927.38</v>
      </c>
      <c r="F78" s="89"/>
      <c r="G78" s="89"/>
      <c r="H78" s="89"/>
      <c r="I78" s="89"/>
      <c r="K78" s="91" t="s">
        <v>175</v>
      </c>
      <c r="L78" s="156">
        <v>5.0</v>
      </c>
      <c r="M78" s="287">
        <v>284.0</v>
      </c>
      <c r="N78" s="287">
        <v>192.1</v>
      </c>
      <c r="O78" s="287">
        <f t="shared" si="2"/>
        <v>476.1</v>
      </c>
      <c r="P78" s="89"/>
      <c r="Q78" s="89"/>
      <c r="R78" s="89"/>
      <c r="S78" s="89"/>
      <c r="U78" s="97" t="s">
        <v>200</v>
      </c>
      <c r="V78" s="93">
        <v>5.0</v>
      </c>
      <c r="W78" s="93">
        <v>284.05</v>
      </c>
      <c r="X78" s="93">
        <v>467.16</v>
      </c>
      <c r="Y78" s="93">
        <v>751.2</v>
      </c>
      <c r="Z78" s="89"/>
      <c r="AA78" s="89"/>
      <c r="AB78" s="89"/>
      <c r="AC78" s="89"/>
    </row>
    <row r="79">
      <c r="A79" s="142" t="s">
        <v>178</v>
      </c>
      <c r="B79" s="105">
        <v>5.0</v>
      </c>
      <c r="C79" s="278">
        <v>714.49</v>
      </c>
      <c r="D79" s="278">
        <v>875.4</v>
      </c>
      <c r="E79" s="278">
        <v>1589.89</v>
      </c>
      <c r="F79" s="209"/>
      <c r="G79" s="209"/>
      <c r="H79" s="209"/>
      <c r="I79" s="209"/>
      <c r="K79" s="103" t="s">
        <v>177</v>
      </c>
      <c r="L79" s="166">
        <v>5.0</v>
      </c>
      <c r="M79" s="288">
        <v>155.0</v>
      </c>
      <c r="N79" s="288">
        <v>321.16</v>
      </c>
      <c r="O79" s="288">
        <f t="shared" si="2"/>
        <v>476.16</v>
      </c>
      <c r="P79" s="209"/>
      <c r="Q79" s="209"/>
      <c r="R79" s="209"/>
      <c r="S79" s="209"/>
      <c r="U79" s="97" t="s">
        <v>201</v>
      </c>
      <c r="V79" s="93">
        <v>5.0</v>
      </c>
      <c r="W79" s="93">
        <v>495.44</v>
      </c>
      <c r="X79" s="93">
        <v>697.54</v>
      </c>
      <c r="Y79" s="93">
        <v>1192.98</v>
      </c>
      <c r="Z79" s="90"/>
      <c r="AA79" s="90"/>
      <c r="AB79" s="90"/>
      <c r="AC79" s="90"/>
    </row>
    <row r="80">
      <c r="A80" s="116" t="s">
        <v>170</v>
      </c>
      <c r="B80" s="118">
        <v>6.0</v>
      </c>
      <c r="C80" s="281">
        <v>534.38</v>
      </c>
      <c r="D80" s="281">
        <v>773.4</v>
      </c>
      <c r="E80" s="281">
        <v>1307.78</v>
      </c>
      <c r="F80" s="263">
        <v>1924.0</v>
      </c>
      <c r="G80" s="263">
        <v>0.56</v>
      </c>
      <c r="H80" s="263">
        <v>12643.0</v>
      </c>
      <c r="I80" s="263">
        <v>0.55</v>
      </c>
      <c r="K80" s="116" t="s">
        <v>170</v>
      </c>
      <c r="L80" s="169">
        <v>6.0</v>
      </c>
      <c r="M80" s="289">
        <v>431.0</v>
      </c>
      <c r="N80" s="289">
        <v>273.93</v>
      </c>
      <c r="O80" s="289">
        <f t="shared" si="2"/>
        <v>704.93</v>
      </c>
      <c r="P80" s="94">
        <v>2810.0</v>
      </c>
      <c r="Q80" s="94">
        <v>0.35</v>
      </c>
      <c r="R80" s="94">
        <v>17959.0</v>
      </c>
      <c r="S80" s="94">
        <v>0.35</v>
      </c>
      <c r="U80" s="97" t="s">
        <v>174</v>
      </c>
      <c r="V80" s="93">
        <v>6.0</v>
      </c>
      <c r="W80" s="93">
        <v>637.28</v>
      </c>
      <c r="X80" s="93">
        <v>812.51</v>
      </c>
      <c r="Y80" s="93">
        <v>1449.8</v>
      </c>
      <c r="Z80" s="94">
        <v>2326.0</v>
      </c>
      <c r="AA80" s="94">
        <v>0.46</v>
      </c>
      <c r="AB80" s="94">
        <v>15038.0</v>
      </c>
      <c r="AC80" s="94">
        <v>0.45</v>
      </c>
    </row>
    <row r="81">
      <c r="A81" s="91" t="s">
        <v>171</v>
      </c>
      <c r="B81" s="93">
        <v>6.0</v>
      </c>
      <c r="C81" s="275">
        <v>492.32</v>
      </c>
      <c r="D81" s="275">
        <v>747.19</v>
      </c>
      <c r="E81" s="275">
        <v>1239.51</v>
      </c>
      <c r="F81" s="89"/>
      <c r="G81" s="89"/>
      <c r="H81" s="89"/>
      <c r="I81" s="89"/>
      <c r="K81" s="91" t="s">
        <v>171</v>
      </c>
      <c r="L81" s="156">
        <v>6.0</v>
      </c>
      <c r="M81" s="287">
        <v>249.0</v>
      </c>
      <c r="N81" s="287">
        <v>455.38</v>
      </c>
      <c r="O81" s="287">
        <f t="shared" si="2"/>
        <v>704.38</v>
      </c>
      <c r="P81" s="89"/>
      <c r="Q81" s="89"/>
      <c r="R81" s="89"/>
      <c r="S81" s="89"/>
      <c r="U81" s="97" t="s">
        <v>176</v>
      </c>
      <c r="V81" s="93">
        <v>6.0</v>
      </c>
      <c r="W81" s="93">
        <v>605.85</v>
      </c>
      <c r="X81" s="93">
        <v>777.66</v>
      </c>
      <c r="Y81" s="93">
        <v>1383.51</v>
      </c>
      <c r="Z81" s="89"/>
      <c r="AA81" s="89"/>
      <c r="AB81" s="89"/>
      <c r="AC81" s="89"/>
    </row>
    <row r="82">
      <c r="A82" s="91" t="s">
        <v>172</v>
      </c>
      <c r="B82" s="93">
        <v>6.0</v>
      </c>
      <c r="C82" s="275">
        <v>238.99</v>
      </c>
      <c r="D82" s="275">
        <v>569.31</v>
      </c>
      <c r="E82" s="275">
        <v>808.31</v>
      </c>
      <c r="F82" s="90"/>
      <c r="G82" s="90"/>
      <c r="H82" s="90"/>
      <c r="I82" s="90"/>
      <c r="K82" s="91" t="s">
        <v>172</v>
      </c>
      <c r="L82" s="156">
        <v>6.0</v>
      </c>
      <c r="M82" s="287">
        <v>535.0</v>
      </c>
      <c r="N82" s="287">
        <v>169.73</v>
      </c>
      <c r="O82" s="287">
        <f t="shared" si="2"/>
        <v>704.73</v>
      </c>
      <c r="P82" s="89"/>
      <c r="Q82" s="89"/>
      <c r="R82" s="89"/>
      <c r="S82" s="89"/>
      <c r="U82" s="97" t="s">
        <v>178</v>
      </c>
      <c r="V82" s="93">
        <v>6.0</v>
      </c>
      <c r="W82" s="93">
        <v>624.12</v>
      </c>
      <c r="X82" s="93">
        <v>794.69</v>
      </c>
      <c r="Y82" s="93">
        <v>1418.82</v>
      </c>
      <c r="Z82" s="89"/>
      <c r="AA82" s="89"/>
      <c r="AB82" s="89"/>
      <c r="AC82" s="89"/>
    </row>
    <row r="83">
      <c r="A83" s="97" t="s">
        <v>174</v>
      </c>
      <c r="B83" s="93">
        <v>6.0</v>
      </c>
      <c r="C83" s="275">
        <v>580.88</v>
      </c>
      <c r="D83" s="275">
        <v>784.48</v>
      </c>
      <c r="E83" s="275">
        <v>1365.36</v>
      </c>
      <c r="F83" s="260">
        <v>1865.0</v>
      </c>
      <c r="G83" s="260">
        <v>0.57</v>
      </c>
      <c r="H83" s="260">
        <v>12428.0</v>
      </c>
      <c r="I83" s="260">
        <v>0.55</v>
      </c>
      <c r="K83" s="91" t="s">
        <v>173</v>
      </c>
      <c r="L83" s="156">
        <v>6.0</v>
      </c>
      <c r="M83" s="287">
        <v>388.0</v>
      </c>
      <c r="N83" s="287">
        <v>316.8</v>
      </c>
      <c r="O83" s="287">
        <f t="shared" si="2"/>
        <v>704.8</v>
      </c>
      <c r="P83" s="89"/>
      <c r="Q83" s="89"/>
      <c r="R83" s="89"/>
      <c r="S83" s="89"/>
      <c r="U83" s="97" t="s">
        <v>179</v>
      </c>
      <c r="V83" s="93">
        <v>6.0</v>
      </c>
      <c r="W83" s="93">
        <v>389.73</v>
      </c>
      <c r="X83" s="93">
        <v>534.05</v>
      </c>
      <c r="Y83" s="93">
        <v>923.78</v>
      </c>
      <c r="Z83" s="89"/>
      <c r="AA83" s="89"/>
      <c r="AB83" s="89"/>
      <c r="AC83" s="89"/>
    </row>
    <row r="84">
      <c r="A84" s="97" t="s">
        <v>176</v>
      </c>
      <c r="B84" s="93">
        <v>6.0</v>
      </c>
      <c r="C84" s="275">
        <v>366.7</v>
      </c>
      <c r="D84" s="275">
        <v>584.59</v>
      </c>
      <c r="E84" s="275">
        <v>951.3</v>
      </c>
      <c r="F84" s="89"/>
      <c r="G84" s="89"/>
      <c r="H84" s="89"/>
      <c r="I84" s="89"/>
      <c r="K84" s="91" t="s">
        <v>175</v>
      </c>
      <c r="L84" s="156">
        <v>6.0</v>
      </c>
      <c r="M84" s="287">
        <v>487.0</v>
      </c>
      <c r="N84" s="287">
        <v>217.33</v>
      </c>
      <c r="O84" s="287">
        <f t="shared" si="2"/>
        <v>704.33</v>
      </c>
      <c r="P84" s="89"/>
      <c r="Q84" s="89"/>
      <c r="R84" s="89"/>
      <c r="S84" s="89"/>
      <c r="U84" s="97" t="s">
        <v>200</v>
      </c>
      <c r="V84" s="93">
        <v>6.0</v>
      </c>
      <c r="W84" s="93">
        <v>309.53</v>
      </c>
      <c r="X84" s="93">
        <v>505.86</v>
      </c>
      <c r="Y84" s="93">
        <v>815.4</v>
      </c>
      <c r="Z84" s="89"/>
      <c r="AA84" s="89"/>
      <c r="AB84" s="89"/>
      <c r="AC84" s="89"/>
    </row>
    <row r="85">
      <c r="A85" s="142" t="s">
        <v>178</v>
      </c>
      <c r="B85" s="105">
        <v>6.0</v>
      </c>
      <c r="C85" s="278">
        <v>711.4</v>
      </c>
      <c r="D85" s="278">
        <v>880.13</v>
      </c>
      <c r="E85" s="278">
        <v>1591.53</v>
      </c>
      <c r="F85" s="209"/>
      <c r="G85" s="209"/>
      <c r="H85" s="209"/>
      <c r="I85" s="209"/>
      <c r="K85" s="103" t="s">
        <v>177</v>
      </c>
      <c r="L85" s="166">
        <v>6.0</v>
      </c>
      <c r="M85" s="288">
        <v>198.0</v>
      </c>
      <c r="N85" s="288">
        <v>506.88</v>
      </c>
      <c r="O85" s="288">
        <f t="shared" si="2"/>
        <v>704.88</v>
      </c>
      <c r="P85" s="209"/>
      <c r="Q85" s="209"/>
      <c r="R85" s="209"/>
      <c r="S85" s="209"/>
      <c r="U85" s="97" t="s">
        <v>201</v>
      </c>
      <c r="V85" s="93">
        <v>6.0</v>
      </c>
      <c r="W85" s="93">
        <v>530.42</v>
      </c>
      <c r="X85" s="93">
        <v>750.03</v>
      </c>
      <c r="Y85" s="93">
        <v>1280.45</v>
      </c>
      <c r="Z85" s="90"/>
      <c r="AA85" s="90"/>
      <c r="AB85" s="90"/>
      <c r="AC85" s="90"/>
    </row>
    <row r="86">
      <c r="A86" s="116" t="s">
        <v>170</v>
      </c>
      <c r="B86" s="118">
        <v>7.0</v>
      </c>
      <c r="C86" s="281">
        <v>521.69</v>
      </c>
      <c r="D86" s="281">
        <v>775.21</v>
      </c>
      <c r="E86" s="281">
        <v>1296.9</v>
      </c>
      <c r="F86" s="263">
        <v>1809.0</v>
      </c>
      <c r="G86" s="263">
        <v>0.59</v>
      </c>
      <c r="H86" s="263">
        <v>12051.0</v>
      </c>
      <c r="I86" s="263">
        <v>0.57</v>
      </c>
      <c r="K86" s="116" t="s">
        <v>170</v>
      </c>
      <c r="L86" s="169">
        <v>7.0</v>
      </c>
      <c r="M86" s="289">
        <v>375.0</v>
      </c>
      <c r="N86" s="289">
        <v>320.56</v>
      </c>
      <c r="O86" s="289">
        <f t="shared" si="2"/>
        <v>695.56</v>
      </c>
      <c r="P86" s="94">
        <v>2785.0</v>
      </c>
      <c r="Q86" s="94">
        <v>0.36</v>
      </c>
      <c r="R86" s="94">
        <v>17739.0</v>
      </c>
      <c r="S86" s="94">
        <v>0.36</v>
      </c>
      <c r="U86" s="97" t="s">
        <v>174</v>
      </c>
      <c r="V86" s="93">
        <v>7.0</v>
      </c>
      <c r="W86" s="93">
        <v>573.59</v>
      </c>
      <c r="X86" s="93">
        <v>739.98</v>
      </c>
      <c r="Y86" s="93">
        <v>1313.57</v>
      </c>
      <c r="Z86" s="94">
        <v>2291.0</v>
      </c>
      <c r="AA86" s="94">
        <v>0.47</v>
      </c>
      <c r="AB86" s="94">
        <v>14845.0</v>
      </c>
      <c r="AC86" s="94">
        <v>0.46</v>
      </c>
    </row>
    <row r="87">
      <c r="A87" s="91" t="s">
        <v>171</v>
      </c>
      <c r="B87" s="93">
        <v>7.0</v>
      </c>
      <c r="C87" s="275">
        <v>435.81</v>
      </c>
      <c r="D87" s="275">
        <v>740.09</v>
      </c>
      <c r="E87" s="275">
        <v>1175.91</v>
      </c>
      <c r="F87" s="89"/>
      <c r="G87" s="89"/>
      <c r="H87" s="89"/>
      <c r="I87" s="89"/>
      <c r="K87" s="91" t="s">
        <v>171</v>
      </c>
      <c r="L87" s="156">
        <v>7.0</v>
      </c>
      <c r="M87" s="287">
        <v>247.0</v>
      </c>
      <c r="N87" s="287">
        <v>447.98</v>
      </c>
      <c r="O87" s="287">
        <f t="shared" si="2"/>
        <v>694.98</v>
      </c>
      <c r="P87" s="89"/>
      <c r="Q87" s="89"/>
      <c r="R87" s="89"/>
      <c r="S87" s="89"/>
      <c r="U87" s="97" t="s">
        <v>176</v>
      </c>
      <c r="V87" s="93">
        <v>7.0</v>
      </c>
      <c r="W87" s="93">
        <v>559.14</v>
      </c>
      <c r="X87" s="93">
        <v>736.05</v>
      </c>
      <c r="Y87" s="93">
        <v>1295.19</v>
      </c>
      <c r="Z87" s="89"/>
      <c r="AA87" s="89"/>
      <c r="AB87" s="89"/>
      <c r="AC87" s="89"/>
    </row>
    <row r="88">
      <c r="A88" s="91" t="s">
        <v>172</v>
      </c>
      <c r="B88" s="93">
        <v>7.0</v>
      </c>
      <c r="C88" s="275">
        <v>290.24</v>
      </c>
      <c r="D88" s="275">
        <v>619.75</v>
      </c>
      <c r="E88" s="275">
        <v>909.99</v>
      </c>
      <c r="F88" s="90"/>
      <c r="G88" s="90"/>
      <c r="H88" s="90"/>
      <c r="I88" s="90"/>
      <c r="K88" s="91" t="s">
        <v>172</v>
      </c>
      <c r="L88" s="156">
        <v>7.0</v>
      </c>
      <c r="M88" s="287">
        <v>537.0</v>
      </c>
      <c r="N88" s="287">
        <v>158.49</v>
      </c>
      <c r="O88" s="287">
        <f t="shared" si="2"/>
        <v>695.49</v>
      </c>
      <c r="P88" s="89"/>
      <c r="Q88" s="89"/>
      <c r="R88" s="89"/>
      <c r="S88" s="89"/>
      <c r="U88" s="97" t="s">
        <v>178</v>
      </c>
      <c r="V88" s="93">
        <v>7.0</v>
      </c>
      <c r="W88" s="93">
        <v>571.37</v>
      </c>
      <c r="X88" s="93">
        <v>748.56</v>
      </c>
      <c r="Y88" s="93">
        <v>1319.93</v>
      </c>
      <c r="Z88" s="89"/>
      <c r="AA88" s="89"/>
      <c r="AB88" s="89"/>
      <c r="AC88" s="89"/>
    </row>
    <row r="89">
      <c r="A89" s="97" t="s">
        <v>174</v>
      </c>
      <c r="B89" s="93">
        <v>7.0</v>
      </c>
      <c r="C89" s="275">
        <v>614.42</v>
      </c>
      <c r="D89" s="275">
        <v>797.42</v>
      </c>
      <c r="E89" s="275">
        <v>1411.84</v>
      </c>
      <c r="F89" s="260">
        <v>1719.0</v>
      </c>
      <c r="G89" s="260">
        <v>0.61</v>
      </c>
      <c r="H89" s="260">
        <v>11644.0</v>
      </c>
      <c r="I89" s="260">
        <v>0.59</v>
      </c>
      <c r="K89" s="91" t="s">
        <v>173</v>
      </c>
      <c r="L89" s="156">
        <v>7.0</v>
      </c>
      <c r="M89" s="287">
        <v>395.0</v>
      </c>
      <c r="N89" s="287">
        <v>300.12</v>
      </c>
      <c r="O89" s="287">
        <f t="shared" si="2"/>
        <v>695.12</v>
      </c>
      <c r="P89" s="89"/>
      <c r="Q89" s="89"/>
      <c r="R89" s="89"/>
      <c r="S89" s="89"/>
      <c r="U89" s="97" t="s">
        <v>179</v>
      </c>
      <c r="V89" s="93">
        <v>7.0</v>
      </c>
      <c r="W89" s="93">
        <v>343.44</v>
      </c>
      <c r="X89" s="93">
        <v>492.81</v>
      </c>
      <c r="Y89" s="93">
        <v>836.24</v>
      </c>
      <c r="Z89" s="89"/>
      <c r="AA89" s="89"/>
      <c r="AB89" s="89"/>
      <c r="AC89" s="89"/>
    </row>
    <row r="90">
      <c r="A90" s="97" t="s">
        <v>176</v>
      </c>
      <c r="B90" s="93">
        <v>7.0</v>
      </c>
      <c r="C90" s="275">
        <v>404.46</v>
      </c>
      <c r="D90" s="275">
        <v>635.17</v>
      </c>
      <c r="E90" s="275">
        <v>1039.63</v>
      </c>
      <c r="F90" s="89"/>
      <c r="G90" s="89"/>
      <c r="H90" s="89"/>
      <c r="I90" s="89"/>
      <c r="K90" s="91" t="s">
        <v>175</v>
      </c>
      <c r="L90" s="156">
        <v>7.0</v>
      </c>
      <c r="M90" s="287">
        <v>492.0</v>
      </c>
      <c r="N90" s="287">
        <v>203.34</v>
      </c>
      <c r="O90" s="287">
        <f t="shared" si="2"/>
        <v>695.34</v>
      </c>
      <c r="P90" s="89"/>
      <c r="Q90" s="89"/>
      <c r="R90" s="89"/>
      <c r="S90" s="89"/>
      <c r="U90" s="97" t="s">
        <v>200</v>
      </c>
      <c r="V90" s="93">
        <v>7.0</v>
      </c>
      <c r="W90" s="93">
        <v>296.33</v>
      </c>
      <c r="X90" s="93">
        <v>477.22</v>
      </c>
      <c r="Y90" s="93">
        <v>773.55</v>
      </c>
      <c r="Z90" s="89"/>
      <c r="AA90" s="89"/>
      <c r="AB90" s="89"/>
      <c r="AC90" s="89"/>
    </row>
    <row r="91">
      <c r="A91" s="142" t="s">
        <v>178</v>
      </c>
      <c r="B91" s="105">
        <v>7.0</v>
      </c>
      <c r="C91" s="278">
        <v>732.46</v>
      </c>
      <c r="D91" s="278">
        <v>906.71</v>
      </c>
      <c r="E91" s="278">
        <v>1639.17</v>
      </c>
      <c r="F91" s="209"/>
      <c r="G91" s="209"/>
      <c r="H91" s="209"/>
      <c r="I91" s="209"/>
      <c r="K91" s="103" t="s">
        <v>177</v>
      </c>
      <c r="L91" s="166">
        <v>7.0</v>
      </c>
      <c r="M91" s="288">
        <v>197.0</v>
      </c>
      <c r="N91" s="288">
        <v>498.49</v>
      </c>
      <c r="O91" s="288">
        <f t="shared" si="2"/>
        <v>695.49</v>
      </c>
      <c r="P91" s="209"/>
      <c r="Q91" s="209"/>
      <c r="R91" s="209"/>
      <c r="S91" s="209"/>
      <c r="U91" s="142" t="s">
        <v>201</v>
      </c>
      <c r="V91" s="105">
        <v>7.0</v>
      </c>
      <c r="W91" s="105">
        <v>489.99</v>
      </c>
      <c r="X91" s="105">
        <v>702.79</v>
      </c>
      <c r="Y91" s="105">
        <v>1192.78</v>
      </c>
      <c r="Z91" s="209"/>
      <c r="AA91" s="209"/>
      <c r="AB91" s="209"/>
      <c r="AC91" s="209"/>
    </row>
    <row r="92">
      <c r="A92" s="116" t="s">
        <v>170</v>
      </c>
      <c r="B92" s="118">
        <v>8.0</v>
      </c>
      <c r="C92" s="281">
        <v>452.49</v>
      </c>
      <c r="D92" s="281">
        <v>684.57</v>
      </c>
      <c r="E92" s="281">
        <v>1137.06</v>
      </c>
      <c r="F92" s="263">
        <v>1771.0</v>
      </c>
      <c r="G92" s="263">
        <v>0.6</v>
      </c>
      <c r="H92" s="263">
        <v>11927.0</v>
      </c>
      <c r="I92" s="263">
        <v>0.58</v>
      </c>
      <c r="K92" s="116" t="s">
        <v>170</v>
      </c>
      <c r="L92" s="169">
        <v>8.0</v>
      </c>
      <c r="M92" s="289">
        <v>367.0</v>
      </c>
      <c r="N92" s="289">
        <v>252.18</v>
      </c>
      <c r="O92" s="289">
        <f t="shared" si="2"/>
        <v>619.18</v>
      </c>
      <c r="P92" s="94">
        <v>2778.0</v>
      </c>
      <c r="Q92" s="94">
        <v>0.36</v>
      </c>
      <c r="R92" s="94">
        <v>17756.0</v>
      </c>
      <c r="S92" s="94">
        <v>0.36</v>
      </c>
      <c r="U92" s="140" t="s">
        <v>174</v>
      </c>
      <c r="V92" s="118">
        <v>8.0</v>
      </c>
      <c r="W92" s="118">
        <v>540.07</v>
      </c>
      <c r="X92" s="118">
        <v>713.48</v>
      </c>
      <c r="Y92" s="118">
        <v>1253.56</v>
      </c>
      <c r="Z92" s="94">
        <v>2256.0</v>
      </c>
      <c r="AA92" s="94">
        <v>0.48</v>
      </c>
      <c r="AB92" s="94">
        <v>14656.0</v>
      </c>
      <c r="AC92" s="94">
        <v>0.47</v>
      </c>
    </row>
    <row r="93">
      <c r="A93" s="91" t="s">
        <v>171</v>
      </c>
      <c r="B93" s="93">
        <v>8.0</v>
      </c>
      <c r="C93" s="275">
        <v>384.74</v>
      </c>
      <c r="D93" s="275">
        <v>692.03</v>
      </c>
      <c r="E93" s="275">
        <v>1076.77</v>
      </c>
      <c r="F93" s="89"/>
      <c r="G93" s="89"/>
      <c r="H93" s="89"/>
      <c r="I93" s="89"/>
      <c r="K93" s="91" t="s">
        <v>171</v>
      </c>
      <c r="L93" s="156">
        <v>8.0</v>
      </c>
      <c r="M93" s="287">
        <v>209.0</v>
      </c>
      <c r="N93" s="287">
        <v>410.37</v>
      </c>
      <c r="O93" s="287">
        <f t="shared" si="2"/>
        <v>619.37</v>
      </c>
      <c r="P93" s="89"/>
      <c r="Q93" s="89"/>
      <c r="R93" s="89"/>
      <c r="S93" s="89"/>
      <c r="U93" s="97" t="s">
        <v>176</v>
      </c>
      <c r="V93" s="93">
        <v>8.0</v>
      </c>
      <c r="W93" s="93">
        <v>511.94</v>
      </c>
      <c r="X93" s="93">
        <v>691.27</v>
      </c>
      <c r="Y93" s="93">
        <v>1203.21</v>
      </c>
      <c r="Z93" s="89"/>
      <c r="AA93" s="89"/>
      <c r="AB93" s="89"/>
      <c r="AC93" s="89"/>
    </row>
    <row r="94">
      <c r="A94" s="91" t="s">
        <v>172</v>
      </c>
      <c r="B94" s="93">
        <v>8.0</v>
      </c>
      <c r="C94" s="275">
        <v>229.91</v>
      </c>
      <c r="D94" s="275">
        <v>567.41</v>
      </c>
      <c r="E94" s="275">
        <v>797.32</v>
      </c>
      <c r="F94" s="90"/>
      <c r="G94" s="90"/>
      <c r="H94" s="90"/>
      <c r="I94" s="90"/>
      <c r="K94" s="91" t="s">
        <v>172</v>
      </c>
      <c r="L94" s="156">
        <v>8.0</v>
      </c>
      <c r="M94" s="287">
        <v>403.0</v>
      </c>
      <c r="N94" s="287">
        <v>216.12</v>
      </c>
      <c r="O94" s="287">
        <f t="shared" si="2"/>
        <v>619.12</v>
      </c>
      <c r="P94" s="89"/>
      <c r="Q94" s="89"/>
      <c r="R94" s="89"/>
      <c r="S94" s="89"/>
      <c r="U94" s="97" t="s">
        <v>178</v>
      </c>
      <c r="V94" s="93">
        <v>8.0</v>
      </c>
      <c r="W94" s="93">
        <v>541.32</v>
      </c>
      <c r="X94" s="93">
        <v>715.2</v>
      </c>
      <c r="Y94" s="93">
        <v>1256.52</v>
      </c>
      <c r="Z94" s="89"/>
      <c r="AA94" s="89"/>
      <c r="AB94" s="89"/>
      <c r="AC94" s="89"/>
    </row>
    <row r="95">
      <c r="A95" s="97" t="s">
        <v>174</v>
      </c>
      <c r="B95" s="93">
        <v>8.0</v>
      </c>
      <c r="C95" s="275">
        <v>573.83</v>
      </c>
      <c r="D95" s="275">
        <v>750.52</v>
      </c>
      <c r="E95" s="275">
        <v>1324.36</v>
      </c>
      <c r="F95" s="260">
        <v>1610.0</v>
      </c>
      <c r="G95" s="260">
        <v>0.63</v>
      </c>
      <c r="H95" s="260">
        <v>11262.0</v>
      </c>
      <c r="I95" s="260">
        <v>0.6</v>
      </c>
      <c r="K95" s="91" t="s">
        <v>173</v>
      </c>
      <c r="L95" s="156">
        <v>8.0</v>
      </c>
      <c r="M95" s="287">
        <v>367.0</v>
      </c>
      <c r="N95" s="287">
        <v>251.84</v>
      </c>
      <c r="O95" s="287">
        <f t="shared" si="2"/>
        <v>618.84</v>
      </c>
      <c r="P95" s="89"/>
      <c r="Q95" s="89"/>
      <c r="R95" s="89"/>
      <c r="S95" s="89"/>
      <c r="U95" s="97" t="s">
        <v>179</v>
      </c>
      <c r="V95" s="93">
        <v>8.0</v>
      </c>
      <c r="W95" s="93">
        <v>258.73</v>
      </c>
      <c r="X95" s="93">
        <v>424.65</v>
      </c>
      <c r="Y95" s="93">
        <v>683.38</v>
      </c>
      <c r="Z95" s="89"/>
      <c r="AA95" s="89"/>
      <c r="AB95" s="89"/>
      <c r="AC95" s="89"/>
    </row>
    <row r="96">
      <c r="A96" s="97" t="s">
        <v>176</v>
      </c>
      <c r="B96" s="93">
        <v>8.0</v>
      </c>
      <c r="C96" s="275">
        <v>351.99</v>
      </c>
      <c r="D96" s="275">
        <v>560.8</v>
      </c>
      <c r="E96" s="275">
        <v>912.79</v>
      </c>
      <c r="F96" s="89"/>
      <c r="G96" s="89"/>
      <c r="H96" s="89"/>
      <c r="I96" s="89"/>
      <c r="K96" s="91" t="s">
        <v>175</v>
      </c>
      <c r="L96" s="156">
        <v>8.0</v>
      </c>
      <c r="M96" s="287">
        <v>432.0</v>
      </c>
      <c r="N96" s="287">
        <v>186.73</v>
      </c>
      <c r="O96" s="287">
        <f t="shared" si="2"/>
        <v>618.73</v>
      </c>
      <c r="P96" s="89"/>
      <c r="Q96" s="89"/>
      <c r="R96" s="89"/>
      <c r="S96" s="89"/>
      <c r="U96" s="97" t="s">
        <v>200</v>
      </c>
      <c r="V96" s="93">
        <v>8.0</v>
      </c>
      <c r="W96" s="93">
        <v>265.56</v>
      </c>
      <c r="X96" s="93">
        <v>431.35</v>
      </c>
      <c r="Y96" s="93">
        <v>696.91</v>
      </c>
      <c r="Z96" s="89"/>
      <c r="AA96" s="89"/>
      <c r="AB96" s="89"/>
      <c r="AC96" s="89"/>
    </row>
    <row r="97">
      <c r="A97" s="142" t="s">
        <v>178</v>
      </c>
      <c r="B97" s="105">
        <v>8.0</v>
      </c>
      <c r="C97" s="278">
        <v>691.76</v>
      </c>
      <c r="D97" s="278">
        <v>861.78</v>
      </c>
      <c r="E97" s="278">
        <v>1553.53</v>
      </c>
      <c r="F97" s="209"/>
      <c r="G97" s="209"/>
      <c r="H97" s="209"/>
      <c r="I97" s="209"/>
      <c r="K97" s="103" t="s">
        <v>177</v>
      </c>
      <c r="L97" s="166">
        <v>8.0</v>
      </c>
      <c r="M97" s="288">
        <v>179.0</v>
      </c>
      <c r="N97" s="288">
        <v>440.37</v>
      </c>
      <c r="O97" s="288">
        <f t="shared" si="2"/>
        <v>619.37</v>
      </c>
      <c r="P97" s="209"/>
      <c r="Q97" s="209"/>
      <c r="R97" s="209"/>
      <c r="S97" s="209"/>
      <c r="U97" s="142" t="s">
        <v>201</v>
      </c>
      <c r="V97" s="105">
        <v>8.0</v>
      </c>
      <c r="W97" s="105">
        <v>471.61</v>
      </c>
      <c r="X97" s="105">
        <v>676.32</v>
      </c>
      <c r="Y97" s="105">
        <v>1147.93</v>
      </c>
      <c r="Z97" s="209"/>
      <c r="AA97" s="209"/>
      <c r="AB97" s="209"/>
      <c r="AC97" s="209"/>
    </row>
    <row r="98">
      <c r="A98" s="116" t="s">
        <v>170</v>
      </c>
      <c r="B98" s="118">
        <v>9.0</v>
      </c>
      <c r="C98" s="281">
        <v>554.6</v>
      </c>
      <c r="D98" s="281">
        <v>791.33</v>
      </c>
      <c r="E98" s="281">
        <v>1345.92</v>
      </c>
      <c r="F98" s="263">
        <v>1600.0</v>
      </c>
      <c r="G98" s="263">
        <v>0.64</v>
      </c>
      <c r="H98" s="263">
        <v>11212.0</v>
      </c>
      <c r="I98" s="263">
        <v>0.6</v>
      </c>
      <c r="K98" s="116" t="s">
        <v>170</v>
      </c>
      <c r="L98" s="169">
        <v>9.0</v>
      </c>
      <c r="M98" s="289">
        <v>319.0</v>
      </c>
      <c r="N98" s="289">
        <v>216.16</v>
      </c>
      <c r="O98" s="289">
        <f t="shared" si="2"/>
        <v>535.16</v>
      </c>
      <c r="P98" s="94">
        <v>2744.0</v>
      </c>
      <c r="Q98" s="94">
        <v>0.37</v>
      </c>
      <c r="R98" s="94">
        <v>17569.0</v>
      </c>
      <c r="S98" s="94">
        <v>0.37</v>
      </c>
      <c r="U98" s="140" t="s">
        <v>174</v>
      </c>
      <c r="V98" s="118">
        <v>9.0</v>
      </c>
      <c r="W98" s="118">
        <v>541.56</v>
      </c>
      <c r="X98" s="118">
        <v>810.87</v>
      </c>
      <c r="Y98" s="118">
        <v>1352.43</v>
      </c>
      <c r="Z98" s="94">
        <v>2260.0</v>
      </c>
      <c r="AA98" s="94">
        <v>0.48</v>
      </c>
      <c r="AB98" s="94">
        <v>14686.0</v>
      </c>
      <c r="AC98" s="94">
        <v>0.47</v>
      </c>
    </row>
    <row r="99">
      <c r="A99" s="91" t="s">
        <v>171</v>
      </c>
      <c r="B99" s="93">
        <v>9.0</v>
      </c>
      <c r="C99" s="275">
        <v>434.68</v>
      </c>
      <c r="D99" s="275">
        <v>759.51</v>
      </c>
      <c r="E99" s="275">
        <v>1194.19</v>
      </c>
      <c r="F99" s="89"/>
      <c r="G99" s="89"/>
      <c r="H99" s="89"/>
      <c r="I99" s="89"/>
      <c r="K99" s="91" t="s">
        <v>171</v>
      </c>
      <c r="L99" s="156">
        <v>9.0</v>
      </c>
      <c r="M99" s="287">
        <v>198.0</v>
      </c>
      <c r="N99" s="287">
        <v>337.02</v>
      </c>
      <c r="O99" s="287">
        <f t="shared" si="2"/>
        <v>535.02</v>
      </c>
      <c r="P99" s="89"/>
      <c r="Q99" s="89"/>
      <c r="R99" s="89"/>
      <c r="S99" s="89"/>
      <c r="U99" s="97" t="s">
        <v>176</v>
      </c>
      <c r="V99" s="93">
        <v>9.0</v>
      </c>
      <c r="W99" s="93">
        <v>521.89</v>
      </c>
      <c r="X99" s="93">
        <v>797.28</v>
      </c>
      <c r="Y99" s="93">
        <v>1319.17</v>
      </c>
      <c r="Z99" s="89"/>
      <c r="AA99" s="89"/>
      <c r="AB99" s="89"/>
      <c r="AC99" s="89"/>
    </row>
    <row r="100">
      <c r="A100" s="91" t="s">
        <v>172</v>
      </c>
      <c r="B100" s="93">
        <v>9.0</v>
      </c>
      <c r="C100" s="275">
        <v>242.09</v>
      </c>
      <c r="D100" s="275">
        <v>588.16</v>
      </c>
      <c r="E100" s="275">
        <v>830.25</v>
      </c>
      <c r="F100" s="90"/>
      <c r="G100" s="90"/>
      <c r="H100" s="90"/>
      <c r="I100" s="90"/>
      <c r="K100" s="91" t="s">
        <v>172</v>
      </c>
      <c r="L100" s="156">
        <v>9.0</v>
      </c>
      <c r="M100" s="287">
        <v>364.0</v>
      </c>
      <c r="N100" s="287">
        <v>170.9</v>
      </c>
      <c r="O100" s="287">
        <f t="shared" si="2"/>
        <v>534.9</v>
      </c>
      <c r="P100" s="89"/>
      <c r="Q100" s="89"/>
      <c r="R100" s="89"/>
      <c r="S100" s="89"/>
      <c r="U100" s="97" t="s">
        <v>178</v>
      </c>
      <c r="V100" s="93">
        <v>9.0</v>
      </c>
      <c r="W100" s="93">
        <v>536.77</v>
      </c>
      <c r="X100" s="93">
        <v>793.42</v>
      </c>
      <c r="Y100" s="93">
        <v>1330.19</v>
      </c>
      <c r="Z100" s="89"/>
      <c r="AA100" s="89"/>
      <c r="AB100" s="89"/>
      <c r="AC100" s="89"/>
    </row>
    <row r="101">
      <c r="A101" s="97" t="s">
        <v>174</v>
      </c>
      <c r="B101" s="93">
        <v>9.0</v>
      </c>
      <c r="C101" s="275">
        <v>613.52</v>
      </c>
      <c r="D101" s="275">
        <v>800.09</v>
      </c>
      <c r="E101" s="275">
        <v>1413.62</v>
      </c>
      <c r="F101" s="260">
        <v>1594.0</v>
      </c>
      <c r="G101" s="260">
        <v>0.64</v>
      </c>
      <c r="H101" s="260">
        <v>11259.0</v>
      </c>
      <c r="I101" s="260">
        <v>0.6</v>
      </c>
      <c r="K101" s="91" t="s">
        <v>173</v>
      </c>
      <c r="L101" s="156">
        <v>9.0</v>
      </c>
      <c r="M101" s="287">
        <v>275.0</v>
      </c>
      <c r="N101" s="287">
        <v>260.55</v>
      </c>
      <c r="O101" s="287">
        <f t="shared" si="2"/>
        <v>535.55</v>
      </c>
      <c r="P101" s="89"/>
      <c r="Q101" s="89"/>
      <c r="R101" s="89"/>
      <c r="S101" s="89"/>
      <c r="U101" s="97" t="s">
        <v>179</v>
      </c>
      <c r="V101" s="93">
        <v>9.0</v>
      </c>
      <c r="W101" s="93">
        <v>291.84</v>
      </c>
      <c r="X101" s="93">
        <v>441.65</v>
      </c>
      <c r="Y101" s="93">
        <v>733.48</v>
      </c>
      <c r="Z101" s="89"/>
      <c r="AA101" s="89"/>
      <c r="AB101" s="89"/>
      <c r="AC101" s="89"/>
    </row>
    <row r="102">
      <c r="A102" s="97" t="s">
        <v>176</v>
      </c>
      <c r="B102" s="93">
        <v>9.0</v>
      </c>
      <c r="C102" s="275">
        <v>362.03</v>
      </c>
      <c r="D102" s="275">
        <v>594.26</v>
      </c>
      <c r="E102" s="275">
        <v>956.29</v>
      </c>
      <c r="F102" s="89"/>
      <c r="G102" s="89"/>
      <c r="H102" s="89"/>
      <c r="I102" s="89"/>
      <c r="K102" s="91" t="s">
        <v>175</v>
      </c>
      <c r="L102" s="156">
        <v>9.0</v>
      </c>
      <c r="M102" s="287">
        <v>359.0</v>
      </c>
      <c r="N102" s="287">
        <v>175.89</v>
      </c>
      <c r="O102" s="287">
        <f t="shared" si="2"/>
        <v>534.89</v>
      </c>
      <c r="P102" s="89"/>
      <c r="Q102" s="89"/>
      <c r="R102" s="89"/>
      <c r="S102" s="89"/>
      <c r="U102" s="97" t="s">
        <v>200</v>
      </c>
      <c r="V102" s="93">
        <v>9.0</v>
      </c>
      <c r="W102" s="93">
        <v>265.55</v>
      </c>
      <c r="X102" s="93">
        <v>433.16</v>
      </c>
      <c r="Y102" s="93">
        <v>698.71</v>
      </c>
      <c r="Z102" s="89"/>
      <c r="AA102" s="89"/>
      <c r="AB102" s="89"/>
      <c r="AC102" s="89"/>
    </row>
    <row r="103">
      <c r="A103" s="142" t="s">
        <v>178</v>
      </c>
      <c r="B103" s="105">
        <v>9.0</v>
      </c>
      <c r="C103" s="278">
        <v>727.73</v>
      </c>
      <c r="D103" s="278">
        <v>899.53</v>
      </c>
      <c r="E103" s="278">
        <v>1627.26</v>
      </c>
      <c r="F103" s="209"/>
      <c r="G103" s="209"/>
      <c r="H103" s="209"/>
      <c r="I103" s="209"/>
      <c r="K103" s="103" t="s">
        <v>177</v>
      </c>
      <c r="L103" s="166">
        <v>9.0</v>
      </c>
      <c r="M103" s="288">
        <v>179.0</v>
      </c>
      <c r="N103" s="288">
        <v>355.81</v>
      </c>
      <c r="O103" s="288">
        <f t="shared" si="2"/>
        <v>534.81</v>
      </c>
      <c r="P103" s="209"/>
      <c r="Q103" s="209"/>
      <c r="R103" s="209"/>
      <c r="S103" s="209"/>
      <c r="U103" s="142" t="s">
        <v>201</v>
      </c>
      <c r="V103" s="105">
        <v>9.0</v>
      </c>
      <c r="W103" s="105">
        <v>470.57</v>
      </c>
      <c r="X103" s="105">
        <v>728.91</v>
      </c>
      <c r="Y103" s="105">
        <v>1199.48</v>
      </c>
      <c r="Z103" s="209"/>
      <c r="AA103" s="209"/>
      <c r="AB103" s="209"/>
      <c r="AC103" s="209"/>
    </row>
    <row r="104">
      <c r="A104" s="116" t="s">
        <v>170</v>
      </c>
      <c r="B104" s="118">
        <v>10.0</v>
      </c>
      <c r="C104" s="281">
        <v>520.91</v>
      </c>
      <c r="D104" s="281">
        <v>750.79</v>
      </c>
      <c r="E104" s="281">
        <v>1271.7</v>
      </c>
      <c r="F104" s="263">
        <v>1582.0</v>
      </c>
      <c r="G104" s="264">
        <v>0.64</v>
      </c>
      <c r="H104" s="263">
        <v>11240.0</v>
      </c>
      <c r="I104" s="264">
        <v>0.6</v>
      </c>
      <c r="K104" s="116" t="s">
        <v>170</v>
      </c>
      <c r="L104" s="169">
        <v>10.0</v>
      </c>
      <c r="M104" s="289">
        <v>361.0</v>
      </c>
      <c r="N104" s="289">
        <v>284.06</v>
      </c>
      <c r="O104" s="289">
        <f t="shared" si="2"/>
        <v>645.06</v>
      </c>
      <c r="P104" s="94">
        <v>2735.0</v>
      </c>
      <c r="Q104" s="251">
        <v>0.36</v>
      </c>
      <c r="R104" s="94">
        <v>17511.0</v>
      </c>
      <c r="S104" s="251">
        <v>0.37</v>
      </c>
      <c r="U104" s="140" t="s">
        <v>174</v>
      </c>
      <c r="V104" s="118">
        <v>10.0</v>
      </c>
      <c r="W104" s="118">
        <v>539.36</v>
      </c>
      <c r="X104" s="118">
        <v>732.99</v>
      </c>
      <c r="Y104" s="118">
        <v>1272.35</v>
      </c>
      <c r="Z104" s="94">
        <v>2247.0</v>
      </c>
      <c r="AA104" s="259">
        <v>0.48</v>
      </c>
      <c r="AB104" s="94">
        <v>14646.0</v>
      </c>
      <c r="AC104" s="259">
        <v>0.47</v>
      </c>
    </row>
    <row r="105">
      <c r="A105" s="91" t="s">
        <v>171</v>
      </c>
      <c r="B105" s="93">
        <v>10.0</v>
      </c>
      <c r="C105" s="275">
        <v>507.66</v>
      </c>
      <c r="D105" s="275">
        <v>729.21</v>
      </c>
      <c r="E105" s="275">
        <v>1236.87</v>
      </c>
      <c r="F105" s="89"/>
      <c r="G105" s="89"/>
      <c r="H105" s="89"/>
      <c r="I105" s="89"/>
      <c r="K105" s="91" t="s">
        <v>171</v>
      </c>
      <c r="L105" s="156">
        <v>10.0</v>
      </c>
      <c r="M105" s="287">
        <v>214.0</v>
      </c>
      <c r="N105" s="287">
        <v>431.15</v>
      </c>
      <c r="O105" s="287">
        <f t="shared" si="2"/>
        <v>645.15</v>
      </c>
      <c r="P105" s="89"/>
      <c r="Q105" s="89"/>
      <c r="R105" s="89"/>
      <c r="S105" s="89"/>
      <c r="U105" s="97" t="s">
        <v>176</v>
      </c>
      <c r="V105" s="93">
        <v>10.0</v>
      </c>
      <c r="W105" s="93">
        <v>519.56</v>
      </c>
      <c r="X105" s="93">
        <v>719.66</v>
      </c>
      <c r="Y105" s="93">
        <v>1239.23</v>
      </c>
      <c r="Z105" s="89"/>
      <c r="AA105" s="89"/>
      <c r="AB105" s="89"/>
      <c r="AC105" s="89"/>
    </row>
    <row r="106">
      <c r="A106" s="91" t="s">
        <v>172</v>
      </c>
      <c r="B106" s="93">
        <v>10.0</v>
      </c>
      <c r="C106" s="275">
        <v>278.72</v>
      </c>
      <c r="D106" s="275">
        <v>589.52</v>
      </c>
      <c r="E106" s="275">
        <v>868.24</v>
      </c>
      <c r="F106" s="90"/>
      <c r="G106" s="90"/>
      <c r="H106" s="90"/>
      <c r="I106" s="90"/>
      <c r="K106" s="91" t="s">
        <v>172</v>
      </c>
      <c r="L106" s="156">
        <v>10.0</v>
      </c>
      <c r="M106" s="287">
        <v>472.0</v>
      </c>
      <c r="N106" s="287">
        <v>172.58</v>
      </c>
      <c r="O106" s="287">
        <f t="shared" si="2"/>
        <v>644.58</v>
      </c>
      <c r="P106" s="89"/>
      <c r="Q106" s="89"/>
      <c r="R106" s="89"/>
      <c r="S106" s="89"/>
      <c r="U106" s="97" t="s">
        <v>178</v>
      </c>
      <c r="V106" s="93">
        <v>10.0</v>
      </c>
      <c r="W106" s="93">
        <v>548.96</v>
      </c>
      <c r="X106" s="93">
        <v>739.96</v>
      </c>
      <c r="Y106" s="93">
        <v>1288.92</v>
      </c>
      <c r="Z106" s="89"/>
      <c r="AA106" s="89"/>
      <c r="AB106" s="89"/>
      <c r="AC106" s="89"/>
    </row>
    <row r="107">
      <c r="A107" s="97" t="s">
        <v>174</v>
      </c>
      <c r="B107" s="93">
        <v>10.0</v>
      </c>
      <c r="C107" s="275">
        <v>602.69</v>
      </c>
      <c r="D107" s="275">
        <v>783.4</v>
      </c>
      <c r="E107" s="275">
        <v>1386.09</v>
      </c>
      <c r="F107" s="260">
        <v>1528.0</v>
      </c>
      <c r="G107" s="265">
        <v>0.66</v>
      </c>
      <c r="H107" s="260">
        <v>11044.0</v>
      </c>
      <c r="I107" s="265">
        <v>0.62</v>
      </c>
      <c r="K107" s="91" t="s">
        <v>173</v>
      </c>
      <c r="L107" s="156">
        <v>10.0</v>
      </c>
      <c r="M107" s="287">
        <v>363.0</v>
      </c>
      <c r="N107" s="287">
        <v>282.26</v>
      </c>
      <c r="O107" s="287">
        <f t="shared" si="2"/>
        <v>645.26</v>
      </c>
      <c r="P107" s="89"/>
      <c r="Q107" s="89"/>
      <c r="R107" s="89"/>
      <c r="S107" s="89"/>
      <c r="U107" s="97" t="s">
        <v>179</v>
      </c>
      <c r="V107" s="93">
        <v>10.0</v>
      </c>
      <c r="W107" s="93">
        <v>247.35</v>
      </c>
      <c r="X107" s="93">
        <v>412.24</v>
      </c>
      <c r="Y107" s="93">
        <v>659.59</v>
      </c>
      <c r="Z107" s="89"/>
      <c r="AA107" s="89"/>
      <c r="AB107" s="89"/>
      <c r="AC107" s="89"/>
    </row>
    <row r="108">
      <c r="A108" s="97" t="s">
        <v>176</v>
      </c>
      <c r="B108" s="93">
        <v>10.0</v>
      </c>
      <c r="C108" s="275">
        <v>393.36</v>
      </c>
      <c r="D108" s="275">
        <v>589.16</v>
      </c>
      <c r="E108" s="275">
        <v>982.51</v>
      </c>
      <c r="F108" s="89"/>
      <c r="G108" s="89"/>
      <c r="H108" s="89"/>
      <c r="I108" s="89"/>
      <c r="K108" s="91" t="s">
        <v>175</v>
      </c>
      <c r="L108" s="156">
        <v>10.0</v>
      </c>
      <c r="M108" s="287">
        <v>462.0</v>
      </c>
      <c r="N108" s="287">
        <v>182.33</v>
      </c>
      <c r="O108" s="287">
        <f t="shared" si="2"/>
        <v>644.33</v>
      </c>
      <c r="P108" s="89"/>
      <c r="Q108" s="89"/>
      <c r="R108" s="89"/>
      <c r="S108" s="89"/>
      <c r="U108" s="97" t="s">
        <v>200</v>
      </c>
      <c r="V108" s="93">
        <v>10.0</v>
      </c>
      <c r="W108" s="93">
        <v>256.95</v>
      </c>
      <c r="X108" s="93">
        <v>421.94</v>
      </c>
      <c r="Y108" s="93">
        <v>678.89</v>
      </c>
      <c r="Z108" s="89"/>
      <c r="AA108" s="89"/>
      <c r="AB108" s="89"/>
      <c r="AC108" s="89"/>
    </row>
    <row r="109">
      <c r="A109" s="142" t="s">
        <v>178</v>
      </c>
      <c r="B109" s="105">
        <v>10.0</v>
      </c>
      <c r="C109" s="278">
        <v>694.83</v>
      </c>
      <c r="D109" s="278">
        <v>839.34</v>
      </c>
      <c r="E109" s="278">
        <v>1534.16</v>
      </c>
      <c r="F109" s="209"/>
      <c r="G109" s="209"/>
      <c r="H109" s="209"/>
      <c r="I109" s="209"/>
      <c r="K109" s="103" t="s">
        <v>177</v>
      </c>
      <c r="L109" s="166">
        <v>10.0</v>
      </c>
      <c r="M109" s="288">
        <v>174.0</v>
      </c>
      <c r="N109" s="288">
        <v>470.75</v>
      </c>
      <c r="O109" s="288">
        <f t="shared" si="2"/>
        <v>644.75</v>
      </c>
      <c r="P109" s="209"/>
      <c r="Q109" s="209"/>
      <c r="R109" s="209"/>
      <c r="S109" s="209"/>
      <c r="U109" s="142" t="s">
        <v>201</v>
      </c>
      <c r="V109" s="105">
        <v>10.0</v>
      </c>
      <c r="W109" s="105">
        <v>469.5</v>
      </c>
      <c r="X109" s="105">
        <v>685.81</v>
      </c>
      <c r="Y109" s="105">
        <v>1155.31</v>
      </c>
      <c r="Z109" s="209"/>
      <c r="AA109" s="209"/>
      <c r="AB109" s="209"/>
      <c r="AC109" s="209"/>
    </row>
  </sheetData>
  <mergeCells count="304">
    <mergeCell ref="H56:H58"/>
    <mergeCell ref="I56:I58"/>
    <mergeCell ref="F62:F64"/>
    <mergeCell ref="G62:G64"/>
    <mergeCell ref="H62:H64"/>
    <mergeCell ref="I62:I64"/>
    <mergeCell ref="F68:F70"/>
    <mergeCell ref="I68:I70"/>
    <mergeCell ref="G68:G70"/>
    <mergeCell ref="H68:H70"/>
    <mergeCell ref="F74:F76"/>
    <mergeCell ref="G74:G76"/>
    <mergeCell ref="H74:H76"/>
    <mergeCell ref="I74:I76"/>
    <mergeCell ref="F80:F82"/>
    <mergeCell ref="I80:I82"/>
    <mergeCell ref="H98:H100"/>
    <mergeCell ref="I98:I100"/>
    <mergeCell ref="F89:F91"/>
    <mergeCell ref="F92:F94"/>
    <mergeCell ref="G92:G94"/>
    <mergeCell ref="H92:H94"/>
    <mergeCell ref="I92:I94"/>
    <mergeCell ref="F98:F100"/>
    <mergeCell ref="G98:G100"/>
    <mergeCell ref="G7:G8"/>
    <mergeCell ref="H7:H8"/>
    <mergeCell ref="F9:F10"/>
    <mergeCell ref="G9:G10"/>
    <mergeCell ref="H9:H10"/>
    <mergeCell ref="I9:I10"/>
    <mergeCell ref="I11:I12"/>
    <mergeCell ref="F11:F12"/>
    <mergeCell ref="F13:F14"/>
    <mergeCell ref="G13:G14"/>
    <mergeCell ref="H13:H14"/>
    <mergeCell ref="I13:I14"/>
    <mergeCell ref="F15:F16"/>
    <mergeCell ref="G15:G16"/>
    <mergeCell ref="F21:F22"/>
    <mergeCell ref="G21:G22"/>
    <mergeCell ref="H21:H22"/>
    <mergeCell ref="I21:I22"/>
    <mergeCell ref="G25:G26"/>
    <mergeCell ref="H25:H26"/>
    <mergeCell ref="I25:I26"/>
    <mergeCell ref="H29:H30"/>
    <mergeCell ref="I29:I30"/>
    <mergeCell ref="F25:F26"/>
    <mergeCell ref="F27:F28"/>
    <mergeCell ref="G27:G28"/>
    <mergeCell ref="H27:H28"/>
    <mergeCell ref="I27:I28"/>
    <mergeCell ref="F29:F30"/>
    <mergeCell ref="G29:G30"/>
    <mergeCell ref="H37:H38"/>
    <mergeCell ref="I37:I38"/>
    <mergeCell ref="F104:F106"/>
    <mergeCell ref="G104:G106"/>
    <mergeCell ref="H104:H106"/>
    <mergeCell ref="I104:I106"/>
    <mergeCell ref="A1:B1"/>
    <mergeCell ref="G1:I1"/>
    <mergeCell ref="Q1:S1"/>
    <mergeCell ref="AA1:AC1"/>
    <mergeCell ref="A2:A4"/>
    <mergeCell ref="B2:I3"/>
    <mergeCell ref="L2:S3"/>
    <mergeCell ref="V2:AC3"/>
    <mergeCell ref="K1:L1"/>
    <mergeCell ref="K2:K4"/>
    <mergeCell ref="F5:F6"/>
    <mergeCell ref="G5:G6"/>
    <mergeCell ref="H5:H6"/>
    <mergeCell ref="I5:I6"/>
    <mergeCell ref="F7:F8"/>
    <mergeCell ref="I7:I8"/>
    <mergeCell ref="U1:V1"/>
    <mergeCell ref="U2:U4"/>
    <mergeCell ref="Z5:Z8"/>
    <mergeCell ref="AA5:AA8"/>
    <mergeCell ref="AB5:AB8"/>
    <mergeCell ref="AC5:AC8"/>
    <mergeCell ref="Z9:Z12"/>
    <mergeCell ref="AC9:AC12"/>
    <mergeCell ref="G11:G12"/>
    <mergeCell ref="H11:H12"/>
    <mergeCell ref="H15:H16"/>
    <mergeCell ref="I15:I16"/>
    <mergeCell ref="Z17:Z20"/>
    <mergeCell ref="Z21:Z24"/>
    <mergeCell ref="AA21:AA24"/>
    <mergeCell ref="AB21:AB24"/>
    <mergeCell ref="AC21:AC24"/>
    <mergeCell ref="F19:F20"/>
    <mergeCell ref="F23:F24"/>
    <mergeCell ref="G23:G24"/>
    <mergeCell ref="H23:H24"/>
    <mergeCell ref="I23:I24"/>
    <mergeCell ref="F17:F18"/>
    <mergeCell ref="G17:G18"/>
    <mergeCell ref="H17:H18"/>
    <mergeCell ref="I17:I18"/>
    <mergeCell ref="G19:G20"/>
    <mergeCell ref="H19:H20"/>
    <mergeCell ref="I19:I20"/>
    <mergeCell ref="F31:F32"/>
    <mergeCell ref="G31:G32"/>
    <mergeCell ref="H31:H32"/>
    <mergeCell ref="I31:I32"/>
    <mergeCell ref="G33:G34"/>
    <mergeCell ref="H33:H34"/>
    <mergeCell ref="I33:I34"/>
    <mergeCell ref="F33:F34"/>
    <mergeCell ref="F35:F36"/>
    <mergeCell ref="G35:G36"/>
    <mergeCell ref="H35:H36"/>
    <mergeCell ref="I35:I36"/>
    <mergeCell ref="F37:F38"/>
    <mergeCell ref="G37:G38"/>
    <mergeCell ref="G46:I46"/>
    <mergeCell ref="B47:I48"/>
    <mergeCell ref="L47:S48"/>
    <mergeCell ref="V47:AC48"/>
    <mergeCell ref="F43:F44"/>
    <mergeCell ref="G43:G44"/>
    <mergeCell ref="H43:H44"/>
    <mergeCell ref="I43:I44"/>
    <mergeCell ref="A46:B46"/>
    <mergeCell ref="K46:L46"/>
    <mergeCell ref="A47:A49"/>
    <mergeCell ref="K47:K49"/>
    <mergeCell ref="P41:P44"/>
    <mergeCell ref="Q41:Q44"/>
    <mergeCell ref="R41:R44"/>
    <mergeCell ref="S41:S44"/>
    <mergeCell ref="Q46:S46"/>
    <mergeCell ref="U46:V46"/>
    <mergeCell ref="U47:U49"/>
    <mergeCell ref="P50:P55"/>
    <mergeCell ref="F53:F55"/>
    <mergeCell ref="G53:G55"/>
    <mergeCell ref="H53:H55"/>
    <mergeCell ref="I53:I55"/>
    <mergeCell ref="Q50:Q55"/>
    <mergeCell ref="R50:R55"/>
    <mergeCell ref="S50:S55"/>
    <mergeCell ref="Z50:Z55"/>
    <mergeCell ref="AA50:AA55"/>
    <mergeCell ref="AB50:AB55"/>
    <mergeCell ref="AC50:AC55"/>
    <mergeCell ref="P56:P61"/>
    <mergeCell ref="Q56:Q61"/>
    <mergeCell ref="R56:R61"/>
    <mergeCell ref="S56:S61"/>
    <mergeCell ref="Q62:Q67"/>
    <mergeCell ref="R62:R67"/>
    <mergeCell ref="S62:S67"/>
    <mergeCell ref="P62:P67"/>
    <mergeCell ref="P68:P73"/>
    <mergeCell ref="Q68:Q73"/>
    <mergeCell ref="R68:R73"/>
    <mergeCell ref="S68:S73"/>
    <mergeCell ref="P74:P79"/>
    <mergeCell ref="Q74:Q79"/>
    <mergeCell ref="P86:P91"/>
    <mergeCell ref="Q86:Q91"/>
    <mergeCell ref="R86:R91"/>
    <mergeCell ref="S86:S91"/>
    <mergeCell ref="Q92:Q97"/>
    <mergeCell ref="R92:R97"/>
    <mergeCell ref="S92:S97"/>
    <mergeCell ref="R104:R109"/>
    <mergeCell ref="S104:S109"/>
    <mergeCell ref="P92:P97"/>
    <mergeCell ref="P98:P103"/>
    <mergeCell ref="Q98:Q103"/>
    <mergeCell ref="R98:R103"/>
    <mergeCell ref="S98:S103"/>
    <mergeCell ref="P104:P109"/>
    <mergeCell ref="Q104:Q109"/>
    <mergeCell ref="F39:F40"/>
    <mergeCell ref="G39:G40"/>
    <mergeCell ref="H39:H40"/>
    <mergeCell ref="I39:I40"/>
    <mergeCell ref="G41:G42"/>
    <mergeCell ref="H41:H42"/>
    <mergeCell ref="I41:I42"/>
    <mergeCell ref="F41:F42"/>
    <mergeCell ref="F50:F52"/>
    <mergeCell ref="G50:G52"/>
    <mergeCell ref="H50:H52"/>
    <mergeCell ref="I50:I52"/>
    <mergeCell ref="F56:F58"/>
    <mergeCell ref="G56:G58"/>
    <mergeCell ref="F59:F61"/>
    <mergeCell ref="G59:G61"/>
    <mergeCell ref="H59:H61"/>
    <mergeCell ref="I59:I61"/>
    <mergeCell ref="G65:G67"/>
    <mergeCell ref="H65:H67"/>
    <mergeCell ref="I65:I67"/>
    <mergeCell ref="R74:R79"/>
    <mergeCell ref="S74:S79"/>
    <mergeCell ref="H77:H79"/>
    <mergeCell ref="I77:I79"/>
    <mergeCell ref="P80:P85"/>
    <mergeCell ref="Q80:Q85"/>
    <mergeCell ref="R80:R85"/>
    <mergeCell ref="S80:S85"/>
    <mergeCell ref="F83:F85"/>
    <mergeCell ref="G83:G85"/>
    <mergeCell ref="H83:H85"/>
    <mergeCell ref="I83:I85"/>
    <mergeCell ref="F65:F67"/>
    <mergeCell ref="F71:F73"/>
    <mergeCell ref="G71:G73"/>
    <mergeCell ref="H71:H73"/>
    <mergeCell ref="I71:I73"/>
    <mergeCell ref="F77:F79"/>
    <mergeCell ref="G77:G79"/>
    <mergeCell ref="Z41:Z44"/>
    <mergeCell ref="AA41:AA44"/>
    <mergeCell ref="AB41:AB44"/>
    <mergeCell ref="AC41:AC44"/>
    <mergeCell ref="AA46:AC46"/>
    <mergeCell ref="Z56:Z61"/>
    <mergeCell ref="AA56:AA61"/>
    <mergeCell ref="Z62:Z67"/>
    <mergeCell ref="AA62:AA67"/>
    <mergeCell ref="AB62:AB67"/>
    <mergeCell ref="AC62:AC67"/>
    <mergeCell ref="AA74:AA79"/>
    <mergeCell ref="AB74:AB79"/>
    <mergeCell ref="AC74:AC79"/>
    <mergeCell ref="G80:G82"/>
    <mergeCell ref="H80:H82"/>
    <mergeCell ref="F86:F88"/>
    <mergeCell ref="G86:G88"/>
    <mergeCell ref="H86:H88"/>
    <mergeCell ref="I86:I88"/>
    <mergeCell ref="I89:I91"/>
    <mergeCell ref="G101:G103"/>
    <mergeCell ref="H101:H103"/>
    <mergeCell ref="F107:F109"/>
    <mergeCell ref="G107:G109"/>
    <mergeCell ref="H107:H109"/>
    <mergeCell ref="I107:I109"/>
    <mergeCell ref="G89:G91"/>
    <mergeCell ref="H89:H91"/>
    <mergeCell ref="F95:F97"/>
    <mergeCell ref="G95:G97"/>
    <mergeCell ref="H95:H97"/>
    <mergeCell ref="I95:I97"/>
    <mergeCell ref="F101:F103"/>
    <mergeCell ref="I101:I103"/>
    <mergeCell ref="AB86:AB91"/>
    <mergeCell ref="AC86:AC91"/>
    <mergeCell ref="Z74:Z79"/>
    <mergeCell ref="Z80:Z85"/>
    <mergeCell ref="AA80:AA85"/>
    <mergeCell ref="AB80:AB85"/>
    <mergeCell ref="AC80:AC85"/>
    <mergeCell ref="Z86:Z91"/>
    <mergeCell ref="AA86:AA91"/>
    <mergeCell ref="AA9:AA12"/>
    <mergeCell ref="AB9:AB12"/>
    <mergeCell ref="Z13:Z16"/>
    <mergeCell ref="AA13:AA16"/>
    <mergeCell ref="AB13:AB16"/>
    <mergeCell ref="AC13:AC16"/>
    <mergeCell ref="AC17:AC20"/>
    <mergeCell ref="AA29:AA32"/>
    <mergeCell ref="AB29:AB32"/>
    <mergeCell ref="AA17:AA20"/>
    <mergeCell ref="AB17:AB20"/>
    <mergeCell ref="Z25:Z28"/>
    <mergeCell ref="AA25:AA28"/>
    <mergeCell ref="AB25:AB28"/>
    <mergeCell ref="AC25:AC28"/>
    <mergeCell ref="AC29:AC32"/>
    <mergeCell ref="AB37:AB40"/>
    <mergeCell ref="AC37:AC40"/>
    <mergeCell ref="Z29:Z32"/>
    <mergeCell ref="Z33:Z36"/>
    <mergeCell ref="AA33:AA36"/>
    <mergeCell ref="AB33:AB36"/>
    <mergeCell ref="AC33:AC36"/>
    <mergeCell ref="Z37:Z40"/>
    <mergeCell ref="AA37:AA40"/>
    <mergeCell ref="AB56:AB61"/>
    <mergeCell ref="AC56:AC61"/>
    <mergeCell ref="Z98:Z103"/>
    <mergeCell ref="Z104:Z109"/>
    <mergeCell ref="AA104:AA109"/>
    <mergeCell ref="AB104:AB109"/>
    <mergeCell ref="AC104:AC109"/>
    <mergeCell ref="Z92:Z97"/>
    <mergeCell ref="AA92:AA97"/>
    <mergeCell ref="AB92:AB97"/>
    <mergeCell ref="AC92:AC97"/>
    <mergeCell ref="AA98:AA103"/>
    <mergeCell ref="AB98:AB103"/>
    <mergeCell ref="AC98:AC103"/>
  </mergeCells>
  <hyperlinks>
    <hyperlink r:id="rId1" ref="G1"/>
    <hyperlink r:id="rId2" ref="Q1"/>
    <hyperlink r:id="rId3" ref="AA1"/>
    <hyperlink r:id="rId4" ref="G46"/>
    <hyperlink r:id="rId5" ref="Q46"/>
    <hyperlink r:id="rId6" ref="AA46"/>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16.38"/>
    <col customWidth="1" min="2" max="2" width="4.13"/>
    <col customWidth="1" min="3" max="3" width="6.0"/>
    <col customWidth="1" min="4" max="4" width="5.75"/>
    <col customWidth="1" min="5" max="5" width="5.5"/>
    <col customWidth="1" min="6" max="6" width="4.0"/>
    <col customWidth="1" min="7" max="7" width="7.25"/>
    <col customWidth="1" min="8" max="8" width="4.75"/>
    <col customWidth="1" min="9" max="9" width="6.75"/>
    <col customWidth="1" min="10" max="10" width="5.0"/>
    <col customWidth="1" min="11" max="11" width="16.38"/>
    <col customWidth="1" min="12" max="12" width="4.63"/>
    <col customWidth="1" min="13" max="13" width="6.0"/>
    <col customWidth="1" min="14" max="14" width="5.75"/>
    <col customWidth="1" min="15" max="15" width="5.5"/>
    <col customWidth="1" min="16" max="16" width="4.0"/>
    <col customWidth="1" min="17" max="17" width="7.25"/>
    <col customWidth="1" min="18" max="18" width="4.75"/>
    <col customWidth="1" min="19" max="19" width="6.75"/>
    <col customWidth="1" min="20" max="20" width="4.75"/>
    <col customWidth="1" min="21" max="21" width="16.38"/>
    <col customWidth="1" min="22" max="22" width="4.5"/>
    <col customWidth="1" min="23" max="23" width="6.0"/>
    <col customWidth="1" min="24" max="24" width="5.75"/>
    <col customWidth="1" min="25" max="25" width="5.5"/>
    <col customWidth="1" min="26" max="26" width="4.0"/>
    <col customWidth="1" min="27" max="27" width="7.25"/>
    <col customWidth="1" min="28" max="28" width="4.75"/>
    <col customWidth="1" min="29" max="29" width="6.75"/>
  </cols>
  <sheetData>
    <row r="1">
      <c r="A1" s="239" t="s">
        <v>220</v>
      </c>
      <c r="C1" s="239" t="s">
        <v>247</v>
      </c>
      <c r="G1" s="240" t="s">
        <v>241</v>
      </c>
      <c r="K1" s="266" t="s">
        <v>220</v>
      </c>
      <c r="L1" s="267"/>
      <c r="M1" s="268" t="s">
        <v>242</v>
      </c>
      <c r="Q1" s="240" t="s">
        <v>241</v>
      </c>
      <c r="U1" s="290" t="s">
        <v>220</v>
      </c>
      <c r="V1" s="291"/>
      <c r="W1" s="239">
        <v>4994.0</v>
      </c>
      <c r="AA1" s="240" t="s">
        <v>241</v>
      </c>
    </row>
    <row r="2">
      <c r="A2" s="241" t="s">
        <v>67</v>
      </c>
      <c r="B2" s="201" t="s">
        <v>248</v>
      </c>
      <c r="C2" s="85"/>
      <c r="D2" s="85"/>
      <c r="E2" s="85"/>
      <c r="F2" s="85"/>
      <c r="G2" s="85"/>
      <c r="H2" s="85"/>
      <c r="I2" s="86"/>
      <c r="K2" s="269" t="s">
        <v>68</v>
      </c>
      <c r="L2" s="270" t="s">
        <v>225</v>
      </c>
      <c r="S2" s="271"/>
      <c r="U2" s="292" t="s">
        <v>69</v>
      </c>
      <c r="V2" s="270" t="s">
        <v>249</v>
      </c>
      <c r="AC2" s="271"/>
    </row>
    <row r="3">
      <c r="A3" s="89"/>
      <c r="B3" s="81"/>
      <c r="C3" s="81"/>
      <c r="D3" s="81"/>
      <c r="E3" s="81"/>
      <c r="F3" s="81"/>
      <c r="G3" s="81"/>
      <c r="H3" s="81"/>
      <c r="I3" s="82"/>
      <c r="K3" s="272"/>
      <c r="L3" s="81"/>
      <c r="M3" s="81"/>
      <c r="N3" s="81"/>
      <c r="O3" s="81"/>
      <c r="P3" s="81"/>
      <c r="Q3" s="81"/>
      <c r="R3" s="81"/>
      <c r="S3" s="82"/>
      <c r="U3" s="89"/>
      <c r="V3" s="81"/>
      <c r="W3" s="81"/>
      <c r="X3" s="81"/>
      <c r="Y3" s="81"/>
      <c r="Z3" s="81"/>
      <c r="AA3" s="81"/>
      <c r="AB3" s="81"/>
      <c r="AC3" s="82"/>
    </row>
    <row r="4">
      <c r="A4" s="90"/>
      <c r="B4" s="7" t="s">
        <v>16</v>
      </c>
      <c r="C4" s="7" t="s">
        <v>151</v>
      </c>
      <c r="D4" s="7" t="s">
        <v>152</v>
      </c>
      <c r="E4" s="7" t="s">
        <v>153</v>
      </c>
      <c r="F4" s="7" t="s">
        <v>22</v>
      </c>
      <c r="G4" s="7" t="s">
        <v>227</v>
      </c>
      <c r="H4" s="7" t="s">
        <v>28</v>
      </c>
      <c r="I4" s="29" t="s">
        <v>228</v>
      </c>
      <c r="K4" s="273"/>
      <c r="L4" s="274" t="s">
        <v>16</v>
      </c>
      <c r="M4" s="7" t="s">
        <v>151</v>
      </c>
      <c r="N4" s="7" t="s">
        <v>152</v>
      </c>
      <c r="O4" s="7" t="s">
        <v>153</v>
      </c>
      <c r="P4" s="7" t="s">
        <v>22</v>
      </c>
      <c r="Q4" s="7" t="s">
        <v>227</v>
      </c>
      <c r="R4" s="7" t="s">
        <v>28</v>
      </c>
      <c r="S4" s="29" t="s">
        <v>228</v>
      </c>
      <c r="U4" s="90"/>
      <c r="V4" s="7" t="s">
        <v>16</v>
      </c>
      <c r="W4" s="7" t="s">
        <v>151</v>
      </c>
      <c r="X4" s="7" t="s">
        <v>152</v>
      </c>
      <c r="Y4" s="7" t="s">
        <v>153</v>
      </c>
      <c r="Z4" s="7" t="s">
        <v>22</v>
      </c>
      <c r="AA4" s="7" t="s">
        <v>227</v>
      </c>
      <c r="AB4" s="7" t="s">
        <v>28</v>
      </c>
      <c r="AC4" s="29" t="s">
        <v>228</v>
      </c>
    </row>
    <row r="5">
      <c r="A5" s="91" t="s">
        <v>170</v>
      </c>
      <c r="B5" s="93">
        <v>1.0</v>
      </c>
      <c r="C5" s="293">
        <v>93.0</v>
      </c>
      <c r="D5" s="293">
        <v>223.0</v>
      </c>
      <c r="E5" s="293">
        <v>317.0</v>
      </c>
      <c r="F5" s="96">
        <v>3274.0</v>
      </c>
      <c r="G5" s="96">
        <v>0.23</v>
      </c>
      <c r="H5" s="96">
        <v>20910.0</v>
      </c>
      <c r="I5" s="96">
        <v>0.23</v>
      </c>
      <c r="K5" s="116" t="s">
        <v>170</v>
      </c>
      <c r="L5" s="276">
        <v>1.0</v>
      </c>
      <c r="M5" s="275">
        <v>146.0</v>
      </c>
      <c r="N5" s="275">
        <v>190.65</v>
      </c>
      <c r="O5" s="275">
        <f t="shared" ref="O5:O44" si="1">SUM(M5:N5)</f>
        <v>336.65</v>
      </c>
      <c r="P5" s="96">
        <v>3265.0</v>
      </c>
      <c r="Q5" s="96">
        <v>0.24</v>
      </c>
      <c r="R5" s="96">
        <v>20872.0</v>
      </c>
      <c r="S5" s="96">
        <v>0.24</v>
      </c>
      <c r="U5" s="97" t="s">
        <v>174</v>
      </c>
      <c r="V5" s="93">
        <v>1.0</v>
      </c>
      <c r="W5" s="294">
        <v>385.0</v>
      </c>
      <c r="X5" s="294">
        <v>99.04</v>
      </c>
      <c r="Y5" s="294">
        <f t="shared" ref="Y5:Y44" si="2">SUM(W5:X5)</f>
        <v>484.04</v>
      </c>
      <c r="Z5" s="96">
        <v>2077.0</v>
      </c>
      <c r="AA5" s="96">
        <v>0.52</v>
      </c>
      <c r="AB5" s="96">
        <v>13534.0</v>
      </c>
      <c r="AC5" s="96">
        <v>0.51</v>
      </c>
    </row>
    <row r="6">
      <c r="A6" s="91" t="s">
        <v>171</v>
      </c>
      <c r="B6" s="93">
        <v>1.0</v>
      </c>
      <c r="C6" s="293">
        <v>111.0</v>
      </c>
      <c r="D6" s="293">
        <v>257.0</v>
      </c>
      <c r="E6" s="293">
        <v>368.0</v>
      </c>
      <c r="F6" s="90"/>
      <c r="G6" s="90"/>
      <c r="H6" s="90"/>
      <c r="I6" s="90"/>
      <c r="K6" s="91" t="s">
        <v>171</v>
      </c>
      <c r="L6" s="276">
        <v>1.0</v>
      </c>
      <c r="M6" s="275">
        <v>105.0</v>
      </c>
      <c r="N6" s="275">
        <v>231.5</v>
      </c>
      <c r="O6" s="275">
        <f t="shared" si="1"/>
        <v>336.5</v>
      </c>
      <c r="P6" s="94"/>
      <c r="Q6" s="94"/>
      <c r="R6" s="94"/>
      <c r="S6" s="94"/>
      <c r="U6" s="97" t="s">
        <v>176</v>
      </c>
      <c r="V6" s="93">
        <v>1.0</v>
      </c>
      <c r="W6" s="294">
        <v>364.0</v>
      </c>
      <c r="X6" s="294">
        <v>119.93</v>
      </c>
      <c r="Y6" s="294">
        <f t="shared" si="2"/>
        <v>483.93</v>
      </c>
      <c r="Z6" s="94"/>
      <c r="AA6" s="94"/>
      <c r="AB6" s="94"/>
      <c r="AC6" s="94"/>
    </row>
    <row r="7">
      <c r="A7" s="97" t="s">
        <v>174</v>
      </c>
      <c r="B7" s="93">
        <v>1.0</v>
      </c>
      <c r="C7" s="293">
        <v>618.0</v>
      </c>
      <c r="D7" s="293">
        <v>902.0</v>
      </c>
      <c r="E7" s="293">
        <v>1520.0</v>
      </c>
      <c r="F7" s="96">
        <v>2102.0</v>
      </c>
      <c r="G7" s="96">
        <v>0.52</v>
      </c>
      <c r="H7" s="96">
        <v>13599.0</v>
      </c>
      <c r="I7" s="96">
        <v>0.51</v>
      </c>
      <c r="K7" s="91" t="s">
        <v>172</v>
      </c>
      <c r="L7" s="276">
        <v>1.0</v>
      </c>
      <c r="M7" s="275">
        <v>141.0</v>
      </c>
      <c r="N7" s="275">
        <v>194.94</v>
      </c>
      <c r="O7" s="275">
        <f t="shared" si="1"/>
        <v>335.94</v>
      </c>
      <c r="P7" s="94"/>
      <c r="Q7" s="94"/>
      <c r="R7" s="94"/>
      <c r="S7" s="94"/>
      <c r="U7" s="97" t="s">
        <v>178</v>
      </c>
      <c r="V7" s="93">
        <v>1.0</v>
      </c>
      <c r="W7" s="294">
        <v>361.0</v>
      </c>
      <c r="X7" s="294">
        <v>123.1</v>
      </c>
      <c r="Y7" s="294">
        <f t="shared" si="2"/>
        <v>484.1</v>
      </c>
      <c r="Z7" s="94"/>
      <c r="AA7" s="94"/>
      <c r="AB7" s="94"/>
      <c r="AC7" s="94"/>
    </row>
    <row r="8">
      <c r="A8" s="142" t="s">
        <v>176</v>
      </c>
      <c r="B8" s="105">
        <v>1.0</v>
      </c>
      <c r="C8" s="295">
        <v>585.0</v>
      </c>
      <c r="D8" s="295">
        <v>768.0</v>
      </c>
      <c r="E8" s="295">
        <v>1353.0</v>
      </c>
      <c r="F8" s="209"/>
      <c r="G8" s="209"/>
      <c r="H8" s="209"/>
      <c r="I8" s="209"/>
      <c r="K8" s="103" t="s">
        <v>173</v>
      </c>
      <c r="L8" s="279">
        <v>1.0</v>
      </c>
      <c r="M8" s="278">
        <v>240.0</v>
      </c>
      <c r="N8" s="278">
        <v>96.0</v>
      </c>
      <c r="O8" s="278">
        <f t="shared" si="1"/>
        <v>336</v>
      </c>
      <c r="P8" s="109"/>
      <c r="Q8" s="109"/>
      <c r="R8" s="109"/>
      <c r="S8" s="109"/>
      <c r="U8" s="142" t="s">
        <v>179</v>
      </c>
      <c r="V8" s="105">
        <v>1.0</v>
      </c>
      <c r="W8" s="296">
        <v>377.0</v>
      </c>
      <c r="X8" s="296">
        <v>106.8</v>
      </c>
      <c r="Y8" s="296">
        <f t="shared" si="2"/>
        <v>483.8</v>
      </c>
      <c r="Z8" s="109"/>
      <c r="AA8" s="109"/>
      <c r="AB8" s="109"/>
      <c r="AC8" s="109"/>
    </row>
    <row r="9">
      <c r="A9" s="116" t="s">
        <v>170</v>
      </c>
      <c r="B9" s="118">
        <v>2.0</v>
      </c>
      <c r="C9" s="297">
        <v>96.0</v>
      </c>
      <c r="D9" s="297">
        <v>236.0</v>
      </c>
      <c r="E9" s="297">
        <v>332.0</v>
      </c>
      <c r="F9" s="96">
        <v>2539.0</v>
      </c>
      <c r="G9" s="96">
        <v>0.4</v>
      </c>
      <c r="H9" s="96">
        <v>16280.0</v>
      </c>
      <c r="I9" s="96">
        <v>0.41</v>
      </c>
      <c r="K9" s="116" t="s">
        <v>170</v>
      </c>
      <c r="L9" s="282">
        <v>2.0</v>
      </c>
      <c r="M9" s="281">
        <v>157.0</v>
      </c>
      <c r="N9" s="281">
        <v>163.59</v>
      </c>
      <c r="O9" s="281">
        <f t="shared" si="1"/>
        <v>320.59</v>
      </c>
      <c r="P9" s="94">
        <v>3111.0</v>
      </c>
      <c r="Q9" s="94">
        <v>0.26</v>
      </c>
      <c r="R9" s="94">
        <v>19880.0</v>
      </c>
      <c r="S9" s="94">
        <v>0.26</v>
      </c>
      <c r="U9" s="252" t="s">
        <v>174</v>
      </c>
      <c r="V9" s="118">
        <v>2.0</v>
      </c>
      <c r="W9" s="298">
        <v>384.0</v>
      </c>
      <c r="X9" s="298">
        <v>117.52</v>
      </c>
      <c r="Y9" s="298">
        <f t="shared" si="2"/>
        <v>501.52</v>
      </c>
      <c r="Z9" s="94">
        <v>1905.0</v>
      </c>
      <c r="AA9" s="94">
        <v>0.56</v>
      </c>
      <c r="AB9" s="94">
        <v>12580.0</v>
      </c>
      <c r="AC9" s="94">
        <v>0.55</v>
      </c>
    </row>
    <row r="10">
      <c r="A10" s="91" t="s">
        <v>171</v>
      </c>
      <c r="B10" s="93">
        <v>2.0</v>
      </c>
      <c r="C10" s="293">
        <v>119.0</v>
      </c>
      <c r="D10" s="293">
        <v>308.0</v>
      </c>
      <c r="E10" s="293">
        <v>426.0</v>
      </c>
      <c r="F10" s="90"/>
      <c r="G10" s="90"/>
      <c r="H10" s="90"/>
      <c r="I10" s="90"/>
      <c r="K10" s="91" t="s">
        <v>171</v>
      </c>
      <c r="L10" s="276">
        <v>2.0</v>
      </c>
      <c r="M10" s="275">
        <v>105.0</v>
      </c>
      <c r="N10" s="275">
        <v>215.55</v>
      </c>
      <c r="O10" s="275">
        <f t="shared" si="1"/>
        <v>320.55</v>
      </c>
      <c r="P10" s="94"/>
      <c r="Q10" s="94"/>
      <c r="R10" s="94"/>
      <c r="S10" s="94"/>
      <c r="U10" s="253" t="s">
        <v>176</v>
      </c>
      <c r="V10" s="93">
        <v>2.0</v>
      </c>
      <c r="W10" s="294">
        <v>376.0</v>
      </c>
      <c r="X10" s="294">
        <v>126.2</v>
      </c>
      <c r="Y10" s="294">
        <f t="shared" si="2"/>
        <v>502.2</v>
      </c>
      <c r="Z10" s="94"/>
      <c r="AA10" s="94"/>
      <c r="AB10" s="94"/>
      <c r="AC10" s="94"/>
    </row>
    <row r="11">
      <c r="A11" s="97" t="s">
        <v>174</v>
      </c>
      <c r="B11" s="93">
        <v>2.0</v>
      </c>
      <c r="C11" s="293">
        <v>531.0</v>
      </c>
      <c r="D11" s="293">
        <v>655.0</v>
      </c>
      <c r="E11" s="293">
        <v>1186.0</v>
      </c>
      <c r="F11" s="96">
        <v>1916.0</v>
      </c>
      <c r="G11" s="96">
        <v>0.56</v>
      </c>
      <c r="H11" s="96">
        <v>12604.0</v>
      </c>
      <c r="I11" s="96">
        <v>0.55</v>
      </c>
      <c r="K11" s="91" t="s">
        <v>172</v>
      </c>
      <c r="L11" s="276">
        <v>2.0</v>
      </c>
      <c r="M11" s="275">
        <v>157.0</v>
      </c>
      <c r="N11" s="275">
        <v>163.94</v>
      </c>
      <c r="O11" s="275">
        <f t="shared" si="1"/>
        <v>320.94</v>
      </c>
      <c r="P11" s="94"/>
      <c r="Q11" s="94"/>
      <c r="R11" s="94"/>
      <c r="S11" s="94"/>
      <c r="U11" s="253" t="s">
        <v>178</v>
      </c>
      <c r="V11" s="93">
        <v>2.0</v>
      </c>
      <c r="W11" s="294">
        <v>402.0</v>
      </c>
      <c r="X11" s="294">
        <v>99.7</v>
      </c>
      <c r="Y11" s="294">
        <f t="shared" si="2"/>
        <v>501.7</v>
      </c>
      <c r="Z11" s="94"/>
      <c r="AA11" s="94"/>
      <c r="AB11" s="94"/>
      <c r="AC11" s="94"/>
    </row>
    <row r="12">
      <c r="A12" s="142" t="s">
        <v>176</v>
      </c>
      <c r="B12" s="105">
        <v>2.0</v>
      </c>
      <c r="C12" s="295">
        <v>537.0</v>
      </c>
      <c r="D12" s="295">
        <v>684.0</v>
      </c>
      <c r="E12" s="295">
        <v>1221.0</v>
      </c>
      <c r="F12" s="209"/>
      <c r="G12" s="209"/>
      <c r="H12" s="209"/>
      <c r="I12" s="209"/>
      <c r="K12" s="103" t="s">
        <v>173</v>
      </c>
      <c r="L12" s="279">
        <v>2.0</v>
      </c>
      <c r="M12" s="278">
        <v>125.0</v>
      </c>
      <c r="N12" s="278">
        <v>196.23</v>
      </c>
      <c r="O12" s="278">
        <f t="shared" si="1"/>
        <v>321.23</v>
      </c>
      <c r="P12" s="109"/>
      <c r="Q12" s="109"/>
      <c r="R12" s="109"/>
      <c r="S12" s="109"/>
      <c r="U12" s="255" t="s">
        <v>179</v>
      </c>
      <c r="V12" s="105">
        <v>2.0</v>
      </c>
      <c r="W12" s="296">
        <v>362.0</v>
      </c>
      <c r="X12" s="296">
        <v>139.58</v>
      </c>
      <c r="Y12" s="296">
        <f t="shared" si="2"/>
        <v>501.58</v>
      </c>
      <c r="Z12" s="109"/>
      <c r="AA12" s="109"/>
      <c r="AB12" s="109"/>
      <c r="AC12" s="109"/>
    </row>
    <row r="13">
      <c r="A13" s="116" t="s">
        <v>170</v>
      </c>
      <c r="B13" s="118">
        <v>3.0</v>
      </c>
      <c r="C13" s="297">
        <v>112.0</v>
      </c>
      <c r="D13" s="297">
        <v>253.0</v>
      </c>
      <c r="E13" s="297">
        <v>364.0</v>
      </c>
      <c r="F13" s="96">
        <v>2048.0</v>
      </c>
      <c r="G13" s="96">
        <v>0.53</v>
      </c>
      <c r="H13" s="96">
        <v>13348.0</v>
      </c>
      <c r="I13" s="96">
        <v>0.52</v>
      </c>
      <c r="K13" s="116" t="s">
        <v>170</v>
      </c>
      <c r="L13" s="282">
        <v>3.0</v>
      </c>
      <c r="M13" s="281">
        <v>198.0</v>
      </c>
      <c r="N13" s="281">
        <v>159.78</v>
      </c>
      <c r="O13" s="281">
        <f t="shared" si="1"/>
        <v>357.78</v>
      </c>
      <c r="P13" s="94">
        <v>2995.0</v>
      </c>
      <c r="Q13" s="94">
        <v>0.3</v>
      </c>
      <c r="R13" s="94">
        <v>19150.0</v>
      </c>
      <c r="S13" s="94">
        <v>0.3</v>
      </c>
      <c r="U13" s="140" t="s">
        <v>174</v>
      </c>
      <c r="V13" s="118">
        <v>3.0</v>
      </c>
      <c r="W13" s="298">
        <v>378.0</v>
      </c>
      <c r="X13" s="298">
        <v>142.86</v>
      </c>
      <c r="Y13" s="298">
        <f t="shared" si="2"/>
        <v>520.86</v>
      </c>
      <c r="Z13" s="94">
        <v>1835.0</v>
      </c>
      <c r="AA13" s="94">
        <v>0.58</v>
      </c>
      <c r="AB13" s="94">
        <v>12311.0</v>
      </c>
      <c r="AC13" s="94">
        <v>0.56</v>
      </c>
    </row>
    <row r="14">
      <c r="A14" s="91" t="s">
        <v>171</v>
      </c>
      <c r="B14" s="93">
        <v>3.0</v>
      </c>
      <c r="C14" s="293">
        <v>96.0</v>
      </c>
      <c r="D14" s="293">
        <v>227.0</v>
      </c>
      <c r="E14" s="293">
        <v>323.0</v>
      </c>
      <c r="F14" s="90"/>
      <c r="G14" s="90"/>
      <c r="H14" s="90"/>
      <c r="I14" s="90"/>
      <c r="K14" s="91" t="s">
        <v>171</v>
      </c>
      <c r="L14" s="276">
        <v>3.0</v>
      </c>
      <c r="M14" s="275">
        <v>117.0</v>
      </c>
      <c r="N14" s="275">
        <v>241.14</v>
      </c>
      <c r="O14" s="275">
        <f t="shared" si="1"/>
        <v>358.14</v>
      </c>
      <c r="P14" s="94"/>
      <c r="Q14" s="94"/>
      <c r="R14" s="94"/>
      <c r="S14" s="94"/>
      <c r="U14" s="97" t="s">
        <v>176</v>
      </c>
      <c r="V14" s="93">
        <v>3.0</v>
      </c>
      <c r="W14" s="294">
        <v>369.0</v>
      </c>
      <c r="X14" s="294">
        <v>151.94</v>
      </c>
      <c r="Y14" s="294">
        <f t="shared" si="2"/>
        <v>520.94</v>
      </c>
      <c r="Z14" s="94"/>
      <c r="AA14" s="94"/>
      <c r="AB14" s="94"/>
      <c r="AC14" s="94"/>
    </row>
    <row r="15">
      <c r="A15" s="97" t="s">
        <v>174</v>
      </c>
      <c r="B15" s="93">
        <v>3.0</v>
      </c>
      <c r="C15" s="293">
        <v>516.0</v>
      </c>
      <c r="D15" s="293">
        <v>648.0</v>
      </c>
      <c r="E15" s="293">
        <v>1165.0</v>
      </c>
      <c r="F15" s="96">
        <v>1681.0</v>
      </c>
      <c r="G15" s="96">
        <v>0.62</v>
      </c>
      <c r="H15" s="96">
        <v>11526.0</v>
      </c>
      <c r="I15" s="96">
        <v>0.6</v>
      </c>
      <c r="K15" s="91" t="s">
        <v>172</v>
      </c>
      <c r="L15" s="276">
        <v>3.0</v>
      </c>
      <c r="M15" s="275">
        <v>190.0</v>
      </c>
      <c r="N15" s="275">
        <v>167.81</v>
      </c>
      <c r="O15" s="275">
        <f t="shared" si="1"/>
        <v>357.81</v>
      </c>
      <c r="P15" s="94"/>
      <c r="Q15" s="94"/>
      <c r="R15" s="94"/>
      <c r="S15" s="94"/>
      <c r="U15" s="97" t="s">
        <v>178</v>
      </c>
      <c r="V15" s="93">
        <v>3.0</v>
      </c>
      <c r="W15" s="294">
        <v>372.0</v>
      </c>
      <c r="X15" s="294">
        <v>148.71</v>
      </c>
      <c r="Y15" s="294">
        <f t="shared" si="2"/>
        <v>520.71</v>
      </c>
      <c r="Z15" s="94"/>
      <c r="AA15" s="94"/>
      <c r="AB15" s="94"/>
      <c r="AC15" s="94"/>
    </row>
    <row r="16">
      <c r="A16" s="142" t="s">
        <v>176</v>
      </c>
      <c r="B16" s="105">
        <v>3.0</v>
      </c>
      <c r="C16" s="295">
        <v>503.0</v>
      </c>
      <c r="D16" s="295">
        <v>622.0</v>
      </c>
      <c r="E16" s="295">
        <v>1125.0</v>
      </c>
      <c r="F16" s="209"/>
      <c r="G16" s="209"/>
      <c r="H16" s="209"/>
      <c r="I16" s="209"/>
      <c r="K16" s="103" t="s">
        <v>173</v>
      </c>
      <c r="L16" s="279">
        <v>3.0</v>
      </c>
      <c r="M16" s="278">
        <v>268.0</v>
      </c>
      <c r="N16" s="278">
        <v>89.94</v>
      </c>
      <c r="O16" s="278">
        <f t="shared" si="1"/>
        <v>357.94</v>
      </c>
      <c r="P16" s="109"/>
      <c r="Q16" s="109"/>
      <c r="R16" s="109"/>
      <c r="S16" s="109"/>
      <c r="U16" s="142" t="s">
        <v>179</v>
      </c>
      <c r="V16" s="105">
        <v>3.0</v>
      </c>
      <c r="W16" s="296">
        <v>395.0</v>
      </c>
      <c r="X16" s="296">
        <v>125.1</v>
      </c>
      <c r="Y16" s="296">
        <f t="shared" si="2"/>
        <v>520.1</v>
      </c>
      <c r="Z16" s="109"/>
      <c r="AA16" s="109"/>
      <c r="AB16" s="109"/>
      <c r="AC16" s="109"/>
    </row>
    <row r="17">
      <c r="A17" s="116" t="s">
        <v>170</v>
      </c>
      <c r="B17" s="118">
        <v>4.0</v>
      </c>
      <c r="C17" s="297">
        <v>115.0</v>
      </c>
      <c r="D17" s="297">
        <v>279.0</v>
      </c>
      <c r="E17" s="297">
        <v>393.0</v>
      </c>
      <c r="F17" s="96">
        <v>1748.0</v>
      </c>
      <c r="G17" s="96">
        <v>0.6</v>
      </c>
      <c r="H17" s="96">
        <v>11807.0</v>
      </c>
      <c r="I17" s="96">
        <v>0.58</v>
      </c>
      <c r="K17" s="116" t="s">
        <v>170</v>
      </c>
      <c r="L17" s="282">
        <v>4.0</v>
      </c>
      <c r="M17" s="281">
        <v>141.0</v>
      </c>
      <c r="N17" s="281">
        <v>124.48</v>
      </c>
      <c r="O17" s="281">
        <f t="shared" si="1"/>
        <v>265.48</v>
      </c>
      <c r="P17" s="94">
        <v>2921.0</v>
      </c>
      <c r="Q17" s="94">
        <v>0.31</v>
      </c>
      <c r="R17" s="94">
        <v>18665.0</v>
      </c>
      <c r="S17" s="94">
        <v>0.31</v>
      </c>
      <c r="U17" s="252" t="s">
        <v>174</v>
      </c>
      <c r="V17" s="118">
        <v>4.0</v>
      </c>
      <c r="W17" s="298">
        <v>401.0</v>
      </c>
      <c r="X17" s="298">
        <v>100.0</v>
      </c>
      <c r="Y17" s="298">
        <f t="shared" si="2"/>
        <v>501</v>
      </c>
      <c r="Z17" s="94">
        <v>1743.0</v>
      </c>
      <c r="AA17" s="94">
        <v>0.6</v>
      </c>
      <c r="AB17" s="94">
        <v>11961.0</v>
      </c>
      <c r="AC17" s="94">
        <v>0.57</v>
      </c>
    </row>
    <row r="18">
      <c r="A18" s="91" t="s">
        <v>171</v>
      </c>
      <c r="B18" s="93">
        <v>4.0</v>
      </c>
      <c r="C18" s="293">
        <v>85.0</v>
      </c>
      <c r="D18" s="293">
        <v>221.0</v>
      </c>
      <c r="E18" s="293">
        <v>306.0</v>
      </c>
      <c r="F18" s="90"/>
      <c r="G18" s="90"/>
      <c r="H18" s="90"/>
      <c r="I18" s="90"/>
      <c r="K18" s="91" t="s">
        <v>171</v>
      </c>
      <c r="L18" s="276">
        <v>4.0</v>
      </c>
      <c r="M18" s="275">
        <v>92.0</v>
      </c>
      <c r="N18" s="275">
        <v>173.44</v>
      </c>
      <c r="O18" s="275">
        <f t="shared" si="1"/>
        <v>265.44</v>
      </c>
      <c r="P18" s="94"/>
      <c r="Q18" s="94"/>
      <c r="R18" s="94"/>
      <c r="S18" s="94"/>
      <c r="U18" s="253" t="s">
        <v>176</v>
      </c>
      <c r="V18" s="93">
        <v>4.0</v>
      </c>
      <c r="W18" s="294">
        <v>357.0</v>
      </c>
      <c r="X18" s="294">
        <v>144.06</v>
      </c>
      <c r="Y18" s="294">
        <f t="shared" si="2"/>
        <v>501.06</v>
      </c>
      <c r="Z18" s="94"/>
      <c r="AA18" s="94"/>
      <c r="AB18" s="94"/>
      <c r="AC18" s="94"/>
    </row>
    <row r="19">
      <c r="A19" s="97" t="s">
        <v>174</v>
      </c>
      <c r="B19" s="93">
        <v>4.0</v>
      </c>
      <c r="C19" s="293">
        <v>547.0</v>
      </c>
      <c r="D19" s="293">
        <v>691.0</v>
      </c>
      <c r="E19" s="293">
        <v>1238.0</v>
      </c>
      <c r="F19" s="96">
        <v>1489.0</v>
      </c>
      <c r="G19" s="96">
        <v>0.67</v>
      </c>
      <c r="H19" s="96">
        <v>10849.0</v>
      </c>
      <c r="I19" s="96">
        <v>0.62</v>
      </c>
      <c r="K19" s="91" t="s">
        <v>172</v>
      </c>
      <c r="L19" s="276">
        <v>4.0</v>
      </c>
      <c r="M19" s="275">
        <v>137.0</v>
      </c>
      <c r="N19" s="275">
        <v>128.18</v>
      </c>
      <c r="O19" s="275">
        <f t="shared" si="1"/>
        <v>265.18</v>
      </c>
      <c r="P19" s="94"/>
      <c r="Q19" s="94"/>
      <c r="R19" s="94"/>
      <c r="S19" s="94"/>
      <c r="U19" s="253" t="s">
        <v>178</v>
      </c>
      <c r="V19" s="93">
        <v>4.0</v>
      </c>
      <c r="W19" s="294">
        <v>363.0</v>
      </c>
      <c r="X19" s="294">
        <v>138.54</v>
      </c>
      <c r="Y19" s="294">
        <f t="shared" si="2"/>
        <v>501.54</v>
      </c>
      <c r="Z19" s="94"/>
      <c r="AA19" s="94"/>
      <c r="AB19" s="94"/>
      <c r="AC19" s="94"/>
    </row>
    <row r="20">
      <c r="A20" s="142" t="s">
        <v>176</v>
      </c>
      <c r="B20" s="105">
        <v>4.0</v>
      </c>
      <c r="C20" s="295">
        <v>543.0</v>
      </c>
      <c r="D20" s="295">
        <v>674.0</v>
      </c>
      <c r="E20" s="295">
        <v>1217.0</v>
      </c>
      <c r="F20" s="209"/>
      <c r="G20" s="209"/>
      <c r="H20" s="209"/>
      <c r="I20" s="209"/>
      <c r="K20" s="103" t="s">
        <v>173</v>
      </c>
      <c r="L20" s="279">
        <v>4.0</v>
      </c>
      <c r="M20" s="278">
        <v>163.0</v>
      </c>
      <c r="N20" s="278">
        <v>102.48</v>
      </c>
      <c r="O20" s="278">
        <f t="shared" si="1"/>
        <v>265.48</v>
      </c>
      <c r="P20" s="109"/>
      <c r="Q20" s="109"/>
      <c r="R20" s="109"/>
      <c r="S20" s="109"/>
      <c r="U20" s="255" t="s">
        <v>179</v>
      </c>
      <c r="V20" s="105">
        <v>4.0</v>
      </c>
      <c r="W20" s="296">
        <v>377.0</v>
      </c>
      <c r="X20" s="296">
        <v>124.12</v>
      </c>
      <c r="Y20" s="296">
        <f t="shared" si="2"/>
        <v>501.12</v>
      </c>
      <c r="Z20" s="109"/>
      <c r="AA20" s="109"/>
      <c r="AB20" s="109"/>
      <c r="AC20" s="109"/>
    </row>
    <row r="21">
      <c r="A21" s="116" t="s">
        <v>170</v>
      </c>
      <c r="B21" s="118">
        <v>5.0</v>
      </c>
      <c r="C21" s="297">
        <v>90.0</v>
      </c>
      <c r="D21" s="297">
        <v>208.0</v>
      </c>
      <c r="E21" s="297">
        <v>299.0</v>
      </c>
      <c r="F21" s="96">
        <v>1416.0</v>
      </c>
      <c r="G21" s="96">
        <v>0.69</v>
      </c>
      <c r="H21" s="96">
        <v>10592.0</v>
      </c>
      <c r="I21" s="96">
        <v>0.63</v>
      </c>
      <c r="K21" s="116" t="s">
        <v>170</v>
      </c>
      <c r="L21" s="282">
        <v>5.0</v>
      </c>
      <c r="M21" s="281">
        <v>126.0</v>
      </c>
      <c r="N21" s="281">
        <v>109.8</v>
      </c>
      <c r="O21" s="281">
        <f t="shared" si="1"/>
        <v>235.8</v>
      </c>
      <c r="P21" s="94">
        <v>2872.0</v>
      </c>
      <c r="Q21" s="94">
        <v>0.33</v>
      </c>
      <c r="R21" s="94">
        <v>18352.0</v>
      </c>
      <c r="S21" s="94">
        <v>0.33</v>
      </c>
      <c r="U21" s="140" t="s">
        <v>174</v>
      </c>
      <c r="V21" s="118">
        <v>5.0</v>
      </c>
      <c r="W21" s="298">
        <v>366.0</v>
      </c>
      <c r="X21" s="298">
        <v>110.37</v>
      </c>
      <c r="Y21" s="298">
        <f t="shared" si="2"/>
        <v>476.37</v>
      </c>
      <c r="Z21" s="94">
        <v>1708.0</v>
      </c>
      <c r="AA21" s="94">
        <v>0.61</v>
      </c>
      <c r="AB21" s="94">
        <v>11930.0</v>
      </c>
      <c r="AC21" s="94">
        <v>0.58</v>
      </c>
    </row>
    <row r="22">
      <c r="A22" s="91" t="s">
        <v>171</v>
      </c>
      <c r="B22" s="93">
        <v>5.0</v>
      </c>
      <c r="C22" s="293">
        <v>113.0</v>
      </c>
      <c r="D22" s="293">
        <v>257.0</v>
      </c>
      <c r="E22" s="293">
        <v>369.0</v>
      </c>
      <c r="F22" s="90"/>
      <c r="G22" s="90"/>
      <c r="H22" s="90"/>
      <c r="I22" s="90"/>
      <c r="K22" s="91" t="s">
        <v>171</v>
      </c>
      <c r="L22" s="276">
        <v>5.0</v>
      </c>
      <c r="M22" s="275">
        <v>80.0</v>
      </c>
      <c r="N22" s="275">
        <v>155.74</v>
      </c>
      <c r="O22" s="275">
        <f t="shared" si="1"/>
        <v>235.74</v>
      </c>
      <c r="P22" s="94"/>
      <c r="Q22" s="94"/>
      <c r="R22" s="94"/>
      <c r="S22" s="94"/>
      <c r="U22" s="97" t="s">
        <v>176</v>
      </c>
      <c r="V22" s="93">
        <v>5.0</v>
      </c>
      <c r="W22" s="294">
        <v>378.0</v>
      </c>
      <c r="X22" s="294">
        <v>98.58</v>
      </c>
      <c r="Y22" s="294">
        <f t="shared" si="2"/>
        <v>476.58</v>
      </c>
      <c r="Z22" s="94"/>
      <c r="AA22" s="94"/>
      <c r="AB22" s="94"/>
      <c r="AC22" s="94"/>
    </row>
    <row r="23">
      <c r="A23" s="97" t="s">
        <v>174</v>
      </c>
      <c r="B23" s="93">
        <v>5.0</v>
      </c>
      <c r="C23" s="293">
        <v>544.0</v>
      </c>
      <c r="D23" s="293">
        <v>692.0</v>
      </c>
      <c r="E23" s="293">
        <v>1236.0</v>
      </c>
      <c r="F23" s="96">
        <v>1467.0</v>
      </c>
      <c r="G23" s="96">
        <v>0.67</v>
      </c>
      <c r="H23" s="96">
        <v>10977.0</v>
      </c>
      <c r="I23" s="96">
        <v>0.62</v>
      </c>
      <c r="K23" s="91" t="s">
        <v>172</v>
      </c>
      <c r="L23" s="276">
        <v>5.0</v>
      </c>
      <c r="M23" s="275">
        <v>121.0</v>
      </c>
      <c r="N23" s="275">
        <v>113.81</v>
      </c>
      <c r="O23" s="275">
        <f t="shared" si="1"/>
        <v>234.81</v>
      </c>
      <c r="P23" s="94"/>
      <c r="Q23" s="94"/>
      <c r="R23" s="94"/>
      <c r="S23" s="94"/>
      <c r="U23" s="97" t="s">
        <v>178</v>
      </c>
      <c r="V23" s="93">
        <v>5.0</v>
      </c>
      <c r="W23" s="294">
        <v>361.0</v>
      </c>
      <c r="X23" s="294">
        <v>115.09</v>
      </c>
      <c r="Y23" s="294">
        <f t="shared" si="2"/>
        <v>476.09</v>
      </c>
      <c r="Z23" s="94"/>
      <c r="AA23" s="94"/>
      <c r="AB23" s="94"/>
      <c r="AC23" s="94"/>
    </row>
    <row r="24">
      <c r="A24" s="142" t="s">
        <v>176</v>
      </c>
      <c r="B24" s="105">
        <v>5.0</v>
      </c>
      <c r="C24" s="295">
        <v>537.0</v>
      </c>
      <c r="D24" s="295">
        <v>660.0</v>
      </c>
      <c r="E24" s="295">
        <v>1197.0</v>
      </c>
      <c r="F24" s="209"/>
      <c r="G24" s="209"/>
      <c r="H24" s="209"/>
      <c r="I24" s="209"/>
      <c r="K24" s="103" t="s">
        <v>173</v>
      </c>
      <c r="L24" s="279">
        <v>5.0</v>
      </c>
      <c r="M24" s="278">
        <v>102.0</v>
      </c>
      <c r="N24" s="278">
        <v>133.66</v>
      </c>
      <c r="O24" s="278">
        <f t="shared" si="1"/>
        <v>235.66</v>
      </c>
      <c r="P24" s="109"/>
      <c r="Q24" s="109"/>
      <c r="R24" s="109"/>
      <c r="S24" s="109"/>
      <c r="U24" s="142" t="s">
        <v>179</v>
      </c>
      <c r="V24" s="105">
        <v>5.0</v>
      </c>
      <c r="W24" s="296">
        <v>384.0</v>
      </c>
      <c r="X24" s="296">
        <v>92.5</v>
      </c>
      <c r="Y24" s="296">
        <f t="shared" si="2"/>
        <v>476.5</v>
      </c>
      <c r="Z24" s="109"/>
      <c r="AA24" s="109"/>
      <c r="AB24" s="109"/>
      <c r="AC24" s="109"/>
    </row>
    <row r="25">
      <c r="A25" s="116" t="s">
        <v>170</v>
      </c>
      <c r="B25" s="118">
        <v>6.0</v>
      </c>
      <c r="C25" s="297">
        <v>96.0</v>
      </c>
      <c r="D25" s="297">
        <v>215.0</v>
      </c>
      <c r="E25" s="297">
        <v>311.0</v>
      </c>
      <c r="F25" s="96">
        <v>1355.0</v>
      </c>
      <c r="G25" s="96">
        <v>0.7</v>
      </c>
      <c r="H25" s="96">
        <v>10408.0</v>
      </c>
      <c r="I25" s="96">
        <v>0.64</v>
      </c>
      <c r="K25" s="116" t="s">
        <v>170</v>
      </c>
      <c r="L25" s="282">
        <v>6.0</v>
      </c>
      <c r="M25" s="281">
        <v>155.0</v>
      </c>
      <c r="N25" s="281">
        <v>168.31</v>
      </c>
      <c r="O25" s="281">
        <f t="shared" si="1"/>
        <v>323.31</v>
      </c>
      <c r="P25" s="94">
        <v>2854.0</v>
      </c>
      <c r="Q25" s="94">
        <v>0.34</v>
      </c>
      <c r="R25" s="94">
        <v>18253.0</v>
      </c>
      <c r="S25" s="94">
        <v>0.34</v>
      </c>
      <c r="U25" s="252" t="s">
        <v>174</v>
      </c>
      <c r="V25" s="118">
        <v>6.0</v>
      </c>
      <c r="W25" s="298">
        <v>373.0</v>
      </c>
      <c r="X25" s="298">
        <v>123.02</v>
      </c>
      <c r="Y25" s="298">
        <f t="shared" si="2"/>
        <v>496.02</v>
      </c>
      <c r="Z25" s="94">
        <v>1661.0</v>
      </c>
      <c r="AA25" s="94">
        <v>0.62</v>
      </c>
      <c r="AB25" s="94">
        <v>11815.0</v>
      </c>
      <c r="AC25" s="94">
        <v>0.58</v>
      </c>
    </row>
    <row r="26">
      <c r="A26" s="91" t="s">
        <v>171</v>
      </c>
      <c r="B26" s="93">
        <v>6.0</v>
      </c>
      <c r="C26" s="293">
        <v>118.0</v>
      </c>
      <c r="D26" s="293">
        <v>261.0</v>
      </c>
      <c r="E26" s="293">
        <v>379.0</v>
      </c>
      <c r="F26" s="90"/>
      <c r="G26" s="90"/>
      <c r="H26" s="90"/>
      <c r="I26" s="90"/>
      <c r="K26" s="91" t="s">
        <v>171</v>
      </c>
      <c r="L26" s="276">
        <v>6.0</v>
      </c>
      <c r="M26" s="275">
        <v>104.0</v>
      </c>
      <c r="N26" s="275">
        <v>218.83</v>
      </c>
      <c r="O26" s="275">
        <f t="shared" si="1"/>
        <v>322.83</v>
      </c>
      <c r="P26" s="94"/>
      <c r="Q26" s="94"/>
      <c r="R26" s="94"/>
      <c r="S26" s="94"/>
      <c r="U26" s="253" t="s">
        <v>176</v>
      </c>
      <c r="V26" s="93">
        <v>6.0</v>
      </c>
      <c r="W26" s="294">
        <v>353.0</v>
      </c>
      <c r="X26" s="294">
        <v>143.46</v>
      </c>
      <c r="Y26" s="294">
        <f t="shared" si="2"/>
        <v>496.46</v>
      </c>
      <c r="Z26" s="94"/>
      <c r="AA26" s="94"/>
      <c r="AB26" s="94"/>
      <c r="AC26" s="94"/>
    </row>
    <row r="27">
      <c r="A27" s="97" t="s">
        <v>174</v>
      </c>
      <c r="B27" s="93">
        <v>6.0</v>
      </c>
      <c r="C27" s="293">
        <v>550.0</v>
      </c>
      <c r="D27" s="293">
        <v>697.0</v>
      </c>
      <c r="E27" s="293">
        <v>1247.0</v>
      </c>
      <c r="F27" s="96">
        <v>1198.0</v>
      </c>
      <c r="G27" s="96">
        <v>0.73</v>
      </c>
      <c r="H27" s="96">
        <v>10258.0</v>
      </c>
      <c r="I27" s="96">
        <v>0.65</v>
      </c>
      <c r="K27" s="91" t="s">
        <v>172</v>
      </c>
      <c r="L27" s="276">
        <v>6.0</v>
      </c>
      <c r="M27" s="275">
        <v>149.0</v>
      </c>
      <c r="N27" s="275">
        <v>173.9</v>
      </c>
      <c r="O27" s="275">
        <f t="shared" si="1"/>
        <v>322.9</v>
      </c>
      <c r="P27" s="94"/>
      <c r="Q27" s="94"/>
      <c r="R27" s="94"/>
      <c r="S27" s="94"/>
      <c r="U27" s="253" t="s">
        <v>178</v>
      </c>
      <c r="V27" s="93">
        <v>6.0</v>
      </c>
      <c r="W27" s="294">
        <v>378.0</v>
      </c>
      <c r="X27" s="294">
        <v>118.68</v>
      </c>
      <c r="Y27" s="294">
        <f t="shared" si="2"/>
        <v>496.68</v>
      </c>
      <c r="Z27" s="94"/>
      <c r="AA27" s="94"/>
      <c r="AB27" s="94"/>
      <c r="AC27" s="94"/>
    </row>
    <row r="28">
      <c r="A28" s="142" t="s">
        <v>176</v>
      </c>
      <c r="B28" s="105">
        <v>6.0</v>
      </c>
      <c r="C28" s="295">
        <v>540.0</v>
      </c>
      <c r="D28" s="295">
        <v>665.0</v>
      </c>
      <c r="E28" s="295">
        <v>1205.0</v>
      </c>
      <c r="F28" s="209"/>
      <c r="G28" s="209"/>
      <c r="H28" s="209"/>
      <c r="I28" s="209"/>
      <c r="K28" s="103" t="s">
        <v>173</v>
      </c>
      <c r="L28" s="279">
        <v>6.0</v>
      </c>
      <c r="M28" s="278">
        <v>233.0</v>
      </c>
      <c r="N28" s="278">
        <v>89.91</v>
      </c>
      <c r="O28" s="278">
        <f t="shared" si="1"/>
        <v>322.91</v>
      </c>
      <c r="P28" s="109"/>
      <c r="Q28" s="109"/>
      <c r="R28" s="109"/>
      <c r="S28" s="109"/>
      <c r="U28" s="255" t="s">
        <v>179</v>
      </c>
      <c r="V28" s="105">
        <v>6.0</v>
      </c>
      <c r="W28" s="296">
        <v>399.0</v>
      </c>
      <c r="X28" s="296">
        <v>97.73</v>
      </c>
      <c r="Y28" s="296">
        <f t="shared" si="2"/>
        <v>496.73</v>
      </c>
      <c r="Z28" s="109"/>
      <c r="AA28" s="109"/>
      <c r="AB28" s="109"/>
      <c r="AC28" s="109"/>
    </row>
    <row r="29">
      <c r="A29" s="116" t="s">
        <v>170</v>
      </c>
      <c r="B29" s="118">
        <v>7.0</v>
      </c>
      <c r="C29" s="297">
        <v>106.0</v>
      </c>
      <c r="D29" s="297">
        <v>259.0</v>
      </c>
      <c r="E29" s="297">
        <v>365.0</v>
      </c>
      <c r="F29" s="96">
        <v>1258.0</v>
      </c>
      <c r="G29" s="96">
        <v>0.71</v>
      </c>
      <c r="H29" s="96">
        <v>10499.0</v>
      </c>
      <c r="I29" s="96">
        <v>0.64</v>
      </c>
      <c r="K29" s="116" t="s">
        <v>170</v>
      </c>
      <c r="L29" s="282">
        <v>7.0</v>
      </c>
      <c r="M29" s="281">
        <v>125.0</v>
      </c>
      <c r="N29" s="281">
        <v>111.9</v>
      </c>
      <c r="O29" s="281">
        <f t="shared" si="1"/>
        <v>236.9</v>
      </c>
      <c r="P29" s="94">
        <v>2835.0</v>
      </c>
      <c r="Q29" s="94">
        <v>0.34</v>
      </c>
      <c r="R29" s="94">
        <v>18127.0</v>
      </c>
      <c r="S29" s="94">
        <v>0.34</v>
      </c>
      <c r="U29" s="140" t="s">
        <v>174</v>
      </c>
      <c r="V29" s="118">
        <v>7.0</v>
      </c>
      <c r="W29" s="298">
        <v>382.0</v>
      </c>
      <c r="X29" s="298">
        <v>135.94</v>
      </c>
      <c r="Y29" s="298">
        <f t="shared" si="2"/>
        <v>517.94</v>
      </c>
      <c r="Z29" s="94">
        <v>1659.0</v>
      </c>
      <c r="AA29" s="94">
        <v>0.62</v>
      </c>
      <c r="AB29" s="94">
        <v>11851.0</v>
      </c>
      <c r="AC29" s="94">
        <v>0.58</v>
      </c>
    </row>
    <row r="30">
      <c r="A30" s="91" t="s">
        <v>171</v>
      </c>
      <c r="B30" s="93">
        <v>7.0</v>
      </c>
      <c r="C30" s="293">
        <v>89.0</v>
      </c>
      <c r="D30" s="293">
        <v>223.0</v>
      </c>
      <c r="E30" s="293">
        <v>312.0</v>
      </c>
      <c r="F30" s="90"/>
      <c r="G30" s="90"/>
      <c r="H30" s="90"/>
      <c r="I30" s="90"/>
      <c r="K30" s="91" t="s">
        <v>171</v>
      </c>
      <c r="L30" s="276">
        <v>7.0</v>
      </c>
      <c r="M30" s="275">
        <v>82.0</v>
      </c>
      <c r="N30" s="275">
        <v>154.05</v>
      </c>
      <c r="O30" s="275">
        <f t="shared" si="1"/>
        <v>236.05</v>
      </c>
      <c r="P30" s="94"/>
      <c r="Q30" s="94"/>
      <c r="R30" s="94"/>
      <c r="S30" s="94"/>
      <c r="U30" s="97" t="s">
        <v>176</v>
      </c>
      <c r="V30" s="93">
        <v>7.0</v>
      </c>
      <c r="W30" s="294">
        <v>393.0</v>
      </c>
      <c r="X30" s="294">
        <v>125.48</v>
      </c>
      <c r="Y30" s="294">
        <f t="shared" si="2"/>
        <v>518.48</v>
      </c>
      <c r="Z30" s="94"/>
      <c r="AA30" s="94"/>
      <c r="AB30" s="94"/>
      <c r="AC30" s="94"/>
    </row>
    <row r="31">
      <c r="A31" s="97" t="s">
        <v>174</v>
      </c>
      <c r="B31" s="93">
        <v>7.0</v>
      </c>
      <c r="C31" s="293">
        <v>549.0</v>
      </c>
      <c r="D31" s="293">
        <v>702.0</v>
      </c>
      <c r="E31" s="293">
        <v>1250.0</v>
      </c>
      <c r="F31" s="96">
        <v>1078.0</v>
      </c>
      <c r="G31" s="96">
        <v>0.76</v>
      </c>
      <c r="H31" s="96">
        <v>10205.0</v>
      </c>
      <c r="I31" s="96">
        <v>0.66</v>
      </c>
      <c r="K31" s="91" t="s">
        <v>172</v>
      </c>
      <c r="L31" s="276">
        <v>7.0</v>
      </c>
      <c r="M31" s="275">
        <v>122.0</v>
      </c>
      <c r="N31" s="275">
        <v>114.41</v>
      </c>
      <c r="O31" s="275">
        <f t="shared" si="1"/>
        <v>236.41</v>
      </c>
      <c r="P31" s="94"/>
      <c r="Q31" s="94"/>
      <c r="R31" s="94"/>
      <c r="S31" s="94"/>
      <c r="U31" s="97" t="s">
        <v>178</v>
      </c>
      <c r="V31" s="93">
        <v>7.0</v>
      </c>
      <c r="W31" s="294">
        <v>419.0</v>
      </c>
      <c r="X31" s="294">
        <v>98.91</v>
      </c>
      <c r="Y31" s="294">
        <f t="shared" si="2"/>
        <v>517.91</v>
      </c>
      <c r="Z31" s="94"/>
      <c r="AA31" s="94"/>
      <c r="AB31" s="94"/>
      <c r="AC31" s="94"/>
    </row>
    <row r="32">
      <c r="A32" s="142" t="s">
        <v>176</v>
      </c>
      <c r="B32" s="105">
        <v>7.0</v>
      </c>
      <c r="C32" s="295">
        <v>539.0</v>
      </c>
      <c r="D32" s="295">
        <v>674.0</v>
      </c>
      <c r="E32" s="295">
        <v>1213.0</v>
      </c>
      <c r="F32" s="209"/>
      <c r="G32" s="209"/>
      <c r="H32" s="209"/>
      <c r="I32" s="209"/>
      <c r="K32" s="103" t="s">
        <v>173</v>
      </c>
      <c r="L32" s="279">
        <v>7.0</v>
      </c>
      <c r="M32" s="278">
        <v>99.0</v>
      </c>
      <c r="N32" s="278">
        <v>138.02</v>
      </c>
      <c r="O32" s="278">
        <f t="shared" si="1"/>
        <v>237.02</v>
      </c>
      <c r="P32" s="109"/>
      <c r="Q32" s="109"/>
      <c r="R32" s="109"/>
      <c r="S32" s="109"/>
      <c r="U32" s="142" t="s">
        <v>179</v>
      </c>
      <c r="V32" s="105">
        <v>7.0</v>
      </c>
      <c r="W32" s="296">
        <v>387.0</v>
      </c>
      <c r="X32" s="296">
        <v>130.59</v>
      </c>
      <c r="Y32" s="296">
        <f t="shared" si="2"/>
        <v>517.59</v>
      </c>
      <c r="Z32" s="109"/>
      <c r="AA32" s="109"/>
      <c r="AB32" s="109"/>
      <c r="AC32" s="109"/>
    </row>
    <row r="33">
      <c r="A33" s="116" t="s">
        <v>170</v>
      </c>
      <c r="B33" s="118">
        <v>8.0</v>
      </c>
      <c r="C33" s="297">
        <v>122.0</v>
      </c>
      <c r="D33" s="297">
        <v>286.0</v>
      </c>
      <c r="E33" s="297">
        <v>408.0</v>
      </c>
      <c r="F33" s="96">
        <v>1133.0</v>
      </c>
      <c r="G33" s="96">
        <v>0.75</v>
      </c>
      <c r="H33" s="96">
        <v>10438.0</v>
      </c>
      <c r="I33" s="96">
        <v>0.65</v>
      </c>
      <c r="K33" s="116" t="s">
        <v>170</v>
      </c>
      <c r="L33" s="282">
        <v>8.0</v>
      </c>
      <c r="M33" s="281">
        <v>146.0</v>
      </c>
      <c r="N33" s="281">
        <v>118.05</v>
      </c>
      <c r="O33" s="281">
        <f t="shared" si="1"/>
        <v>264.05</v>
      </c>
      <c r="P33" s="94">
        <v>2815.0</v>
      </c>
      <c r="Q33" s="94">
        <v>0.34</v>
      </c>
      <c r="R33" s="94">
        <v>18021.0</v>
      </c>
      <c r="S33" s="94">
        <v>0.34</v>
      </c>
      <c r="U33" s="252" t="s">
        <v>174</v>
      </c>
      <c r="V33" s="118">
        <v>8.0</v>
      </c>
      <c r="W33" s="298">
        <v>360.0</v>
      </c>
      <c r="X33" s="298">
        <v>132.96</v>
      </c>
      <c r="Y33" s="298">
        <f t="shared" si="2"/>
        <v>492.96</v>
      </c>
      <c r="Z33" s="94">
        <v>1625.0</v>
      </c>
      <c r="AA33" s="94">
        <v>0.63</v>
      </c>
      <c r="AB33" s="94">
        <v>11755.0</v>
      </c>
      <c r="AC33" s="94">
        <v>0.59</v>
      </c>
    </row>
    <row r="34">
      <c r="A34" s="91" t="s">
        <v>171</v>
      </c>
      <c r="B34" s="93">
        <v>8.0</v>
      </c>
      <c r="C34" s="293">
        <v>94.0</v>
      </c>
      <c r="D34" s="293">
        <v>202.0</v>
      </c>
      <c r="E34" s="293">
        <v>296.0</v>
      </c>
      <c r="F34" s="90"/>
      <c r="G34" s="90"/>
      <c r="H34" s="90"/>
      <c r="I34" s="90"/>
      <c r="K34" s="91" t="s">
        <v>171</v>
      </c>
      <c r="L34" s="276">
        <v>8.0</v>
      </c>
      <c r="M34" s="275">
        <v>93.0</v>
      </c>
      <c r="N34" s="275">
        <v>171.85</v>
      </c>
      <c r="O34" s="275">
        <f t="shared" si="1"/>
        <v>264.85</v>
      </c>
      <c r="P34" s="94"/>
      <c r="Q34" s="94"/>
      <c r="R34" s="94"/>
      <c r="S34" s="94"/>
      <c r="U34" s="253" t="s">
        <v>176</v>
      </c>
      <c r="V34" s="93">
        <v>8.0</v>
      </c>
      <c r="W34" s="294">
        <v>395.0</v>
      </c>
      <c r="X34" s="294">
        <v>98.22</v>
      </c>
      <c r="Y34" s="294">
        <f t="shared" si="2"/>
        <v>493.22</v>
      </c>
      <c r="Z34" s="94"/>
      <c r="AA34" s="94"/>
      <c r="AB34" s="94"/>
      <c r="AC34" s="94"/>
    </row>
    <row r="35">
      <c r="A35" s="97" t="s">
        <v>174</v>
      </c>
      <c r="B35" s="93">
        <v>8.0</v>
      </c>
      <c r="C35" s="293">
        <v>561.0</v>
      </c>
      <c r="D35" s="293">
        <v>700.0</v>
      </c>
      <c r="E35" s="293">
        <v>1261.0</v>
      </c>
      <c r="F35" s="96">
        <v>975.0</v>
      </c>
      <c r="G35" s="96">
        <v>0.78</v>
      </c>
      <c r="H35" s="96">
        <v>10446.0</v>
      </c>
      <c r="I35" s="96">
        <v>0.65</v>
      </c>
      <c r="K35" s="91" t="s">
        <v>172</v>
      </c>
      <c r="L35" s="276">
        <v>8.0</v>
      </c>
      <c r="M35" s="275">
        <v>139.0</v>
      </c>
      <c r="N35" s="275">
        <v>125.5</v>
      </c>
      <c r="O35" s="275">
        <f t="shared" si="1"/>
        <v>264.5</v>
      </c>
      <c r="P35" s="94"/>
      <c r="Q35" s="94"/>
      <c r="R35" s="94"/>
      <c r="S35" s="94"/>
      <c r="U35" s="253" t="s">
        <v>178</v>
      </c>
      <c r="V35" s="93">
        <v>8.0</v>
      </c>
      <c r="W35" s="294">
        <v>355.0</v>
      </c>
      <c r="X35" s="294">
        <v>138.57</v>
      </c>
      <c r="Y35" s="294">
        <f t="shared" si="2"/>
        <v>493.57</v>
      </c>
      <c r="Z35" s="94"/>
      <c r="AA35" s="94"/>
      <c r="AB35" s="94"/>
      <c r="AC35" s="94"/>
    </row>
    <row r="36">
      <c r="A36" s="142" t="s">
        <v>176</v>
      </c>
      <c r="B36" s="105">
        <v>8.0</v>
      </c>
      <c r="C36" s="295">
        <v>572.0</v>
      </c>
      <c r="D36" s="295">
        <v>722.0</v>
      </c>
      <c r="E36" s="295">
        <v>1294.0</v>
      </c>
      <c r="F36" s="209"/>
      <c r="G36" s="209"/>
      <c r="H36" s="209"/>
      <c r="I36" s="209"/>
      <c r="K36" s="103" t="s">
        <v>173</v>
      </c>
      <c r="L36" s="279">
        <v>8.0</v>
      </c>
      <c r="M36" s="278">
        <v>196.0</v>
      </c>
      <c r="N36" s="278">
        <v>68.62</v>
      </c>
      <c r="O36" s="278">
        <f t="shared" si="1"/>
        <v>264.62</v>
      </c>
      <c r="P36" s="109"/>
      <c r="Q36" s="109"/>
      <c r="R36" s="109"/>
      <c r="S36" s="109"/>
      <c r="U36" s="255" t="s">
        <v>179</v>
      </c>
      <c r="V36" s="105">
        <v>8.0</v>
      </c>
      <c r="W36" s="296">
        <v>367.0</v>
      </c>
      <c r="X36" s="296">
        <v>126.71</v>
      </c>
      <c r="Y36" s="296">
        <f t="shared" si="2"/>
        <v>493.71</v>
      </c>
      <c r="Z36" s="109"/>
      <c r="AA36" s="109"/>
      <c r="AB36" s="109"/>
      <c r="AC36" s="109"/>
    </row>
    <row r="37">
      <c r="A37" s="116" t="s">
        <v>170</v>
      </c>
      <c r="B37" s="118">
        <v>9.0</v>
      </c>
      <c r="C37" s="297">
        <v>98.0</v>
      </c>
      <c r="D37" s="297">
        <v>227.0</v>
      </c>
      <c r="E37" s="297">
        <v>325.0</v>
      </c>
      <c r="F37" s="96">
        <v>1060.0</v>
      </c>
      <c r="G37" s="96">
        <v>0.76</v>
      </c>
      <c r="H37" s="96">
        <v>10137.0</v>
      </c>
      <c r="I37" s="96">
        <v>0.66</v>
      </c>
      <c r="K37" s="116" t="s">
        <v>170</v>
      </c>
      <c r="L37" s="282">
        <v>9.0</v>
      </c>
      <c r="M37" s="281">
        <v>121.0</v>
      </c>
      <c r="N37" s="281">
        <v>109.99</v>
      </c>
      <c r="O37" s="281">
        <f t="shared" si="1"/>
        <v>230.99</v>
      </c>
      <c r="P37" s="94">
        <v>2803.0</v>
      </c>
      <c r="Q37" s="94">
        <v>0.34</v>
      </c>
      <c r="R37" s="94">
        <v>17954.0</v>
      </c>
      <c r="S37" s="94">
        <v>0.34</v>
      </c>
      <c r="U37" s="140" t="s">
        <v>174</v>
      </c>
      <c r="V37" s="118">
        <v>9.0</v>
      </c>
      <c r="W37" s="298">
        <v>367.0</v>
      </c>
      <c r="X37" s="298">
        <v>127.39</v>
      </c>
      <c r="Y37" s="298">
        <f t="shared" si="2"/>
        <v>494.39</v>
      </c>
      <c r="Z37" s="94">
        <v>1625.0</v>
      </c>
      <c r="AA37" s="94">
        <v>0.63</v>
      </c>
      <c r="AB37" s="94">
        <v>11868.0</v>
      </c>
      <c r="AC37" s="94">
        <v>0.58</v>
      </c>
    </row>
    <row r="38">
      <c r="A38" s="91" t="s">
        <v>171</v>
      </c>
      <c r="B38" s="93">
        <v>9.0</v>
      </c>
      <c r="C38" s="293">
        <v>124.0</v>
      </c>
      <c r="D38" s="293">
        <v>273.0</v>
      </c>
      <c r="E38" s="293">
        <v>396.0</v>
      </c>
      <c r="F38" s="90"/>
      <c r="G38" s="90"/>
      <c r="H38" s="90"/>
      <c r="I38" s="90"/>
      <c r="K38" s="91" t="s">
        <v>171</v>
      </c>
      <c r="L38" s="276">
        <v>9.0</v>
      </c>
      <c r="M38" s="275">
        <v>81.0</v>
      </c>
      <c r="N38" s="275">
        <v>150.16</v>
      </c>
      <c r="O38" s="275">
        <f t="shared" si="1"/>
        <v>231.16</v>
      </c>
      <c r="P38" s="94"/>
      <c r="Q38" s="94"/>
      <c r="R38" s="94"/>
      <c r="S38" s="94"/>
      <c r="U38" s="97" t="s">
        <v>176</v>
      </c>
      <c r="V38" s="93">
        <v>9.0</v>
      </c>
      <c r="W38" s="294">
        <v>397.0</v>
      </c>
      <c r="X38" s="294">
        <v>97.09</v>
      </c>
      <c r="Y38" s="294">
        <f t="shared" si="2"/>
        <v>494.09</v>
      </c>
      <c r="Z38" s="94"/>
      <c r="AA38" s="94"/>
      <c r="AB38" s="94"/>
      <c r="AC38" s="94"/>
    </row>
    <row r="39">
      <c r="A39" s="97" t="s">
        <v>174</v>
      </c>
      <c r="B39" s="93">
        <v>9.0</v>
      </c>
      <c r="C39" s="293">
        <v>554.0</v>
      </c>
      <c r="D39" s="293">
        <v>689.0</v>
      </c>
      <c r="E39" s="293">
        <v>1244.0</v>
      </c>
      <c r="F39" s="96">
        <v>812.0</v>
      </c>
      <c r="G39" s="96">
        <v>0.82</v>
      </c>
      <c r="H39" s="96">
        <v>10995.0</v>
      </c>
      <c r="I39" s="96">
        <v>0.66</v>
      </c>
      <c r="K39" s="91" t="s">
        <v>172</v>
      </c>
      <c r="L39" s="276">
        <v>9.0</v>
      </c>
      <c r="M39" s="275">
        <v>117.0</v>
      </c>
      <c r="N39" s="275">
        <v>114.2</v>
      </c>
      <c r="O39" s="275">
        <f t="shared" si="1"/>
        <v>231.2</v>
      </c>
      <c r="P39" s="94"/>
      <c r="Q39" s="94"/>
      <c r="R39" s="94"/>
      <c r="S39" s="94"/>
      <c r="U39" s="97" t="s">
        <v>178</v>
      </c>
      <c r="V39" s="93">
        <v>9.0</v>
      </c>
      <c r="W39" s="294">
        <v>362.0</v>
      </c>
      <c r="X39" s="294">
        <v>131.75</v>
      </c>
      <c r="Y39" s="294">
        <f t="shared" si="2"/>
        <v>493.75</v>
      </c>
      <c r="Z39" s="94"/>
      <c r="AA39" s="94"/>
      <c r="AB39" s="94"/>
      <c r="AC39" s="94"/>
    </row>
    <row r="40">
      <c r="A40" s="142" t="s">
        <v>176</v>
      </c>
      <c r="B40" s="105">
        <v>9.0</v>
      </c>
      <c r="C40" s="295">
        <v>554.0</v>
      </c>
      <c r="D40" s="295">
        <v>699.0</v>
      </c>
      <c r="E40" s="295">
        <v>1252.0</v>
      </c>
      <c r="F40" s="209"/>
      <c r="G40" s="209"/>
      <c r="H40" s="209"/>
      <c r="I40" s="209"/>
      <c r="K40" s="103" t="s">
        <v>173</v>
      </c>
      <c r="L40" s="279">
        <v>9.0</v>
      </c>
      <c r="M40" s="278">
        <v>97.0</v>
      </c>
      <c r="N40" s="278">
        <v>134.43</v>
      </c>
      <c r="O40" s="278">
        <f t="shared" si="1"/>
        <v>231.43</v>
      </c>
      <c r="P40" s="109"/>
      <c r="Q40" s="109"/>
      <c r="R40" s="109"/>
      <c r="S40" s="109"/>
      <c r="U40" s="142" t="s">
        <v>179</v>
      </c>
      <c r="V40" s="105">
        <v>9.0</v>
      </c>
      <c r="W40" s="296">
        <v>351.0</v>
      </c>
      <c r="X40" s="296">
        <v>143.26</v>
      </c>
      <c r="Y40" s="296">
        <f t="shared" si="2"/>
        <v>494.26</v>
      </c>
      <c r="Z40" s="109"/>
      <c r="AA40" s="109"/>
      <c r="AB40" s="109"/>
      <c r="AC40" s="109"/>
    </row>
    <row r="41">
      <c r="A41" s="116" t="s">
        <v>170</v>
      </c>
      <c r="B41" s="118">
        <v>10.0</v>
      </c>
      <c r="C41" s="297">
        <v>119.0</v>
      </c>
      <c r="D41" s="297">
        <v>259.0</v>
      </c>
      <c r="E41" s="297">
        <v>378.0</v>
      </c>
      <c r="F41" s="96">
        <v>955.0</v>
      </c>
      <c r="G41" s="208">
        <v>0.78</v>
      </c>
      <c r="H41" s="96">
        <v>10975.0</v>
      </c>
      <c r="I41" s="208">
        <v>0.65</v>
      </c>
      <c r="K41" s="116" t="s">
        <v>170</v>
      </c>
      <c r="L41" s="282">
        <v>10.0</v>
      </c>
      <c r="M41" s="281">
        <v>145.0</v>
      </c>
      <c r="N41" s="281">
        <v>173.89</v>
      </c>
      <c r="O41" s="281">
        <f t="shared" si="1"/>
        <v>318.89</v>
      </c>
      <c r="P41" s="94">
        <v>2788.0</v>
      </c>
      <c r="Q41" s="284">
        <v>0.35</v>
      </c>
      <c r="R41" s="94">
        <v>17853.0</v>
      </c>
      <c r="S41" s="284">
        <v>0.35</v>
      </c>
      <c r="U41" s="252" t="s">
        <v>174</v>
      </c>
      <c r="V41" s="118">
        <v>10.0</v>
      </c>
      <c r="W41" s="298">
        <v>378.0</v>
      </c>
      <c r="X41" s="298">
        <v>129.69</v>
      </c>
      <c r="Y41" s="298">
        <f t="shared" si="2"/>
        <v>507.69</v>
      </c>
      <c r="Z41" s="94">
        <v>1583.0</v>
      </c>
      <c r="AA41" s="284">
        <v>0.64</v>
      </c>
      <c r="AB41" s="94">
        <v>11704.0</v>
      </c>
      <c r="AC41" s="284">
        <v>0.59</v>
      </c>
    </row>
    <row r="42">
      <c r="A42" s="91" t="s">
        <v>171</v>
      </c>
      <c r="B42" s="93">
        <v>10.0</v>
      </c>
      <c r="C42" s="293">
        <v>87.0</v>
      </c>
      <c r="D42" s="293">
        <v>217.0</v>
      </c>
      <c r="E42" s="293">
        <v>304.0</v>
      </c>
      <c r="F42" s="90"/>
      <c r="G42" s="90"/>
      <c r="H42" s="90"/>
      <c r="I42" s="90"/>
      <c r="K42" s="91" t="s">
        <v>171</v>
      </c>
      <c r="L42" s="276">
        <v>10.0</v>
      </c>
      <c r="M42" s="275">
        <v>100.0</v>
      </c>
      <c r="N42" s="275">
        <v>219.35</v>
      </c>
      <c r="O42" s="275">
        <f t="shared" si="1"/>
        <v>319.35</v>
      </c>
      <c r="P42" s="89"/>
      <c r="Q42" s="89"/>
      <c r="R42" s="89"/>
      <c r="S42" s="89"/>
      <c r="U42" s="253" t="s">
        <v>176</v>
      </c>
      <c r="V42" s="93">
        <v>10.0</v>
      </c>
      <c r="W42" s="294">
        <v>341.0</v>
      </c>
      <c r="X42" s="294">
        <v>166.36</v>
      </c>
      <c r="Y42" s="294">
        <f t="shared" si="2"/>
        <v>507.36</v>
      </c>
      <c r="Z42" s="89"/>
      <c r="AA42" s="89"/>
      <c r="AB42" s="89"/>
      <c r="AC42" s="89"/>
    </row>
    <row r="43">
      <c r="A43" s="97" t="s">
        <v>174</v>
      </c>
      <c r="B43" s="93">
        <v>10.0</v>
      </c>
      <c r="C43" s="293">
        <v>537.0</v>
      </c>
      <c r="D43" s="293">
        <v>668.0</v>
      </c>
      <c r="E43" s="293">
        <v>1205.0</v>
      </c>
      <c r="F43" s="96">
        <v>805.0</v>
      </c>
      <c r="G43" s="208">
        <v>0.82</v>
      </c>
      <c r="H43" s="96">
        <v>11352.0</v>
      </c>
      <c r="I43" s="208">
        <v>0.66</v>
      </c>
      <c r="K43" s="91" t="s">
        <v>172</v>
      </c>
      <c r="L43" s="276">
        <v>10.0</v>
      </c>
      <c r="M43" s="275">
        <v>132.0</v>
      </c>
      <c r="N43" s="275">
        <v>187.42</v>
      </c>
      <c r="O43" s="275">
        <f t="shared" si="1"/>
        <v>319.42</v>
      </c>
      <c r="P43" s="89"/>
      <c r="Q43" s="89"/>
      <c r="R43" s="89"/>
      <c r="S43" s="89"/>
      <c r="U43" s="253" t="s">
        <v>178</v>
      </c>
      <c r="V43" s="93">
        <v>10.0</v>
      </c>
      <c r="W43" s="294">
        <v>344.0</v>
      </c>
      <c r="X43" s="294">
        <v>163.75</v>
      </c>
      <c r="Y43" s="294">
        <f t="shared" si="2"/>
        <v>507.75</v>
      </c>
      <c r="Z43" s="89"/>
      <c r="AA43" s="89"/>
      <c r="AB43" s="89"/>
      <c r="AC43" s="89"/>
    </row>
    <row r="44">
      <c r="A44" s="142" t="s">
        <v>176</v>
      </c>
      <c r="B44" s="105">
        <v>10.0</v>
      </c>
      <c r="C44" s="295">
        <v>546.0</v>
      </c>
      <c r="D44" s="295">
        <v>695.0</v>
      </c>
      <c r="E44" s="295">
        <v>1242.0</v>
      </c>
      <c r="F44" s="209"/>
      <c r="G44" s="209"/>
      <c r="H44" s="209"/>
      <c r="I44" s="209"/>
      <c r="K44" s="103" t="s">
        <v>173</v>
      </c>
      <c r="L44" s="279">
        <v>10.0</v>
      </c>
      <c r="M44" s="278">
        <v>228.0</v>
      </c>
      <c r="N44" s="278">
        <v>91.79</v>
      </c>
      <c r="O44" s="278">
        <f t="shared" si="1"/>
        <v>319.79</v>
      </c>
      <c r="P44" s="209"/>
      <c r="Q44" s="209"/>
      <c r="R44" s="209"/>
      <c r="S44" s="209"/>
      <c r="U44" s="255" t="s">
        <v>179</v>
      </c>
      <c r="V44" s="105">
        <v>10.0</v>
      </c>
      <c r="W44" s="296">
        <v>408.0</v>
      </c>
      <c r="X44" s="296">
        <v>100.1</v>
      </c>
      <c r="Y44" s="296">
        <f t="shared" si="2"/>
        <v>508.1</v>
      </c>
      <c r="Z44" s="209"/>
      <c r="AA44" s="209"/>
      <c r="AB44" s="209"/>
      <c r="AC44" s="209"/>
    </row>
    <row r="46">
      <c r="A46" s="290" t="s">
        <v>220</v>
      </c>
      <c r="B46" s="291"/>
      <c r="C46" s="239" t="s">
        <v>250</v>
      </c>
      <c r="G46" s="240" t="s">
        <v>241</v>
      </c>
      <c r="K46" s="266" t="s">
        <v>220</v>
      </c>
      <c r="L46" s="267"/>
      <c r="M46" s="268" t="s">
        <v>245</v>
      </c>
      <c r="Q46" s="240" t="s">
        <v>241</v>
      </c>
      <c r="U46" s="299" t="s">
        <v>220</v>
      </c>
      <c r="W46" s="239" t="s">
        <v>251</v>
      </c>
      <c r="AA46" s="240" t="s">
        <v>241</v>
      </c>
    </row>
    <row r="47">
      <c r="A47" s="292" t="s">
        <v>70</v>
      </c>
      <c r="B47" s="270" t="s">
        <v>252</v>
      </c>
      <c r="I47" s="271"/>
      <c r="K47" s="269" t="s">
        <v>71</v>
      </c>
      <c r="L47" s="270" t="s">
        <v>199</v>
      </c>
      <c r="S47" s="271"/>
      <c r="U47" s="241" t="s">
        <v>72</v>
      </c>
      <c r="V47" s="201" t="s">
        <v>253</v>
      </c>
      <c r="W47" s="85"/>
      <c r="X47" s="85"/>
      <c r="Y47" s="85"/>
      <c r="Z47" s="85"/>
      <c r="AA47" s="85"/>
      <c r="AB47" s="85"/>
      <c r="AC47" s="86"/>
    </row>
    <row r="48">
      <c r="A48" s="89"/>
      <c r="B48" s="81"/>
      <c r="C48" s="81"/>
      <c r="D48" s="81"/>
      <c r="E48" s="81"/>
      <c r="F48" s="81"/>
      <c r="G48" s="81"/>
      <c r="H48" s="81"/>
      <c r="I48" s="82"/>
      <c r="K48" s="272"/>
      <c r="L48" s="81"/>
      <c r="M48" s="81"/>
      <c r="N48" s="81"/>
      <c r="O48" s="81"/>
      <c r="P48" s="81"/>
      <c r="Q48" s="81"/>
      <c r="R48" s="81"/>
      <c r="S48" s="82"/>
      <c r="U48" s="89"/>
      <c r="V48" s="81"/>
      <c r="W48" s="81"/>
      <c r="X48" s="81"/>
      <c r="Y48" s="81"/>
      <c r="Z48" s="81"/>
      <c r="AA48" s="81"/>
      <c r="AB48" s="81"/>
      <c r="AC48" s="82"/>
    </row>
    <row r="49">
      <c r="A49" s="90"/>
      <c r="B49" s="7" t="s">
        <v>16</v>
      </c>
      <c r="C49" s="7" t="s">
        <v>151</v>
      </c>
      <c r="D49" s="7" t="s">
        <v>152</v>
      </c>
      <c r="E49" s="7" t="s">
        <v>153</v>
      </c>
      <c r="F49" s="7" t="s">
        <v>22</v>
      </c>
      <c r="G49" s="7" t="s">
        <v>227</v>
      </c>
      <c r="H49" s="7" t="s">
        <v>28</v>
      </c>
      <c r="I49" s="29" t="s">
        <v>228</v>
      </c>
      <c r="K49" s="273"/>
      <c r="L49" s="274" t="s">
        <v>16</v>
      </c>
      <c r="M49" s="7" t="s">
        <v>151</v>
      </c>
      <c r="N49" s="7" t="s">
        <v>152</v>
      </c>
      <c r="O49" s="7" t="s">
        <v>153</v>
      </c>
      <c r="P49" s="7" t="s">
        <v>22</v>
      </c>
      <c r="Q49" s="7" t="s">
        <v>227</v>
      </c>
      <c r="R49" s="7" t="s">
        <v>28</v>
      </c>
      <c r="S49" s="29" t="s">
        <v>228</v>
      </c>
      <c r="U49" s="90"/>
      <c r="V49" s="7" t="s">
        <v>16</v>
      </c>
      <c r="W49" s="7" t="s">
        <v>151</v>
      </c>
      <c r="X49" s="7" t="s">
        <v>152</v>
      </c>
      <c r="Y49" s="7" t="s">
        <v>153</v>
      </c>
      <c r="Z49" s="7" t="s">
        <v>22</v>
      </c>
      <c r="AA49" s="7" t="s">
        <v>227</v>
      </c>
      <c r="AB49" s="7" t="s">
        <v>28</v>
      </c>
      <c r="AC49" s="29" t="s">
        <v>228</v>
      </c>
    </row>
    <row r="50">
      <c r="A50" s="91" t="s">
        <v>170</v>
      </c>
      <c r="B50" s="93">
        <v>1.0</v>
      </c>
      <c r="C50" s="294">
        <v>96.0</v>
      </c>
      <c r="D50" s="277">
        <v>855.24</v>
      </c>
      <c r="E50" s="277">
        <f t="shared" ref="E50:E109" si="3">SUM(C50:D50)</f>
        <v>951.24</v>
      </c>
      <c r="F50" s="94">
        <v>3171.0</v>
      </c>
      <c r="G50" s="94">
        <v>0.27</v>
      </c>
      <c r="H50" s="94">
        <v>20230.0</v>
      </c>
      <c r="I50" s="94">
        <v>0.27</v>
      </c>
      <c r="K50" s="116" t="s">
        <v>170</v>
      </c>
      <c r="L50" s="156">
        <v>1.0</v>
      </c>
      <c r="M50" s="287">
        <v>479.0</v>
      </c>
      <c r="N50" s="287">
        <v>246.75</v>
      </c>
      <c r="O50" s="287">
        <f t="shared" ref="O50:O109" si="4">SUM(M50:N50)</f>
        <v>725.75</v>
      </c>
      <c r="P50" s="94">
        <v>3401.0</v>
      </c>
      <c r="Q50" s="94">
        <v>0.19</v>
      </c>
      <c r="R50" s="94">
        <v>21719.0</v>
      </c>
      <c r="S50" s="94">
        <v>0.19</v>
      </c>
      <c r="U50" s="97" t="s">
        <v>174</v>
      </c>
      <c r="V50" s="93">
        <v>1.0</v>
      </c>
      <c r="W50" s="93">
        <v>717.07</v>
      </c>
      <c r="X50" s="93">
        <v>857.07</v>
      </c>
      <c r="Y50" s="93">
        <v>1574.14</v>
      </c>
      <c r="Z50" s="94">
        <v>2109.0</v>
      </c>
      <c r="AA50" s="94">
        <v>0.52</v>
      </c>
      <c r="AB50" s="94">
        <v>13686.0</v>
      </c>
      <c r="AC50" s="94">
        <v>0.51</v>
      </c>
    </row>
    <row r="51">
      <c r="A51" s="91" t="s">
        <v>171</v>
      </c>
      <c r="B51" s="93">
        <v>1.0</v>
      </c>
      <c r="C51" s="294">
        <v>165.0</v>
      </c>
      <c r="D51" s="277">
        <v>786.79</v>
      </c>
      <c r="E51" s="277">
        <f t="shared" si="3"/>
        <v>951.79</v>
      </c>
      <c r="F51" s="89"/>
      <c r="G51" s="89"/>
      <c r="H51" s="89"/>
      <c r="I51" s="89"/>
      <c r="K51" s="91" t="s">
        <v>171</v>
      </c>
      <c r="L51" s="156">
        <v>1.0</v>
      </c>
      <c r="M51" s="287">
        <v>273.0</v>
      </c>
      <c r="N51" s="287">
        <v>452.43</v>
      </c>
      <c r="O51" s="287">
        <f t="shared" si="4"/>
        <v>725.43</v>
      </c>
      <c r="P51" s="89"/>
      <c r="Q51" s="89"/>
      <c r="R51" s="89"/>
      <c r="S51" s="89"/>
      <c r="U51" s="97" t="s">
        <v>176</v>
      </c>
      <c r="V51" s="93">
        <v>1.0</v>
      </c>
      <c r="W51" s="93">
        <v>729.38</v>
      </c>
      <c r="X51" s="93">
        <v>883.89</v>
      </c>
      <c r="Y51" s="93">
        <v>1613.27</v>
      </c>
      <c r="Z51" s="89"/>
      <c r="AA51" s="89"/>
      <c r="AB51" s="89"/>
      <c r="AC51" s="89"/>
    </row>
    <row r="52">
      <c r="A52" s="91" t="s">
        <v>172</v>
      </c>
      <c r="B52" s="93">
        <v>1.0</v>
      </c>
      <c r="C52" s="294">
        <v>170.0</v>
      </c>
      <c r="D52" s="277">
        <v>781.68</v>
      </c>
      <c r="E52" s="277">
        <f t="shared" si="3"/>
        <v>951.68</v>
      </c>
      <c r="F52" s="90"/>
      <c r="G52" s="90"/>
      <c r="H52" s="90"/>
      <c r="I52" s="90"/>
      <c r="K52" s="91" t="s">
        <v>172</v>
      </c>
      <c r="L52" s="156">
        <v>1.0</v>
      </c>
      <c r="M52" s="287">
        <v>537.0</v>
      </c>
      <c r="N52" s="287">
        <v>188.26</v>
      </c>
      <c r="O52" s="287">
        <f t="shared" si="4"/>
        <v>725.26</v>
      </c>
      <c r="P52" s="89"/>
      <c r="Q52" s="89"/>
      <c r="R52" s="89"/>
      <c r="S52" s="89"/>
      <c r="U52" s="97" t="s">
        <v>178</v>
      </c>
      <c r="V52" s="93">
        <v>1.0</v>
      </c>
      <c r="W52" s="93">
        <v>556.21</v>
      </c>
      <c r="X52" s="93">
        <v>700.11</v>
      </c>
      <c r="Y52" s="93">
        <v>1256.32</v>
      </c>
      <c r="Z52" s="89"/>
      <c r="AA52" s="89"/>
      <c r="AB52" s="89"/>
      <c r="AC52" s="89"/>
    </row>
    <row r="53">
      <c r="A53" s="97" t="s">
        <v>174</v>
      </c>
      <c r="B53" s="93">
        <v>1.0</v>
      </c>
      <c r="C53" s="294">
        <v>493.0</v>
      </c>
      <c r="D53" s="277">
        <v>458.02</v>
      </c>
      <c r="E53" s="277">
        <f t="shared" si="3"/>
        <v>951.02</v>
      </c>
      <c r="F53" s="94">
        <v>2072.0</v>
      </c>
      <c r="G53" s="94">
        <v>0.52</v>
      </c>
      <c r="H53" s="94">
        <v>13496.0</v>
      </c>
      <c r="I53" s="94">
        <v>0.51</v>
      </c>
      <c r="K53" s="91" t="s">
        <v>173</v>
      </c>
      <c r="L53" s="156">
        <v>1.0</v>
      </c>
      <c r="M53" s="287">
        <v>436.0</v>
      </c>
      <c r="N53" s="287">
        <v>289.65</v>
      </c>
      <c r="O53" s="287">
        <f t="shared" si="4"/>
        <v>725.65</v>
      </c>
      <c r="P53" s="89"/>
      <c r="Q53" s="89"/>
      <c r="R53" s="89"/>
      <c r="S53" s="89"/>
      <c r="U53" s="97" t="s">
        <v>179</v>
      </c>
      <c r="V53" s="93">
        <v>1.0</v>
      </c>
      <c r="W53" s="93">
        <v>731.43</v>
      </c>
      <c r="X53" s="93">
        <v>859.45</v>
      </c>
      <c r="Y53" s="93">
        <v>1590.89</v>
      </c>
      <c r="Z53" s="89"/>
      <c r="AA53" s="89"/>
      <c r="AB53" s="89"/>
      <c r="AC53" s="89"/>
    </row>
    <row r="54">
      <c r="A54" s="97" t="s">
        <v>176</v>
      </c>
      <c r="B54" s="93">
        <v>1.0</v>
      </c>
      <c r="C54" s="294">
        <v>650.0</v>
      </c>
      <c r="D54" s="277">
        <v>301.76</v>
      </c>
      <c r="E54" s="277">
        <f t="shared" si="3"/>
        <v>951.76</v>
      </c>
      <c r="F54" s="89"/>
      <c r="G54" s="89"/>
      <c r="H54" s="89"/>
      <c r="I54" s="89"/>
      <c r="K54" s="91" t="s">
        <v>175</v>
      </c>
      <c r="L54" s="156">
        <v>1.0</v>
      </c>
      <c r="M54" s="287">
        <v>544.0</v>
      </c>
      <c r="N54" s="287">
        <v>181.36</v>
      </c>
      <c r="O54" s="287">
        <f t="shared" si="4"/>
        <v>725.36</v>
      </c>
      <c r="P54" s="89"/>
      <c r="Q54" s="89"/>
      <c r="R54" s="89"/>
      <c r="S54" s="89"/>
      <c r="U54" s="97" t="s">
        <v>200</v>
      </c>
      <c r="V54" s="93">
        <v>1.0</v>
      </c>
      <c r="W54" s="93">
        <v>663.43</v>
      </c>
      <c r="X54" s="93">
        <v>829.14</v>
      </c>
      <c r="Y54" s="93">
        <v>1492.57</v>
      </c>
      <c r="Z54" s="89"/>
      <c r="AA54" s="89"/>
      <c r="AB54" s="89"/>
      <c r="AC54" s="89"/>
    </row>
    <row r="55">
      <c r="A55" s="142" t="s">
        <v>178</v>
      </c>
      <c r="B55" s="105">
        <v>1.0</v>
      </c>
      <c r="C55" s="296">
        <v>636.0</v>
      </c>
      <c r="D55" s="280">
        <v>315.26</v>
      </c>
      <c r="E55" s="280">
        <f t="shared" si="3"/>
        <v>951.26</v>
      </c>
      <c r="F55" s="209"/>
      <c r="G55" s="209"/>
      <c r="H55" s="209"/>
      <c r="I55" s="209"/>
      <c r="K55" s="103" t="s">
        <v>177</v>
      </c>
      <c r="L55" s="166">
        <v>1.0</v>
      </c>
      <c r="M55" s="288">
        <v>206.0</v>
      </c>
      <c r="N55" s="288">
        <v>519.82</v>
      </c>
      <c r="O55" s="288">
        <f t="shared" si="4"/>
        <v>725.82</v>
      </c>
      <c r="P55" s="209"/>
      <c r="Q55" s="209"/>
      <c r="R55" s="209"/>
      <c r="S55" s="209"/>
      <c r="U55" s="97" t="s">
        <v>201</v>
      </c>
      <c r="V55" s="93">
        <v>1.0</v>
      </c>
      <c r="W55" s="93">
        <v>710.86</v>
      </c>
      <c r="X55" s="93">
        <v>869.89</v>
      </c>
      <c r="Y55" s="93">
        <v>1580.75</v>
      </c>
      <c r="Z55" s="90"/>
      <c r="AA55" s="90"/>
      <c r="AB55" s="90"/>
      <c r="AC55" s="90"/>
    </row>
    <row r="56">
      <c r="A56" s="116" t="s">
        <v>170</v>
      </c>
      <c r="B56" s="118">
        <v>2.0</v>
      </c>
      <c r="C56" s="298">
        <v>179.0</v>
      </c>
      <c r="D56" s="283">
        <v>549.57</v>
      </c>
      <c r="E56" s="283">
        <f t="shared" si="3"/>
        <v>728.57</v>
      </c>
      <c r="F56" s="94">
        <v>2584.0</v>
      </c>
      <c r="G56" s="94">
        <v>0.4</v>
      </c>
      <c r="H56" s="94">
        <v>16579.0</v>
      </c>
      <c r="I56" s="94">
        <v>0.4</v>
      </c>
      <c r="K56" s="116" t="s">
        <v>170</v>
      </c>
      <c r="L56" s="169">
        <v>2.0</v>
      </c>
      <c r="M56" s="289">
        <v>379.0</v>
      </c>
      <c r="N56" s="289">
        <v>218.18</v>
      </c>
      <c r="O56" s="289">
        <f t="shared" si="4"/>
        <v>597.18</v>
      </c>
      <c r="P56" s="94">
        <v>3220.0</v>
      </c>
      <c r="Q56" s="94">
        <v>0.25</v>
      </c>
      <c r="R56" s="94">
        <v>20522.0</v>
      </c>
      <c r="S56" s="94">
        <v>0.26</v>
      </c>
      <c r="U56" s="97" t="s">
        <v>174</v>
      </c>
      <c r="V56" s="93">
        <v>2.0</v>
      </c>
      <c r="W56" s="93">
        <v>694.97</v>
      </c>
      <c r="X56" s="93">
        <v>821.86</v>
      </c>
      <c r="Y56" s="93">
        <v>1516.82</v>
      </c>
      <c r="Z56" s="94">
        <v>1999.0</v>
      </c>
      <c r="AA56" s="94">
        <v>0.54</v>
      </c>
      <c r="AB56" s="94">
        <v>13142.0</v>
      </c>
      <c r="AC56" s="94">
        <v>0.53</v>
      </c>
    </row>
    <row r="57">
      <c r="A57" s="91" t="s">
        <v>171</v>
      </c>
      <c r="B57" s="93">
        <v>2.0</v>
      </c>
      <c r="C57" s="294">
        <v>168.0</v>
      </c>
      <c r="D57" s="277">
        <v>560.12</v>
      </c>
      <c r="E57" s="277">
        <f t="shared" si="3"/>
        <v>728.12</v>
      </c>
      <c r="F57" s="89"/>
      <c r="G57" s="89"/>
      <c r="H57" s="89"/>
      <c r="I57" s="89"/>
      <c r="K57" s="91" t="s">
        <v>171</v>
      </c>
      <c r="L57" s="156">
        <v>2.0</v>
      </c>
      <c r="M57" s="287">
        <v>226.0</v>
      </c>
      <c r="N57" s="287">
        <v>371.17</v>
      </c>
      <c r="O57" s="287">
        <f t="shared" si="4"/>
        <v>597.17</v>
      </c>
      <c r="P57" s="89"/>
      <c r="Q57" s="89"/>
      <c r="R57" s="89"/>
      <c r="S57" s="89"/>
      <c r="U57" s="97" t="s">
        <v>176</v>
      </c>
      <c r="V57" s="93">
        <v>2.0</v>
      </c>
      <c r="W57" s="93">
        <v>720.9</v>
      </c>
      <c r="X57" s="93">
        <v>876.7</v>
      </c>
      <c r="Y57" s="93">
        <v>1597.59</v>
      </c>
      <c r="Z57" s="89"/>
      <c r="AA57" s="89"/>
      <c r="AB57" s="89"/>
      <c r="AC57" s="89"/>
    </row>
    <row r="58">
      <c r="A58" s="91" t="s">
        <v>172</v>
      </c>
      <c r="B58" s="93">
        <v>2.0</v>
      </c>
      <c r="C58" s="294">
        <v>95.0</v>
      </c>
      <c r="D58" s="277">
        <v>633.05</v>
      </c>
      <c r="E58" s="277">
        <f t="shared" si="3"/>
        <v>728.05</v>
      </c>
      <c r="F58" s="90"/>
      <c r="G58" s="90"/>
      <c r="H58" s="90"/>
      <c r="I58" s="90"/>
      <c r="K58" s="91" t="s">
        <v>172</v>
      </c>
      <c r="L58" s="156">
        <v>2.0</v>
      </c>
      <c r="M58" s="287">
        <v>394.0</v>
      </c>
      <c r="N58" s="287">
        <v>203.01</v>
      </c>
      <c r="O58" s="287">
        <f t="shared" si="4"/>
        <v>597.01</v>
      </c>
      <c r="P58" s="89"/>
      <c r="Q58" s="89"/>
      <c r="R58" s="89"/>
      <c r="S58" s="89"/>
      <c r="U58" s="97" t="s">
        <v>178</v>
      </c>
      <c r="V58" s="93">
        <v>2.0</v>
      </c>
      <c r="W58" s="93">
        <v>580.91</v>
      </c>
      <c r="X58" s="93">
        <v>730.2</v>
      </c>
      <c r="Y58" s="93">
        <v>1311.11</v>
      </c>
      <c r="Z58" s="89"/>
      <c r="AA58" s="89"/>
      <c r="AB58" s="89"/>
      <c r="AC58" s="89"/>
    </row>
    <row r="59">
      <c r="A59" s="97" t="s">
        <v>174</v>
      </c>
      <c r="B59" s="93">
        <v>2.0</v>
      </c>
      <c r="C59" s="294">
        <v>495.0</v>
      </c>
      <c r="D59" s="277">
        <v>233.89</v>
      </c>
      <c r="E59" s="277">
        <f t="shared" si="3"/>
        <v>728.89</v>
      </c>
      <c r="F59" s="94">
        <v>1867.0</v>
      </c>
      <c r="G59" s="94">
        <v>0.57</v>
      </c>
      <c r="H59" s="94">
        <v>12487.0</v>
      </c>
      <c r="I59" s="94">
        <v>0.55</v>
      </c>
      <c r="K59" s="91" t="s">
        <v>173</v>
      </c>
      <c r="L59" s="156">
        <v>2.0</v>
      </c>
      <c r="M59" s="287">
        <v>313.0</v>
      </c>
      <c r="N59" s="287">
        <v>283.64</v>
      </c>
      <c r="O59" s="287">
        <f t="shared" si="4"/>
        <v>596.64</v>
      </c>
      <c r="P59" s="89"/>
      <c r="Q59" s="89"/>
      <c r="R59" s="89"/>
      <c r="S59" s="89"/>
      <c r="U59" s="97" t="s">
        <v>179</v>
      </c>
      <c r="V59" s="93">
        <v>2.0</v>
      </c>
      <c r="W59" s="93">
        <v>667.33</v>
      </c>
      <c r="X59" s="93">
        <v>782.64</v>
      </c>
      <c r="Y59" s="93">
        <v>1449.97</v>
      </c>
      <c r="Z59" s="89"/>
      <c r="AA59" s="89"/>
      <c r="AB59" s="89"/>
      <c r="AC59" s="89"/>
    </row>
    <row r="60">
      <c r="A60" s="97" t="s">
        <v>176</v>
      </c>
      <c r="B60" s="93">
        <v>2.0</v>
      </c>
      <c r="C60" s="294">
        <v>582.0</v>
      </c>
      <c r="D60" s="277">
        <v>146.07</v>
      </c>
      <c r="E60" s="277">
        <f t="shared" si="3"/>
        <v>728.07</v>
      </c>
      <c r="F60" s="89"/>
      <c r="G60" s="89"/>
      <c r="H60" s="89"/>
      <c r="I60" s="89"/>
      <c r="K60" s="91" t="s">
        <v>175</v>
      </c>
      <c r="L60" s="156">
        <v>2.0</v>
      </c>
      <c r="M60" s="287">
        <v>405.0</v>
      </c>
      <c r="N60" s="287">
        <v>192.09</v>
      </c>
      <c r="O60" s="287">
        <f t="shared" si="4"/>
        <v>597.09</v>
      </c>
      <c r="P60" s="89"/>
      <c r="Q60" s="89"/>
      <c r="R60" s="89"/>
      <c r="S60" s="89"/>
      <c r="U60" s="97" t="s">
        <v>200</v>
      </c>
      <c r="V60" s="93">
        <v>2.0</v>
      </c>
      <c r="W60" s="93">
        <v>588.02</v>
      </c>
      <c r="X60" s="93">
        <v>749.52</v>
      </c>
      <c r="Y60" s="93">
        <v>1337.54</v>
      </c>
      <c r="Z60" s="89"/>
      <c r="AA60" s="89"/>
      <c r="AB60" s="89"/>
      <c r="AC60" s="89"/>
    </row>
    <row r="61">
      <c r="A61" s="142" t="s">
        <v>178</v>
      </c>
      <c r="B61" s="105">
        <v>2.0</v>
      </c>
      <c r="C61" s="296">
        <v>577.0</v>
      </c>
      <c r="D61" s="280">
        <v>150.93</v>
      </c>
      <c r="E61" s="280">
        <f t="shared" si="3"/>
        <v>727.93</v>
      </c>
      <c r="F61" s="209"/>
      <c r="G61" s="209"/>
      <c r="H61" s="209"/>
      <c r="I61" s="209"/>
      <c r="K61" s="103" t="s">
        <v>177</v>
      </c>
      <c r="L61" s="166">
        <v>2.0</v>
      </c>
      <c r="M61" s="288">
        <v>193.0</v>
      </c>
      <c r="N61" s="288">
        <v>403.4</v>
      </c>
      <c r="O61" s="288">
        <f t="shared" si="4"/>
        <v>596.4</v>
      </c>
      <c r="P61" s="209"/>
      <c r="Q61" s="209"/>
      <c r="R61" s="209"/>
      <c r="S61" s="209"/>
      <c r="U61" s="97" t="s">
        <v>201</v>
      </c>
      <c r="V61" s="93">
        <v>2.0</v>
      </c>
      <c r="W61" s="93">
        <v>701.54</v>
      </c>
      <c r="X61" s="93">
        <v>840.15</v>
      </c>
      <c r="Y61" s="93">
        <v>1541.69</v>
      </c>
      <c r="Z61" s="90"/>
      <c r="AA61" s="90"/>
      <c r="AB61" s="90"/>
      <c r="AC61" s="90"/>
    </row>
    <row r="62">
      <c r="A62" s="116" t="s">
        <v>170</v>
      </c>
      <c r="B62" s="118">
        <v>3.0</v>
      </c>
      <c r="C62" s="298">
        <v>174.0</v>
      </c>
      <c r="D62" s="283">
        <v>583.14</v>
      </c>
      <c r="E62" s="283">
        <f t="shared" si="3"/>
        <v>757.14</v>
      </c>
      <c r="F62" s="94">
        <v>2221.0</v>
      </c>
      <c r="G62" s="94">
        <v>0.49</v>
      </c>
      <c r="H62" s="94">
        <v>14419.0</v>
      </c>
      <c r="I62" s="94">
        <v>0.48</v>
      </c>
      <c r="K62" s="116" t="s">
        <v>170</v>
      </c>
      <c r="L62" s="169">
        <v>3.0</v>
      </c>
      <c r="M62" s="289">
        <v>285.0</v>
      </c>
      <c r="N62" s="289">
        <v>190.73</v>
      </c>
      <c r="O62" s="289">
        <f t="shared" si="4"/>
        <v>475.73</v>
      </c>
      <c r="P62" s="94">
        <v>2986.0</v>
      </c>
      <c r="Q62" s="94">
        <v>0.3</v>
      </c>
      <c r="R62" s="94">
        <v>19037.0</v>
      </c>
      <c r="S62" s="94">
        <v>0.3</v>
      </c>
      <c r="U62" s="97" t="s">
        <v>174</v>
      </c>
      <c r="V62" s="93">
        <v>3.0</v>
      </c>
      <c r="W62" s="93">
        <v>764.45</v>
      </c>
      <c r="X62" s="93">
        <v>914.15</v>
      </c>
      <c r="Y62" s="93">
        <v>1678.6</v>
      </c>
      <c r="Z62" s="94">
        <v>1867.0</v>
      </c>
      <c r="AA62" s="94">
        <v>0.57</v>
      </c>
      <c r="AB62" s="94">
        <v>12499.0</v>
      </c>
      <c r="AC62" s="94">
        <v>0.56</v>
      </c>
    </row>
    <row r="63">
      <c r="A63" s="91" t="s">
        <v>171</v>
      </c>
      <c r="B63" s="93">
        <v>3.0</v>
      </c>
      <c r="C63" s="294">
        <v>157.0</v>
      </c>
      <c r="D63" s="277">
        <v>601.04</v>
      </c>
      <c r="E63" s="277">
        <f t="shared" si="3"/>
        <v>758.04</v>
      </c>
      <c r="F63" s="89"/>
      <c r="G63" s="89"/>
      <c r="H63" s="89"/>
      <c r="I63" s="89"/>
      <c r="K63" s="91" t="s">
        <v>171</v>
      </c>
      <c r="L63" s="156">
        <v>3.0</v>
      </c>
      <c r="M63" s="287">
        <v>181.0</v>
      </c>
      <c r="N63" s="287">
        <v>294.47</v>
      </c>
      <c r="O63" s="287">
        <f t="shared" si="4"/>
        <v>475.47</v>
      </c>
      <c r="P63" s="89"/>
      <c r="Q63" s="89"/>
      <c r="R63" s="89"/>
      <c r="S63" s="89"/>
      <c r="U63" s="97" t="s">
        <v>176</v>
      </c>
      <c r="V63" s="93">
        <v>3.0</v>
      </c>
      <c r="W63" s="93">
        <v>781.9</v>
      </c>
      <c r="X63" s="93">
        <v>932.21</v>
      </c>
      <c r="Y63" s="93">
        <v>1714.11</v>
      </c>
      <c r="Z63" s="89"/>
      <c r="AA63" s="89"/>
      <c r="AB63" s="89"/>
      <c r="AC63" s="89"/>
    </row>
    <row r="64">
      <c r="A64" s="91" t="s">
        <v>172</v>
      </c>
      <c r="B64" s="93">
        <v>3.0</v>
      </c>
      <c r="C64" s="294">
        <v>91.0</v>
      </c>
      <c r="D64" s="277">
        <v>666.61</v>
      </c>
      <c r="E64" s="277">
        <f t="shared" si="3"/>
        <v>757.61</v>
      </c>
      <c r="F64" s="90"/>
      <c r="G64" s="90"/>
      <c r="H64" s="90"/>
      <c r="I64" s="90"/>
      <c r="K64" s="91" t="s">
        <v>172</v>
      </c>
      <c r="L64" s="156">
        <v>3.0</v>
      </c>
      <c r="M64" s="287">
        <v>290.0</v>
      </c>
      <c r="N64" s="287">
        <v>185.68</v>
      </c>
      <c r="O64" s="287">
        <f t="shared" si="4"/>
        <v>475.68</v>
      </c>
      <c r="P64" s="89"/>
      <c r="Q64" s="89"/>
      <c r="R64" s="89"/>
      <c r="S64" s="89"/>
      <c r="U64" s="97" t="s">
        <v>178</v>
      </c>
      <c r="V64" s="93">
        <v>3.0</v>
      </c>
      <c r="W64" s="93">
        <v>571.11</v>
      </c>
      <c r="X64" s="93">
        <v>755.21</v>
      </c>
      <c r="Y64" s="93">
        <v>1326.32</v>
      </c>
      <c r="Z64" s="89"/>
      <c r="AA64" s="89"/>
      <c r="AB64" s="89"/>
      <c r="AC64" s="89"/>
    </row>
    <row r="65">
      <c r="A65" s="97" t="s">
        <v>174</v>
      </c>
      <c r="B65" s="93">
        <v>3.0</v>
      </c>
      <c r="C65" s="294">
        <v>600.0</v>
      </c>
      <c r="D65" s="277">
        <v>158.03</v>
      </c>
      <c r="E65" s="277">
        <f t="shared" si="3"/>
        <v>758.03</v>
      </c>
      <c r="F65" s="94">
        <v>1657.0</v>
      </c>
      <c r="G65" s="94">
        <v>0.62</v>
      </c>
      <c r="H65" s="94">
        <v>11575.0</v>
      </c>
      <c r="I65" s="94">
        <v>0.59</v>
      </c>
      <c r="K65" s="91" t="s">
        <v>173</v>
      </c>
      <c r="L65" s="156">
        <v>3.0</v>
      </c>
      <c r="M65" s="287">
        <v>239.0</v>
      </c>
      <c r="N65" s="287">
        <v>236.84</v>
      </c>
      <c r="O65" s="287">
        <f t="shared" si="4"/>
        <v>475.84</v>
      </c>
      <c r="P65" s="89"/>
      <c r="Q65" s="89"/>
      <c r="R65" s="89"/>
      <c r="S65" s="89"/>
      <c r="U65" s="97" t="s">
        <v>179</v>
      </c>
      <c r="V65" s="93">
        <v>3.0</v>
      </c>
      <c r="W65" s="93">
        <v>795.03</v>
      </c>
      <c r="X65" s="93">
        <v>929.04</v>
      </c>
      <c r="Y65" s="93">
        <v>1724.07</v>
      </c>
      <c r="Z65" s="89"/>
      <c r="AA65" s="89"/>
      <c r="AB65" s="89"/>
      <c r="AC65" s="89"/>
    </row>
    <row r="66">
      <c r="A66" s="97" t="s">
        <v>176</v>
      </c>
      <c r="B66" s="93">
        <v>3.0</v>
      </c>
      <c r="C66" s="294">
        <v>592.0</v>
      </c>
      <c r="D66" s="277">
        <v>165.42</v>
      </c>
      <c r="E66" s="277">
        <f t="shared" si="3"/>
        <v>757.42</v>
      </c>
      <c r="F66" s="89"/>
      <c r="G66" s="89"/>
      <c r="H66" s="89"/>
      <c r="I66" s="89"/>
      <c r="K66" s="91" t="s">
        <v>175</v>
      </c>
      <c r="L66" s="156">
        <v>3.0</v>
      </c>
      <c r="M66" s="287">
        <v>290.0</v>
      </c>
      <c r="N66" s="287">
        <v>185.56</v>
      </c>
      <c r="O66" s="287">
        <f t="shared" si="4"/>
        <v>475.56</v>
      </c>
      <c r="P66" s="89"/>
      <c r="Q66" s="89"/>
      <c r="R66" s="89"/>
      <c r="S66" s="89"/>
      <c r="U66" s="97" t="s">
        <v>200</v>
      </c>
      <c r="V66" s="93">
        <v>3.0</v>
      </c>
      <c r="W66" s="93">
        <v>715.31</v>
      </c>
      <c r="X66" s="93">
        <v>897.43</v>
      </c>
      <c r="Y66" s="93">
        <v>1612.74</v>
      </c>
      <c r="Z66" s="89"/>
      <c r="AA66" s="89"/>
      <c r="AB66" s="89"/>
      <c r="AC66" s="89"/>
    </row>
    <row r="67">
      <c r="A67" s="142" t="s">
        <v>178</v>
      </c>
      <c r="B67" s="105">
        <v>3.0</v>
      </c>
      <c r="C67" s="296">
        <v>495.0</v>
      </c>
      <c r="D67" s="280">
        <v>262.48</v>
      </c>
      <c r="E67" s="280">
        <f t="shared" si="3"/>
        <v>757.48</v>
      </c>
      <c r="F67" s="209"/>
      <c r="G67" s="209"/>
      <c r="H67" s="209"/>
      <c r="I67" s="209"/>
      <c r="K67" s="103" t="s">
        <v>177</v>
      </c>
      <c r="L67" s="166">
        <v>3.0</v>
      </c>
      <c r="M67" s="288">
        <v>160.0</v>
      </c>
      <c r="N67" s="288">
        <v>314.97</v>
      </c>
      <c r="O67" s="288">
        <f t="shared" si="4"/>
        <v>474.97</v>
      </c>
      <c r="P67" s="209"/>
      <c r="Q67" s="209"/>
      <c r="R67" s="209"/>
      <c r="S67" s="209"/>
      <c r="U67" s="97" t="s">
        <v>201</v>
      </c>
      <c r="V67" s="93">
        <v>3.0</v>
      </c>
      <c r="W67" s="93">
        <v>753.37</v>
      </c>
      <c r="X67" s="93">
        <v>927.36</v>
      </c>
      <c r="Y67" s="93">
        <v>1680.73</v>
      </c>
      <c r="Z67" s="90"/>
      <c r="AA67" s="90"/>
      <c r="AB67" s="90"/>
      <c r="AC67" s="90"/>
    </row>
    <row r="68">
      <c r="A68" s="116" t="s">
        <v>170</v>
      </c>
      <c r="B68" s="118">
        <v>4.0</v>
      </c>
      <c r="C68" s="298">
        <v>172.0</v>
      </c>
      <c r="D68" s="283">
        <v>552.95</v>
      </c>
      <c r="E68" s="283">
        <f t="shared" si="3"/>
        <v>724.95</v>
      </c>
      <c r="F68" s="94">
        <v>1908.0</v>
      </c>
      <c r="G68" s="94">
        <v>0.56</v>
      </c>
      <c r="H68" s="94">
        <v>12720.0</v>
      </c>
      <c r="I68" s="94">
        <v>0.55</v>
      </c>
      <c r="K68" s="116" t="s">
        <v>170</v>
      </c>
      <c r="L68" s="169">
        <v>4.0</v>
      </c>
      <c r="M68" s="289">
        <v>517.0</v>
      </c>
      <c r="N68" s="289">
        <v>177.31</v>
      </c>
      <c r="O68" s="289">
        <f t="shared" si="4"/>
        <v>694.31</v>
      </c>
      <c r="P68" s="94">
        <v>2883.0</v>
      </c>
      <c r="Q68" s="94">
        <v>0.33</v>
      </c>
      <c r="R68" s="94">
        <v>18412.0</v>
      </c>
      <c r="S68" s="94">
        <v>0.33</v>
      </c>
      <c r="U68" s="97" t="s">
        <v>174</v>
      </c>
      <c r="V68" s="93">
        <v>4.0</v>
      </c>
      <c r="W68" s="93">
        <v>711.44</v>
      </c>
      <c r="X68" s="93">
        <v>845.95</v>
      </c>
      <c r="Y68" s="93">
        <v>1557.39</v>
      </c>
      <c r="Z68" s="94">
        <v>1815.0</v>
      </c>
      <c r="AA68" s="94">
        <v>0.59</v>
      </c>
      <c r="AB68" s="94">
        <v>12392.0</v>
      </c>
      <c r="AC68" s="94">
        <v>0.56</v>
      </c>
    </row>
    <row r="69">
      <c r="A69" s="91" t="s">
        <v>171</v>
      </c>
      <c r="B69" s="93">
        <v>4.0</v>
      </c>
      <c r="C69" s="294">
        <v>175.0</v>
      </c>
      <c r="D69" s="277">
        <v>550.08</v>
      </c>
      <c r="E69" s="277">
        <f t="shared" si="3"/>
        <v>725.08</v>
      </c>
      <c r="F69" s="89"/>
      <c r="G69" s="89"/>
      <c r="H69" s="89"/>
      <c r="I69" s="89"/>
      <c r="K69" s="91" t="s">
        <v>171</v>
      </c>
      <c r="L69" s="156">
        <v>4.0</v>
      </c>
      <c r="M69" s="287">
        <v>252.0</v>
      </c>
      <c r="N69" s="287">
        <v>442.06</v>
      </c>
      <c r="O69" s="287">
        <f t="shared" si="4"/>
        <v>694.06</v>
      </c>
      <c r="P69" s="89"/>
      <c r="Q69" s="89"/>
      <c r="R69" s="89"/>
      <c r="S69" s="89"/>
      <c r="U69" s="97" t="s">
        <v>176</v>
      </c>
      <c r="V69" s="93">
        <v>4.0</v>
      </c>
      <c r="W69" s="93">
        <v>748.59</v>
      </c>
      <c r="X69" s="93">
        <v>909.31</v>
      </c>
      <c r="Y69" s="93">
        <v>1657.9</v>
      </c>
      <c r="Z69" s="89"/>
      <c r="AA69" s="89"/>
      <c r="AB69" s="89"/>
      <c r="AC69" s="89"/>
    </row>
    <row r="70">
      <c r="A70" s="91" t="s">
        <v>172</v>
      </c>
      <c r="B70" s="93">
        <v>4.0</v>
      </c>
      <c r="C70" s="294">
        <v>89.0</v>
      </c>
      <c r="D70" s="277">
        <v>636.34</v>
      </c>
      <c r="E70" s="277">
        <f t="shared" si="3"/>
        <v>725.34</v>
      </c>
      <c r="F70" s="90"/>
      <c r="G70" s="90"/>
      <c r="H70" s="90"/>
      <c r="I70" s="90"/>
      <c r="K70" s="91" t="s">
        <v>172</v>
      </c>
      <c r="L70" s="156">
        <v>4.0</v>
      </c>
      <c r="M70" s="287">
        <v>510.0</v>
      </c>
      <c r="N70" s="287">
        <v>184.27</v>
      </c>
      <c r="O70" s="287">
        <f t="shared" si="4"/>
        <v>694.27</v>
      </c>
      <c r="P70" s="89"/>
      <c r="Q70" s="89"/>
      <c r="R70" s="89"/>
      <c r="S70" s="89"/>
      <c r="U70" s="97" t="s">
        <v>178</v>
      </c>
      <c r="V70" s="93">
        <v>4.0</v>
      </c>
      <c r="W70" s="93">
        <v>580.11</v>
      </c>
      <c r="X70" s="93">
        <v>737.61</v>
      </c>
      <c r="Y70" s="93">
        <v>1317.71</v>
      </c>
      <c r="Z70" s="89"/>
      <c r="AA70" s="89"/>
      <c r="AB70" s="89"/>
      <c r="AC70" s="89"/>
    </row>
    <row r="71">
      <c r="A71" s="97" t="s">
        <v>174</v>
      </c>
      <c r="B71" s="93">
        <v>4.0</v>
      </c>
      <c r="C71" s="294">
        <v>567.0</v>
      </c>
      <c r="D71" s="277">
        <v>158.32</v>
      </c>
      <c r="E71" s="277">
        <f t="shared" si="3"/>
        <v>725.32</v>
      </c>
      <c r="F71" s="94">
        <v>1466.0</v>
      </c>
      <c r="G71" s="94">
        <v>0.67</v>
      </c>
      <c r="H71" s="94">
        <v>10843.0</v>
      </c>
      <c r="I71" s="94">
        <v>0.62</v>
      </c>
      <c r="K71" s="91" t="s">
        <v>173</v>
      </c>
      <c r="L71" s="156">
        <v>4.0</v>
      </c>
      <c r="M71" s="287">
        <v>377.0</v>
      </c>
      <c r="N71" s="287">
        <v>316.72</v>
      </c>
      <c r="O71" s="287">
        <f t="shared" si="4"/>
        <v>693.72</v>
      </c>
      <c r="P71" s="89"/>
      <c r="Q71" s="89"/>
      <c r="R71" s="89"/>
      <c r="S71" s="89"/>
      <c r="U71" s="97" t="s">
        <v>179</v>
      </c>
      <c r="V71" s="93">
        <v>4.0</v>
      </c>
      <c r="W71" s="93">
        <v>714.64</v>
      </c>
      <c r="X71" s="93">
        <v>839.53</v>
      </c>
      <c r="Y71" s="93">
        <v>1554.18</v>
      </c>
      <c r="Z71" s="89"/>
      <c r="AA71" s="89"/>
      <c r="AB71" s="89"/>
      <c r="AC71" s="89"/>
    </row>
    <row r="72">
      <c r="A72" s="97" t="s">
        <v>176</v>
      </c>
      <c r="B72" s="93">
        <v>4.0</v>
      </c>
      <c r="C72" s="294">
        <v>578.0</v>
      </c>
      <c r="D72" s="277">
        <v>147.2</v>
      </c>
      <c r="E72" s="277">
        <f t="shared" si="3"/>
        <v>725.2</v>
      </c>
      <c r="F72" s="89"/>
      <c r="G72" s="89"/>
      <c r="H72" s="89"/>
      <c r="I72" s="89"/>
      <c r="K72" s="91" t="s">
        <v>175</v>
      </c>
      <c r="L72" s="156">
        <v>4.0</v>
      </c>
      <c r="M72" s="287">
        <v>513.0</v>
      </c>
      <c r="N72" s="287">
        <v>181.42</v>
      </c>
      <c r="O72" s="287">
        <f t="shared" si="4"/>
        <v>694.42</v>
      </c>
      <c r="P72" s="89"/>
      <c r="Q72" s="89"/>
      <c r="R72" s="89"/>
      <c r="S72" s="89"/>
      <c r="U72" s="97" t="s">
        <v>200</v>
      </c>
      <c r="V72" s="93">
        <v>4.0</v>
      </c>
      <c r="W72" s="93">
        <v>657.01</v>
      </c>
      <c r="X72" s="93">
        <v>819.02</v>
      </c>
      <c r="Y72" s="93">
        <v>1476.03</v>
      </c>
      <c r="Z72" s="89"/>
      <c r="AA72" s="89"/>
      <c r="AB72" s="89"/>
      <c r="AC72" s="89"/>
    </row>
    <row r="73">
      <c r="A73" s="142" t="s">
        <v>178</v>
      </c>
      <c r="B73" s="105">
        <v>4.0</v>
      </c>
      <c r="C73" s="296">
        <v>493.0</v>
      </c>
      <c r="D73" s="280">
        <v>231.97</v>
      </c>
      <c r="E73" s="280">
        <f t="shared" si="3"/>
        <v>724.97</v>
      </c>
      <c r="F73" s="209"/>
      <c r="G73" s="209"/>
      <c r="H73" s="209"/>
      <c r="I73" s="209"/>
      <c r="K73" s="103" t="s">
        <v>177</v>
      </c>
      <c r="L73" s="166">
        <v>4.0</v>
      </c>
      <c r="M73" s="288">
        <v>211.0</v>
      </c>
      <c r="N73" s="288">
        <v>483.25</v>
      </c>
      <c r="O73" s="288">
        <f t="shared" si="4"/>
        <v>694.25</v>
      </c>
      <c r="P73" s="209"/>
      <c r="Q73" s="209"/>
      <c r="R73" s="209"/>
      <c r="S73" s="209"/>
      <c r="U73" s="97" t="s">
        <v>201</v>
      </c>
      <c r="V73" s="93">
        <v>4.0</v>
      </c>
      <c r="W73" s="93">
        <v>689.37</v>
      </c>
      <c r="X73" s="93">
        <v>856.39</v>
      </c>
      <c r="Y73" s="93">
        <v>1545.76</v>
      </c>
      <c r="Z73" s="90"/>
      <c r="AA73" s="90"/>
      <c r="AB73" s="90"/>
      <c r="AC73" s="90"/>
    </row>
    <row r="74">
      <c r="A74" s="116" t="s">
        <v>170</v>
      </c>
      <c r="B74" s="118">
        <v>5.0</v>
      </c>
      <c r="C74" s="298">
        <v>94.0</v>
      </c>
      <c r="D74" s="283">
        <v>652.99</v>
      </c>
      <c r="E74" s="283">
        <f t="shared" si="3"/>
        <v>746.99</v>
      </c>
      <c r="F74" s="94">
        <v>1518.0</v>
      </c>
      <c r="G74" s="94">
        <v>0.66</v>
      </c>
      <c r="H74" s="94">
        <v>11003.0</v>
      </c>
      <c r="I74" s="94">
        <v>0.62</v>
      </c>
      <c r="K74" s="116" t="s">
        <v>170</v>
      </c>
      <c r="L74" s="169">
        <v>5.0</v>
      </c>
      <c r="M74" s="289">
        <v>272.0</v>
      </c>
      <c r="N74" s="289">
        <v>204.51</v>
      </c>
      <c r="O74" s="289">
        <f t="shared" si="4"/>
        <v>476.51</v>
      </c>
      <c r="P74" s="94">
        <v>2883.0</v>
      </c>
      <c r="Q74" s="94">
        <v>0.34</v>
      </c>
      <c r="R74" s="94">
        <v>18091.0</v>
      </c>
      <c r="S74" s="94">
        <v>0.35</v>
      </c>
      <c r="U74" s="97" t="s">
        <v>174</v>
      </c>
      <c r="V74" s="93">
        <v>5.0</v>
      </c>
      <c r="W74" s="93">
        <v>641.04</v>
      </c>
      <c r="X74" s="93">
        <v>775.45</v>
      </c>
      <c r="Y74" s="93">
        <v>1416.48</v>
      </c>
      <c r="Z74" s="94">
        <v>1760.0</v>
      </c>
      <c r="AA74" s="94">
        <v>0.6</v>
      </c>
      <c r="AB74" s="94">
        <v>12240.0</v>
      </c>
      <c r="AC74" s="94">
        <v>0.56</v>
      </c>
    </row>
    <row r="75">
      <c r="A75" s="91" t="s">
        <v>171</v>
      </c>
      <c r="B75" s="93">
        <v>5.0</v>
      </c>
      <c r="C75" s="294">
        <v>170.0</v>
      </c>
      <c r="D75" s="277">
        <v>576.75</v>
      </c>
      <c r="E75" s="277">
        <f t="shared" si="3"/>
        <v>746.75</v>
      </c>
      <c r="F75" s="89"/>
      <c r="G75" s="89"/>
      <c r="H75" s="89"/>
      <c r="I75" s="89"/>
      <c r="K75" s="91" t="s">
        <v>171</v>
      </c>
      <c r="L75" s="156">
        <v>5.0</v>
      </c>
      <c r="M75" s="287">
        <v>176.0</v>
      </c>
      <c r="N75" s="287">
        <v>299.85</v>
      </c>
      <c r="O75" s="287">
        <f t="shared" si="4"/>
        <v>475.85</v>
      </c>
      <c r="P75" s="89"/>
      <c r="Q75" s="89"/>
      <c r="R75" s="89"/>
      <c r="S75" s="89"/>
      <c r="U75" s="97" t="s">
        <v>176</v>
      </c>
      <c r="V75" s="93">
        <v>5.0</v>
      </c>
      <c r="W75" s="93">
        <v>706.99</v>
      </c>
      <c r="X75" s="93">
        <v>857.88</v>
      </c>
      <c r="Y75" s="93">
        <v>1564.88</v>
      </c>
      <c r="Z75" s="89"/>
      <c r="AA75" s="89"/>
      <c r="AB75" s="89"/>
      <c r="AC75" s="89"/>
    </row>
    <row r="76">
      <c r="A76" s="91" t="s">
        <v>172</v>
      </c>
      <c r="B76" s="93">
        <v>5.0</v>
      </c>
      <c r="C76" s="294">
        <v>158.0</v>
      </c>
      <c r="D76" s="277">
        <v>588.35</v>
      </c>
      <c r="E76" s="277">
        <f t="shared" si="3"/>
        <v>746.35</v>
      </c>
      <c r="F76" s="90"/>
      <c r="G76" s="90"/>
      <c r="H76" s="90"/>
      <c r="I76" s="90"/>
      <c r="K76" s="91" t="s">
        <v>172</v>
      </c>
      <c r="L76" s="156">
        <v>5.0</v>
      </c>
      <c r="M76" s="287">
        <v>283.0</v>
      </c>
      <c r="N76" s="287">
        <v>192.79</v>
      </c>
      <c r="O76" s="287">
        <f t="shared" si="4"/>
        <v>475.79</v>
      </c>
      <c r="P76" s="89"/>
      <c r="Q76" s="89"/>
      <c r="R76" s="89"/>
      <c r="S76" s="89"/>
      <c r="U76" s="97" t="s">
        <v>178</v>
      </c>
      <c r="V76" s="93">
        <v>5.0</v>
      </c>
      <c r="W76" s="93">
        <v>574.0</v>
      </c>
      <c r="X76" s="93">
        <v>721.61</v>
      </c>
      <c r="Y76" s="93">
        <v>1295.61</v>
      </c>
      <c r="Z76" s="89"/>
      <c r="AA76" s="89"/>
      <c r="AB76" s="89"/>
      <c r="AC76" s="89"/>
    </row>
    <row r="77">
      <c r="A77" s="97" t="s">
        <v>174</v>
      </c>
      <c r="B77" s="93">
        <v>5.0</v>
      </c>
      <c r="C77" s="294">
        <v>598.0</v>
      </c>
      <c r="D77" s="277">
        <v>148.8</v>
      </c>
      <c r="E77" s="277">
        <f t="shared" si="3"/>
        <v>746.8</v>
      </c>
      <c r="F77" s="94">
        <v>1403.0</v>
      </c>
      <c r="G77" s="94">
        <v>0.68</v>
      </c>
      <c r="H77" s="94">
        <v>10746.0</v>
      </c>
      <c r="I77" s="94">
        <v>0.63</v>
      </c>
      <c r="K77" s="91" t="s">
        <v>173</v>
      </c>
      <c r="L77" s="156">
        <v>5.0</v>
      </c>
      <c r="M77" s="287">
        <v>252.0</v>
      </c>
      <c r="N77" s="287">
        <v>224.13</v>
      </c>
      <c r="O77" s="287">
        <f t="shared" si="4"/>
        <v>476.13</v>
      </c>
      <c r="P77" s="89"/>
      <c r="Q77" s="89"/>
      <c r="R77" s="89"/>
      <c r="S77" s="89"/>
      <c r="U77" s="97" t="s">
        <v>179</v>
      </c>
      <c r="V77" s="93">
        <v>5.0</v>
      </c>
      <c r="W77" s="93">
        <v>574.22</v>
      </c>
      <c r="X77" s="93">
        <v>728.72</v>
      </c>
      <c r="Y77" s="93">
        <v>1302.94</v>
      </c>
      <c r="Z77" s="89"/>
      <c r="AA77" s="89"/>
      <c r="AB77" s="89"/>
      <c r="AC77" s="89"/>
    </row>
    <row r="78">
      <c r="A78" s="97" t="s">
        <v>176</v>
      </c>
      <c r="B78" s="93">
        <v>5.0</v>
      </c>
      <c r="C78" s="294">
        <v>601.0</v>
      </c>
      <c r="D78" s="277">
        <v>145.31</v>
      </c>
      <c r="E78" s="277">
        <f t="shared" si="3"/>
        <v>746.31</v>
      </c>
      <c r="F78" s="89"/>
      <c r="G78" s="89"/>
      <c r="H78" s="89"/>
      <c r="I78" s="89"/>
      <c r="K78" s="91" t="s">
        <v>175</v>
      </c>
      <c r="L78" s="156">
        <v>5.0</v>
      </c>
      <c r="M78" s="287">
        <v>284.0</v>
      </c>
      <c r="N78" s="287">
        <v>192.1</v>
      </c>
      <c r="O78" s="287">
        <f t="shared" si="4"/>
        <v>476.1</v>
      </c>
      <c r="P78" s="89"/>
      <c r="Q78" s="89"/>
      <c r="R78" s="89"/>
      <c r="S78" s="89"/>
      <c r="U78" s="97" t="s">
        <v>200</v>
      </c>
      <c r="V78" s="93">
        <v>5.0</v>
      </c>
      <c r="W78" s="93">
        <v>596.02</v>
      </c>
      <c r="X78" s="93">
        <v>744.13</v>
      </c>
      <c r="Y78" s="93">
        <v>1340.15</v>
      </c>
      <c r="Z78" s="89"/>
      <c r="AA78" s="89"/>
      <c r="AB78" s="89"/>
      <c r="AC78" s="89"/>
    </row>
    <row r="79">
      <c r="A79" s="142" t="s">
        <v>178</v>
      </c>
      <c r="B79" s="105">
        <v>5.0</v>
      </c>
      <c r="C79" s="296">
        <v>506.0</v>
      </c>
      <c r="D79" s="280">
        <v>241.17</v>
      </c>
      <c r="E79" s="280">
        <f t="shared" si="3"/>
        <v>747.17</v>
      </c>
      <c r="F79" s="209"/>
      <c r="G79" s="209"/>
      <c r="H79" s="209"/>
      <c r="I79" s="209"/>
      <c r="K79" s="103" t="s">
        <v>177</v>
      </c>
      <c r="L79" s="166">
        <v>5.0</v>
      </c>
      <c r="M79" s="288">
        <v>155.0</v>
      </c>
      <c r="N79" s="288">
        <v>321.16</v>
      </c>
      <c r="O79" s="288">
        <f t="shared" si="4"/>
        <v>476.16</v>
      </c>
      <c r="P79" s="209"/>
      <c r="Q79" s="209"/>
      <c r="R79" s="209"/>
      <c r="S79" s="209"/>
      <c r="U79" s="97" t="s">
        <v>201</v>
      </c>
      <c r="V79" s="93">
        <v>5.0</v>
      </c>
      <c r="W79" s="93">
        <v>664.56</v>
      </c>
      <c r="X79" s="93">
        <v>814.45</v>
      </c>
      <c r="Y79" s="93">
        <v>1479.01</v>
      </c>
      <c r="Z79" s="90"/>
      <c r="AA79" s="90"/>
      <c r="AB79" s="90"/>
      <c r="AC79" s="90"/>
    </row>
    <row r="80">
      <c r="A80" s="116" t="s">
        <v>170</v>
      </c>
      <c r="B80" s="118">
        <v>6.0</v>
      </c>
      <c r="C80" s="298">
        <v>94.0</v>
      </c>
      <c r="D80" s="283">
        <v>656.9</v>
      </c>
      <c r="E80" s="283">
        <f t="shared" si="3"/>
        <v>750.9</v>
      </c>
      <c r="F80" s="94">
        <v>1369.0</v>
      </c>
      <c r="G80" s="94">
        <v>0.69</v>
      </c>
      <c r="H80" s="94">
        <v>10483.0</v>
      </c>
      <c r="I80" s="94">
        <v>0.64</v>
      </c>
      <c r="K80" s="116" t="s">
        <v>170</v>
      </c>
      <c r="L80" s="169">
        <v>6.0</v>
      </c>
      <c r="M80" s="289">
        <v>431.0</v>
      </c>
      <c r="N80" s="289">
        <v>273.93</v>
      </c>
      <c r="O80" s="289">
        <f t="shared" si="4"/>
        <v>704.93</v>
      </c>
      <c r="P80" s="94">
        <v>2810.0</v>
      </c>
      <c r="Q80" s="94">
        <v>0.35</v>
      </c>
      <c r="R80" s="94">
        <v>17959.0</v>
      </c>
      <c r="S80" s="94">
        <v>0.35</v>
      </c>
      <c r="U80" s="97" t="s">
        <v>174</v>
      </c>
      <c r="V80" s="93">
        <v>6.0</v>
      </c>
      <c r="W80" s="93">
        <v>658.97</v>
      </c>
      <c r="X80" s="93">
        <v>772.76</v>
      </c>
      <c r="Y80" s="93">
        <v>1431.73</v>
      </c>
      <c r="Z80" s="94">
        <v>1738.0</v>
      </c>
      <c r="AA80" s="94">
        <v>0.61</v>
      </c>
      <c r="AB80" s="94">
        <v>12246.0</v>
      </c>
      <c r="AC80" s="94">
        <v>0.57</v>
      </c>
    </row>
    <row r="81">
      <c r="A81" s="91" t="s">
        <v>171</v>
      </c>
      <c r="B81" s="93">
        <v>6.0</v>
      </c>
      <c r="C81" s="294">
        <v>176.0</v>
      </c>
      <c r="D81" s="277">
        <v>575.06</v>
      </c>
      <c r="E81" s="277">
        <f t="shared" si="3"/>
        <v>751.06</v>
      </c>
      <c r="F81" s="89"/>
      <c r="G81" s="89"/>
      <c r="H81" s="89"/>
      <c r="I81" s="89"/>
      <c r="K81" s="91" t="s">
        <v>171</v>
      </c>
      <c r="L81" s="156">
        <v>6.0</v>
      </c>
      <c r="M81" s="287">
        <v>249.0</v>
      </c>
      <c r="N81" s="287">
        <v>455.38</v>
      </c>
      <c r="O81" s="287">
        <f t="shared" si="4"/>
        <v>704.38</v>
      </c>
      <c r="P81" s="89"/>
      <c r="Q81" s="89"/>
      <c r="R81" s="89"/>
      <c r="S81" s="89"/>
      <c r="U81" s="97" t="s">
        <v>176</v>
      </c>
      <c r="V81" s="93">
        <v>6.0</v>
      </c>
      <c r="W81" s="93">
        <v>713.68</v>
      </c>
      <c r="X81" s="93">
        <v>858.56</v>
      </c>
      <c r="Y81" s="93">
        <v>1572.24</v>
      </c>
      <c r="Z81" s="89"/>
      <c r="AA81" s="89"/>
      <c r="AB81" s="89"/>
      <c r="AC81" s="89"/>
    </row>
    <row r="82">
      <c r="A82" s="91" t="s">
        <v>172</v>
      </c>
      <c r="B82" s="93">
        <v>6.0</v>
      </c>
      <c r="C82" s="294">
        <v>166.0</v>
      </c>
      <c r="D82" s="277">
        <v>585.38</v>
      </c>
      <c r="E82" s="277">
        <f t="shared" si="3"/>
        <v>751.38</v>
      </c>
      <c r="F82" s="90"/>
      <c r="G82" s="90"/>
      <c r="H82" s="90"/>
      <c r="I82" s="90"/>
      <c r="K82" s="91" t="s">
        <v>172</v>
      </c>
      <c r="L82" s="156">
        <v>6.0</v>
      </c>
      <c r="M82" s="287">
        <v>535.0</v>
      </c>
      <c r="N82" s="287">
        <v>169.73</v>
      </c>
      <c r="O82" s="287">
        <f t="shared" si="4"/>
        <v>704.73</v>
      </c>
      <c r="P82" s="89"/>
      <c r="Q82" s="89"/>
      <c r="R82" s="89"/>
      <c r="S82" s="89"/>
      <c r="U82" s="97" t="s">
        <v>178</v>
      </c>
      <c r="V82" s="93">
        <v>6.0</v>
      </c>
      <c r="W82" s="93">
        <v>590.39</v>
      </c>
      <c r="X82" s="93">
        <v>728.51</v>
      </c>
      <c r="Y82" s="93">
        <v>1318.9</v>
      </c>
      <c r="Z82" s="89"/>
      <c r="AA82" s="89"/>
      <c r="AB82" s="89"/>
      <c r="AC82" s="89"/>
    </row>
    <row r="83">
      <c r="A83" s="97" t="s">
        <v>174</v>
      </c>
      <c r="B83" s="93">
        <v>6.0</v>
      </c>
      <c r="C83" s="294">
        <v>495.0</v>
      </c>
      <c r="D83" s="277">
        <v>255.87</v>
      </c>
      <c r="E83" s="277">
        <f t="shared" si="3"/>
        <v>750.87</v>
      </c>
      <c r="F83" s="94">
        <v>1242.0</v>
      </c>
      <c r="G83" s="94">
        <v>0.72</v>
      </c>
      <c r="H83" s="94">
        <v>10433.0</v>
      </c>
      <c r="I83" s="94">
        <v>0.64</v>
      </c>
      <c r="K83" s="91" t="s">
        <v>173</v>
      </c>
      <c r="L83" s="156">
        <v>6.0</v>
      </c>
      <c r="M83" s="287">
        <v>388.0</v>
      </c>
      <c r="N83" s="287">
        <v>316.8</v>
      </c>
      <c r="O83" s="287">
        <f t="shared" si="4"/>
        <v>704.8</v>
      </c>
      <c r="P83" s="89"/>
      <c r="Q83" s="89"/>
      <c r="R83" s="89"/>
      <c r="S83" s="89"/>
      <c r="U83" s="97" t="s">
        <v>179</v>
      </c>
      <c r="V83" s="93">
        <v>6.0</v>
      </c>
      <c r="W83" s="93">
        <v>540.23</v>
      </c>
      <c r="X83" s="93">
        <v>688.32</v>
      </c>
      <c r="Y83" s="93">
        <v>1228.56</v>
      </c>
      <c r="Z83" s="89"/>
      <c r="AA83" s="89"/>
      <c r="AB83" s="89"/>
      <c r="AC83" s="89"/>
    </row>
    <row r="84">
      <c r="A84" s="97" t="s">
        <v>176</v>
      </c>
      <c r="B84" s="93">
        <v>6.0</v>
      </c>
      <c r="C84" s="294">
        <v>601.0</v>
      </c>
      <c r="D84" s="277">
        <v>150.3</v>
      </c>
      <c r="E84" s="277">
        <f t="shared" si="3"/>
        <v>751.3</v>
      </c>
      <c r="F84" s="89"/>
      <c r="G84" s="89"/>
      <c r="H84" s="89"/>
      <c r="I84" s="89"/>
      <c r="K84" s="91" t="s">
        <v>175</v>
      </c>
      <c r="L84" s="156">
        <v>6.0</v>
      </c>
      <c r="M84" s="287">
        <v>487.0</v>
      </c>
      <c r="N84" s="287">
        <v>217.33</v>
      </c>
      <c r="O84" s="287">
        <f t="shared" si="4"/>
        <v>704.33</v>
      </c>
      <c r="P84" s="89"/>
      <c r="Q84" s="89"/>
      <c r="R84" s="89"/>
      <c r="S84" s="89"/>
      <c r="U84" s="97" t="s">
        <v>200</v>
      </c>
      <c r="V84" s="93">
        <v>6.0</v>
      </c>
      <c r="W84" s="93">
        <v>569.53</v>
      </c>
      <c r="X84" s="93">
        <v>711.93</v>
      </c>
      <c r="Y84" s="93">
        <v>1281.47</v>
      </c>
      <c r="Z84" s="89"/>
      <c r="AA84" s="89"/>
      <c r="AB84" s="89"/>
      <c r="AC84" s="89"/>
    </row>
    <row r="85">
      <c r="A85" s="142" t="s">
        <v>178</v>
      </c>
      <c r="B85" s="105">
        <v>6.0</v>
      </c>
      <c r="C85" s="296">
        <v>596.0</v>
      </c>
      <c r="D85" s="280">
        <v>154.71</v>
      </c>
      <c r="E85" s="280">
        <f t="shared" si="3"/>
        <v>750.71</v>
      </c>
      <c r="F85" s="209"/>
      <c r="G85" s="209"/>
      <c r="H85" s="209"/>
      <c r="I85" s="209"/>
      <c r="K85" s="103" t="s">
        <v>177</v>
      </c>
      <c r="L85" s="166">
        <v>6.0</v>
      </c>
      <c r="M85" s="288">
        <v>198.0</v>
      </c>
      <c r="N85" s="288">
        <v>506.88</v>
      </c>
      <c r="O85" s="288">
        <f t="shared" si="4"/>
        <v>704.88</v>
      </c>
      <c r="P85" s="209"/>
      <c r="Q85" s="209"/>
      <c r="R85" s="209"/>
      <c r="S85" s="209"/>
      <c r="U85" s="97" t="s">
        <v>201</v>
      </c>
      <c r="V85" s="93">
        <v>6.0</v>
      </c>
      <c r="W85" s="93">
        <v>697.87</v>
      </c>
      <c r="X85" s="93">
        <v>839.67</v>
      </c>
      <c r="Y85" s="93">
        <v>1537.54</v>
      </c>
      <c r="Z85" s="90"/>
      <c r="AA85" s="90"/>
      <c r="AB85" s="90"/>
      <c r="AC85" s="90"/>
    </row>
    <row r="86">
      <c r="A86" s="116" t="s">
        <v>170</v>
      </c>
      <c r="B86" s="118">
        <v>7.0</v>
      </c>
      <c r="C86" s="298">
        <v>140.0</v>
      </c>
      <c r="D86" s="283">
        <v>610.76</v>
      </c>
      <c r="E86" s="283">
        <f t="shared" si="3"/>
        <v>750.76</v>
      </c>
      <c r="F86" s="94">
        <v>1261.0</v>
      </c>
      <c r="G86" s="94">
        <v>0.72</v>
      </c>
      <c r="H86" s="94">
        <v>10277.0</v>
      </c>
      <c r="I86" s="94">
        <v>0.65</v>
      </c>
      <c r="K86" s="116" t="s">
        <v>170</v>
      </c>
      <c r="L86" s="169">
        <v>7.0</v>
      </c>
      <c r="M86" s="289">
        <v>375.0</v>
      </c>
      <c r="N86" s="289">
        <v>320.56</v>
      </c>
      <c r="O86" s="289">
        <f t="shared" si="4"/>
        <v>695.56</v>
      </c>
      <c r="P86" s="94">
        <v>2785.0</v>
      </c>
      <c r="Q86" s="94">
        <v>0.36</v>
      </c>
      <c r="R86" s="94">
        <v>17739.0</v>
      </c>
      <c r="S86" s="94">
        <v>0.36</v>
      </c>
      <c r="U86" s="97" t="s">
        <v>174</v>
      </c>
      <c r="V86" s="93">
        <v>7.0</v>
      </c>
      <c r="W86" s="93">
        <v>665.17</v>
      </c>
      <c r="X86" s="93">
        <v>820.55</v>
      </c>
      <c r="Y86" s="93">
        <v>1485.72</v>
      </c>
      <c r="Z86" s="94">
        <v>1704.0</v>
      </c>
      <c r="AA86" s="94">
        <v>0.61</v>
      </c>
      <c r="AB86" s="94">
        <v>12151.0</v>
      </c>
      <c r="AC86" s="94">
        <v>0.57</v>
      </c>
    </row>
    <row r="87">
      <c r="A87" s="91" t="s">
        <v>171</v>
      </c>
      <c r="B87" s="93">
        <v>7.0</v>
      </c>
      <c r="C87" s="294">
        <v>164.0</v>
      </c>
      <c r="D87" s="277">
        <v>586.45</v>
      </c>
      <c r="E87" s="277">
        <f t="shared" si="3"/>
        <v>750.45</v>
      </c>
      <c r="F87" s="89"/>
      <c r="G87" s="89"/>
      <c r="H87" s="89"/>
      <c r="I87" s="89"/>
      <c r="K87" s="91" t="s">
        <v>171</v>
      </c>
      <c r="L87" s="156">
        <v>7.0</v>
      </c>
      <c r="M87" s="287">
        <v>247.0</v>
      </c>
      <c r="N87" s="287">
        <v>447.98</v>
      </c>
      <c r="O87" s="287">
        <f t="shared" si="4"/>
        <v>694.98</v>
      </c>
      <c r="P87" s="89"/>
      <c r="Q87" s="89"/>
      <c r="R87" s="89"/>
      <c r="S87" s="89"/>
      <c r="U87" s="97" t="s">
        <v>176</v>
      </c>
      <c r="V87" s="93">
        <v>7.0</v>
      </c>
      <c r="W87" s="93">
        <v>703.09</v>
      </c>
      <c r="X87" s="93">
        <v>847.0</v>
      </c>
      <c r="Y87" s="93">
        <v>1550.09</v>
      </c>
      <c r="Z87" s="89"/>
      <c r="AA87" s="89"/>
      <c r="AB87" s="89"/>
      <c r="AC87" s="89"/>
    </row>
    <row r="88">
      <c r="A88" s="91" t="s">
        <v>172</v>
      </c>
      <c r="B88" s="93">
        <v>7.0</v>
      </c>
      <c r="C88" s="294">
        <v>92.0</v>
      </c>
      <c r="D88" s="277">
        <v>658.59</v>
      </c>
      <c r="E88" s="277">
        <f t="shared" si="3"/>
        <v>750.59</v>
      </c>
      <c r="F88" s="90"/>
      <c r="G88" s="90"/>
      <c r="H88" s="90"/>
      <c r="I88" s="90"/>
      <c r="K88" s="91" t="s">
        <v>172</v>
      </c>
      <c r="L88" s="156">
        <v>7.0</v>
      </c>
      <c r="M88" s="287">
        <v>537.0</v>
      </c>
      <c r="N88" s="287">
        <v>158.49</v>
      </c>
      <c r="O88" s="287">
        <f t="shared" si="4"/>
        <v>695.49</v>
      </c>
      <c r="P88" s="89"/>
      <c r="Q88" s="89"/>
      <c r="R88" s="89"/>
      <c r="S88" s="89"/>
      <c r="U88" s="97" t="s">
        <v>178</v>
      </c>
      <c r="V88" s="93">
        <v>7.0</v>
      </c>
      <c r="W88" s="93">
        <v>567.58</v>
      </c>
      <c r="X88" s="93">
        <v>711.19</v>
      </c>
      <c r="Y88" s="93">
        <v>1278.78</v>
      </c>
      <c r="Z88" s="89"/>
      <c r="AA88" s="89"/>
      <c r="AB88" s="89"/>
      <c r="AC88" s="89"/>
    </row>
    <row r="89">
      <c r="A89" s="97" t="s">
        <v>174</v>
      </c>
      <c r="B89" s="93">
        <v>7.0</v>
      </c>
      <c r="C89" s="294">
        <v>589.0</v>
      </c>
      <c r="D89" s="277">
        <v>161.63</v>
      </c>
      <c r="E89" s="277">
        <f t="shared" si="3"/>
        <v>750.63</v>
      </c>
      <c r="F89" s="94">
        <v>1086.0</v>
      </c>
      <c r="G89" s="94">
        <v>0.76</v>
      </c>
      <c r="H89" s="94">
        <v>10362.0</v>
      </c>
      <c r="I89" s="94">
        <v>0.65</v>
      </c>
      <c r="K89" s="91" t="s">
        <v>173</v>
      </c>
      <c r="L89" s="156">
        <v>7.0</v>
      </c>
      <c r="M89" s="287">
        <v>395.0</v>
      </c>
      <c r="N89" s="287">
        <v>300.12</v>
      </c>
      <c r="O89" s="287">
        <f t="shared" si="4"/>
        <v>695.12</v>
      </c>
      <c r="P89" s="89"/>
      <c r="Q89" s="89"/>
      <c r="R89" s="89"/>
      <c r="S89" s="89"/>
      <c r="U89" s="97" t="s">
        <v>179</v>
      </c>
      <c r="V89" s="93">
        <v>7.0</v>
      </c>
      <c r="W89" s="93">
        <v>708.12</v>
      </c>
      <c r="X89" s="93">
        <v>844.24</v>
      </c>
      <c r="Y89" s="93">
        <v>1552.36</v>
      </c>
      <c r="Z89" s="89"/>
      <c r="AA89" s="89"/>
      <c r="AB89" s="89"/>
      <c r="AC89" s="89"/>
    </row>
    <row r="90">
      <c r="A90" s="97" t="s">
        <v>176</v>
      </c>
      <c r="B90" s="93">
        <v>7.0</v>
      </c>
      <c r="C90" s="294">
        <v>574.0</v>
      </c>
      <c r="D90" s="277">
        <v>176.91</v>
      </c>
      <c r="E90" s="277">
        <f t="shared" si="3"/>
        <v>750.91</v>
      </c>
      <c r="F90" s="89"/>
      <c r="G90" s="89"/>
      <c r="H90" s="89"/>
      <c r="I90" s="89"/>
      <c r="K90" s="91" t="s">
        <v>175</v>
      </c>
      <c r="L90" s="156">
        <v>7.0</v>
      </c>
      <c r="M90" s="287">
        <v>492.0</v>
      </c>
      <c r="N90" s="287">
        <v>203.34</v>
      </c>
      <c r="O90" s="287">
        <f t="shared" si="4"/>
        <v>695.34</v>
      </c>
      <c r="P90" s="89"/>
      <c r="Q90" s="89"/>
      <c r="R90" s="89"/>
      <c r="S90" s="89"/>
      <c r="U90" s="97" t="s">
        <v>200</v>
      </c>
      <c r="V90" s="93">
        <v>7.0</v>
      </c>
      <c r="W90" s="93">
        <v>668.94</v>
      </c>
      <c r="X90" s="93">
        <v>826.44</v>
      </c>
      <c r="Y90" s="93">
        <v>1495.38</v>
      </c>
      <c r="Z90" s="89"/>
      <c r="AA90" s="89"/>
      <c r="AB90" s="89"/>
      <c r="AC90" s="89"/>
    </row>
    <row r="91">
      <c r="A91" s="142" t="s">
        <v>178</v>
      </c>
      <c r="B91" s="105">
        <v>7.0</v>
      </c>
      <c r="C91" s="296">
        <v>387.0</v>
      </c>
      <c r="D91" s="280">
        <v>363.81</v>
      </c>
      <c r="E91" s="280">
        <f t="shared" si="3"/>
        <v>750.81</v>
      </c>
      <c r="F91" s="209"/>
      <c r="G91" s="209"/>
      <c r="H91" s="209"/>
      <c r="I91" s="209"/>
      <c r="K91" s="103" t="s">
        <v>177</v>
      </c>
      <c r="L91" s="166">
        <v>7.0</v>
      </c>
      <c r="M91" s="288">
        <v>197.0</v>
      </c>
      <c r="N91" s="288">
        <v>498.49</v>
      </c>
      <c r="O91" s="288">
        <f t="shared" si="4"/>
        <v>695.49</v>
      </c>
      <c r="P91" s="209"/>
      <c r="Q91" s="209"/>
      <c r="R91" s="209"/>
      <c r="S91" s="209"/>
      <c r="U91" s="97" t="s">
        <v>201</v>
      </c>
      <c r="V91" s="93">
        <v>7.0</v>
      </c>
      <c r="W91" s="93">
        <v>670.66</v>
      </c>
      <c r="X91" s="93">
        <v>834.18</v>
      </c>
      <c r="Y91" s="93">
        <v>1504.84</v>
      </c>
      <c r="Z91" s="90"/>
      <c r="AA91" s="90"/>
      <c r="AB91" s="90"/>
      <c r="AC91" s="90"/>
    </row>
    <row r="92">
      <c r="A92" s="116" t="s">
        <v>170</v>
      </c>
      <c r="B92" s="118">
        <v>8.0</v>
      </c>
      <c r="C92" s="298">
        <v>281.0</v>
      </c>
      <c r="D92" s="283">
        <v>547.14</v>
      </c>
      <c r="E92" s="283">
        <f t="shared" si="3"/>
        <v>828.14</v>
      </c>
      <c r="F92" s="94">
        <v>1169.0</v>
      </c>
      <c r="G92" s="94">
        <v>0.74</v>
      </c>
      <c r="H92" s="94">
        <v>10289.0</v>
      </c>
      <c r="I92" s="94">
        <v>0.65</v>
      </c>
      <c r="K92" s="116" t="s">
        <v>170</v>
      </c>
      <c r="L92" s="169">
        <v>8.0</v>
      </c>
      <c r="M92" s="289">
        <v>367.0</v>
      </c>
      <c r="N92" s="289">
        <v>252.18</v>
      </c>
      <c r="O92" s="289">
        <f t="shared" si="4"/>
        <v>619.18</v>
      </c>
      <c r="P92" s="94">
        <v>2778.0</v>
      </c>
      <c r="Q92" s="94">
        <v>0.36</v>
      </c>
      <c r="R92" s="94">
        <v>17756.0</v>
      </c>
      <c r="S92" s="94">
        <v>0.36</v>
      </c>
      <c r="U92" s="97" t="s">
        <v>174</v>
      </c>
      <c r="V92" s="93">
        <v>8.0</v>
      </c>
      <c r="W92" s="93">
        <v>779.97</v>
      </c>
      <c r="X92" s="93">
        <v>950.06</v>
      </c>
      <c r="Y92" s="93">
        <v>1730.03</v>
      </c>
      <c r="Z92" s="94">
        <v>1693.0</v>
      </c>
      <c r="AA92" s="94">
        <v>0.62</v>
      </c>
      <c r="AB92" s="94">
        <v>12215.0</v>
      </c>
      <c r="AC92" s="94">
        <v>0.57</v>
      </c>
    </row>
    <row r="93">
      <c r="A93" s="91" t="s">
        <v>171</v>
      </c>
      <c r="B93" s="93">
        <v>8.0</v>
      </c>
      <c r="C93" s="294">
        <v>108.0</v>
      </c>
      <c r="D93" s="277">
        <v>720.5</v>
      </c>
      <c r="E93" s="277">
        <f t="shared" si="3"/>
        <v>828.5</v>
      </c>
      <c r="F93" s="89"/>
      <c r="G93" s="89"/>
      <c r="H93" s="89"/>
      <c r="I93" s="89"/>
      <c r="K93" s="91" t="s">
        <v>171</v>
      </c>
      <c r="L93" s="156">
        <v>8.0</v>
      </c>
      <c r="M93" s="287">
        <v>209.0</v>
      </c>
      <c r="N93" s="287">
        <v>410.37</v>
      </c>
      <c r="O93" s="287">
        <f t="shared" si="4"/>
        <v>619.37</v>
      </c>
      <c r="P93" s="89"/>
      <c r="Q93" s="89"/>
      <c r="R93" s="89"/>
      <c r="S93" s="89"/>
      <c r="U93" s="97" t="s">
        <v>176</v>
      </c>
      <c r="V93" s="93">
        <v>8.0</v>
      </c>
      <c r="W93" s="93">
        <v>721.67</v>
      </c>
      <c r="X93" s="93">
        <v>885.19</v>
      </c>
      <c r="Y93" s="93">
        <v>1606.86</v>
      </c>
      <c r="Z93" s="89"/>
      <c r="AA93" s="89"/>
      <c r="AB93" s="89"/>
      <c r="AC93" s="89"/>
    </row>
    <row r="94">
      <c r="A94" s="91" t="s">
        <v>172</v>
      </c>
      <c r="B94" s="93">
        <v>8.0</v>
      </c>
      <c r="C94" s="294">
        <v>257.0</v>
      </c>
      <c r="D94" s="277">
        <v>571.76</v>
      </c>
      <c r="E94" s="277">
        <f t="shared" si="3"/>
        <v>828.76</v>
      </c>
      <c r="F94" s="90"/>
      <c r="G94" s="90"/>
      <c r="H94" s="90"/>
      <c r="I94" s="90"/>
      <c r="K94" s="91" t="s">
        <v>172</v>
      </c>
      <c r="L94" s="156">
        <v>8.0</v>
      </c>
      <c r="M94" s="287">
        <v>403.0</v>
      </c>
      <c r="N94" s="287">
        <v>216.12</v>
      </c>
      <c r="O94" s="287">
        <f t="shared" si="4"/>
        <v>619.12</v>
      </c>
      <c r="P94" s="89"/>
      <c r="Q94" s="89"/>
      <c r="R94" s="89"/>
      <c r="S94" s="89"/>
      <c r="U94" s="97" t="s">
        <v>178</v>
      </c>
      <c r="V94" s="93">
        <v>8.0</v>
      </c>
      <c r="W94" s="93">
        <v>571.4</v>
      </c>
      <c r="X94" s="93">
        <v>717.31</v>
      </c>
      <c r="Y94" s="93">
        <v>1288.71</v>
      </c>
      <c r="Z94" s="89"/>
      <c r="AA94" s="89"/>
      <c r="AB94" s="89"/>
      <c r="AC94" s="89"/>
    </row>
    <row r="95">
      <c r="A95" s="97" t="s">
        <v>174</v>
      </c>
      <c r="B95" s="93">
        <v>8.0</v>
      </c>
      <c r="C95" s="294">
        <v>683.0</v>
      </c>
      <c r="D95" s="277">
        <v>144.82</v>
      </c>
      <c r="E95" s="277">
        <f t="shared" si="3"/>
        <v>827.82</v>
      </c>
      <c r="F95" s="94">
        <v>972.0</v>
      </c>
      <c r="G95" s="94">
        <v>0.78</v>
      </c>
      <c r="H95" s="94">
        <v>10546.0</v>
      </c>
      <c r="I95" s="94">
        <v>0.66</v>
      </c>
      <c r="K95" s="91" t="s">
        <v>173</v>
      </c>
      <c r="L95" s="156">
        <v>8.0</v>
      </c>
      <c r="M95" s="287">
        <v>367.0</v>
      </c>
      <c r="N95" s="287">
        <v>251.84</v>
      </c>
      <c r="O95" s="287">
        <f t="shared" si="4"/>
        <v>618.84</v>
      </c>
      <c r="P95" s="89"/>
      <c r="Q95" s="89"/>
      <c r="R95" s="89"/>
      <c r="S95" s="89"/>
      <c r="U95" s="97" t="s">
        <v>179</v>
      </c>
      <c r="V95" s="93">
        <v>8.0</v>
      </c>
      <c r="W95" s="93">
        <v>1049.51</v>
      </c>
      <c r="X95" s="93">
        <v>1285.92</v>
      </c>
      <c r="Y95" s="93">
        <v>2335.43</v>
      </c>
      <c r="Z95" s="89"/>
      <c r="AA95" s="89"/>
      <c r="AB95" s="89"/>
      <c r="AC95" s="89"/>
    </row>
    <row r="96">
      <c r="A96" s="97" t="s">
        <v>176</v>
      </c>
      <c r="B96" s="93">
        <v>8.0</v>
      </c>
      <c r="C96" s="294">
        <v>578.0</v>
      </c>
      <c r="D96" s="277">
        <v>250.07</v>
      </c>
      <c r="E96" s="277">
        <f t="shared" si="3"/>
        <v>828.07</v>
      </c>
      <c r="F96" s="89"/>
      <c r="G96" s="89"/>
      <c r="H96" s="89"/>
      <c r="I96" s="89"/>
      <c r="K96" s="91" t="s">
        <v>175</v>
      </c>
      <c r="L96" s="156">
        <v>8.0</v>
      </c>
      <c r="M96" s="287">
        <v>432.0</v>
      </c>
      <c r="N96" s="287">
        <v>186.73</v>
      </c>
      <c r="O96" s="287">
        <f t="shared" si="4"/>
        <v>618.73</v>
      </c>
      <c r="P96" s="89"/>
      <c r="Q96" s="89"/>
      <c r="R96" s="89"/>
      <c r="S96" s="89"/>
      <c r="U96" s="97" t="s">
        <v>200</v>
      </c>
      <c r="V96" s="93">
        <v>8.0</v>
      </c>
      <c r="W96" s="93">
        <v>689.42</v>
      </c>
      <c r="X96" s="93">
        <v>931.84</v>
      </c>
      <c r="Y96" s="93">
        <v>1621.26</v>
      </c>
      <c r="Z96" s="89"/>
      <c r="AA96" s="89"/>
      <c r="AB96" s="89"/>
      <c r="AC96" s="89"/>
    </row>
    <row r="97">
      <c r="A97" s="142" t="s">
        <v>178</v>
      </c>
      <c r="B97" s="105">
        <v>8.0</v>
      </c>
      <c r="C97" s="296">
        <v>679.0</v>
      </c>
      <c r="D97" s="280">
        <v>149.21</v>
      </c>
      <c r="E97" s="280">
        <f t="shared" si="3"/>
        <v>828.21</v>
      </c>
      <c r="F97" s="209"/>
      <c r="G97" s="209"/>
      <c r="H97" s="209"/>
      <c r="I97" s="209"/>
      <c r="K97" s="103" t="s">
        <v>177</v>
      </c>
      <c r="L97" s="166">
        <v>8.0</v>
      </c>
      <c r="M97" s="288">
        <v>179.0</v>
      </c>
      <c r="N97" s="288">
        <v>440.37</v>
      </c>
      <c r="O97" s="288">
        <f t="shared" si="4"/>
        <v>619.37</v>
      </c>
      <c r="P97" s="209"/>
      <c r="Q97" s="209"/>
      <c r="R97" s="209"/>
      <c r="S97" s="209"/>
      <c r="U97" s="97" t="s">
        <v>201</v>
      </c>
      <c r="V97" s="93">
        <v>8.0</v>
      </c>
      <c r="W97" s="93">
        <v>690.38</v>
      </c>
      <c r="X97" s="93">
        <v>878.69</v>
      </c>
      <c r="Y97" s="93">
        <v>1569.07</v>
      </c>
      <c r="Z97" s="90"/>
      <c r="AA97" s="90"/>
      <c r="AB97" s="90"/>
      <c r="AC97" s="90"/>
    </row>
    <row r="98">
      <c r="A98" s="116" t="s">
        <v>170</v>
      </c>
      <c r="B98" s="118">
        <v>9.0</v>
      </c>
      <c r="C98" s="298">
        <v>93.0</v>
      </c>
      <c r="D98" s="283">
        <v>638.9</v>
      </c>
      <c r="E98" s="283">
        <f t="shared" si="3"/>
        <v>731.9</v>
      </c>
      <c r="F98" s="94">
        <v>1068.0</v>
      </c>
      <c r="G98" s="94">
        <v>0.76</v>
      </c>
      <c r="H98" s="94">
        <v>10376.0</v>
      </c>
      <c r="I98" s="94">
        <v>0.65</v>
      </c>
      <c r="K98" s="116" t="s">
        <v>170</v>
      </c>
      <c r="L98" s="169">
        <v>9.0</v>
      </c>
      <c r="M98" s="289">
        <v>319.0</v>
      </c>
      <c r="N98" s="289">
        <v>216.16</v>
      </c>
      <c r="O98" s="289">
        <f t="shared" si="4"/>
        <v>535.16</v>
      </c>
      <c r="P98" s="94">
        <v>2744.0</v>
      </c>
      <c r="Q98" s="94">
        <v>0.37</v>
      </c>
      <c r="R98" s="94">
        <v>17569.0</v>
      </c>
      <c r="S98" s="94">
        <v>0.37</v>
      </c>
      <c r="U98" s="97" t="s">
        <v>174</v>
      </c>
      <c r="V98" s="93">
        <v>9.0</v>
      </c>
      <c r="W98" s="93">
        <v>673.68</v>
      </c>
      <c r="X98" s="93">
        <v>801.59</v>
      </c>
      <c r="Y98" s="93">
        <v>1475.27</v>
      </c>
      <c r="Z98" s="94">
        <v>1633.0</v>
      </c>
      <c r="AA98" s="94">
        <v>0.63</v>
      </c>
      <c r="AB98" s="94">
        <v>11929.0</v>
      </c>
      <c r="AC98" s="94">
        <v>0.58</v>
      </c>
    </row>
    <row r="99">
      <c r="A99" s="91" t="s">
        <v>171</v>
      </c>
      <c r="B99" s="93">
        <v>9.0</v>
      </c>
      <c r="C99" s="294">
        <v>170.0</v>
      </c>
      <c r="D99" s="277">
        <v>562.35</v>
      </c>
      <c r="E99" s="277">
        <f t="shared" si="3"/>
        <v>732.35</v>
      </c>
      <c r="F99" s="89"/>
      <c r="G99" s="89"/>
      <c r="H99" s="89"/>
      <c r="I99" s="89"/>
      <c r="K99" s="91" t="s">
        <v>171</v>
      </c>
      <c r="L99" s="156">
        <v>9.0</v>
      </c>
      <c r="M99" s="287">
        <v>198.0</v>
      </c>
      <c r="N99" s="287">
        <v>337.02</v>
      </c>
      <c r="O99" s="287">
        <f t="shared" si="4"/>
        <v>535.02</v>
      </c>
      <c r="P99" s="89"/>
      <c r="Q99" s="89"/>
      <c r="R99" s="89"/>
      <c r="S99" s="89"/>
      <c r="U99" s="97" t="s">
        <v>176</v>
      </c>
      <c r="V99" s="93">
        <v>9.0</v>
      </c>
      <c r="W99" s="93">
        <v>732.02</v>
      </c>
      <c r="X99" s="93">
        <v>886.22</v>
      </c>
      <c r="Y99" s="93">
        <v>1618.24</v>
      </c>
      <c r="Z99" s="89"/>
      <c r="AA99" s="89"/>
      <c r="AB99" s="89"/>
      <c r="AC99" s="89"/>
    </row>
    <row r="100">
      <c r="A100" s="91" t="s">
        <v>172</v>
      </c>
      <c r="B100" s="93">
        <v>9.0</v>
      </c>
      <c r="C100" s="294">
        <v>170.0</v>
      </c>
      <c r="D100" s="277">
        <v>562.15</v>
      </c>
      <c r="E100" s="277">
        <f t="shared" si="3"/>
        <v>732.15</v>
      </c>
      <c r="F100" s="90"/>
      <c r="G100" s="90"/>
      <c r="H100" s="90"/>
      <c r="I100" s="90"/>
      <c r="K100" s="91" t="s">
        <v>172</v>
      </c>
      <c r="L100" s="156">
        <v>9.0</v>
      </c>
      <c r="M100" s="287">
        <v>364.0</v>
      </c>
      <c r="N100" s="287">
        <v>170.9</v>
      </c>
      <c r="O100" s="287">
        <f t="shared" si="4"/>
        <v>534.9</v>
      </c>
      <c r="P100" s="89"/>
      <c r="Q100" s="89"/>
      <c r="R100" s="89"/>
      <c r="S100" s="89"/>
      <c r="U100" s="97" t="s">
        <v>178</v>
      </c>
      <c r="V100" s="93">
        <v>9.0</v>
      </c>
      <c r="W100" s="93">
        <v>580.64</v>
      </c>
      <c r="X100" s="93">
        <v>731.13</v>
      </c>
      <c r="Y100" s="93">
        <v>1311.77</v>
      </c>
      <c r="Z100" s="89"/>
      <c r="AA100" s="89"/>
      <c r="AB100" s="89"/>
      <c r="AC100" s="89"/>
    </row>
    <row r="101">
      <c r="A101" s="97" t="s">
        <v>174</v>
      </c>
      <c r="B101" s="93">
        <v>9.0</v>
      </c>
      <c r="C101" s="294">
        <v>476.0</v>
      </c>
      <c r="D101" s="277">
        <v>256.48</v>
      </c>
      <c r="E101" s="277">
        <f t="shared" si="3"/>
        <v>732.48</v>
      </c>
      <c r="F101" s="94">
        <v>887.0</v>
      </c>
      <c r="G101" s="94">
        <v>0.8</v>
      </c>
      <c r="H101" s="94">
        <v>11026.0</v>
      </c>
      <c r="I101" s="94">
        <v>0.65</v>
      </c>
      <c r="K101" s="91" t="s">
        <v>173</v>
      </c>
      <c r="L101" s="156">
        <v>9.0</v>
      </c>
      <c r="M101" s="287">
        <v>275.0</v>
      </c>
      <c r="N101" s="287">
        <v>260.55</v>
      </c>
      <c r="O101" s="287">
        <f t="shared" si="4"/>
        <v>535.55</v>
      </c>
      <c r="P101" s="89"/>
      <c r="Q101" s="89"/>
      <c r="R101" s="89"/>
      <c r="S101" s="89"/>
      <c r="U101" s="97" t="s">
        <v>179</v>
      </c>
      <c r="V101" s="93">
        <v>9.0</v>
      </c>
      <c r="W101" s="93">
        <v>593.79</v>
      </c>
      <c r="X101" s="93">
        <v>747.89</v>
      </c>
      <c r="Y101" s="93">
        <v>1341.68</v>
      </c>
      <c r="Z101" s="89"/>
      <c r="AA101" s="89"/>
      <c r="AB101" s="89"/>
      <c r="AC101" s="89"/>
    </row>
    <row r="102">
      <c r="A102" s="97" t="s">
        <v>176</v>
      </c>
      <c r="B102" s="93">
        <v>9.0</v>
      </c>
      <c r="C102" s="294">
        <v>586.0</v>
      </c>
      <c r="D102" s="277">
        <v>146.0</v>
      </c>
      <c r="E102" s="277">
        <f t="shared" si="3"/>
        <v>732</v>
      </c>
      <c r="F102" s="89"/>
      <c r="G102" s="89"/>
      <c r="H102" s="89"/>
      <c r="I102" s="89"/>
      <c r="K102" s="91" t="s">
        <v>175</v>
      </c>
      <c r="L102" s="156">
        <v>9.0</v>
      </c>
      <c r="M102" s="287">
        <v>359.0</v>
      </c>
      <c r="N102" s="287">
        <v>175.89</v>
      </c>
      <c r="O102" s="287">
        <f t="shared" si="4"/>
        <v>534.89</v>
      </c>
      <c r="P102" s="89"/>
      <c r="Q102" s="89"/>
      <c r="R102" s="89"/>
      <c r="S102" s="89"/>
      <c r="U102" s="97" t="s">
        <v>200</v>
      </c>
      <c r="V102" s="93">
        <v>9.0</v>
      </c>
      <c r="W102" s="93">
        <v>598.88</v>
      </c>
      <c r="X102" s="93">
        <v>752.57</v>
      </c>
      <c r="Y102" s="93">
        <v>1351.45</v>
      </c>
      <c r="Z102" s="89"/>
      <c r="AA102" s="89"/>
      <c r="AB102" s="89"/>
      <c r="AC102" s="89"/>
    </row>
    <row r="103">
      <c r="A103" s="142" t="s">
        <v>178</v>
      </c>
      <c r="B103" s="105">
        <v>9.0</v>
      </c>
      <c r="C103" s="296">
        <v>586.0</v>
      </c>
      <c r="D103" s="280">
        <v>146.24</v>
      </c>
      <c r="E103" s="280">
        <f t="shared" si="3"/>
        <v>732.24</v>
      </c>
      <c r="F103" s="209"/>
      <c r="G103" s="209"/>
      <c r="H103" s="209"/>
      <c r="I103" s="209"/>
      <c r="K103" s="103" t="s">
        <v>177</v>
      </c>
      <c r="L103" s="166">
        <v>9.0</v>
      </c>
      <c r="M103" s="288">
        <v>179.0</v>
      </c>
      <c r="N103" s="288">
        <v>355.81</v>
      </c>
      <c r="O103" s="288">
        <f t="shared" si="4"/>
        <v>534.81</v>
      </c>
      <c r="P103" s="209"/>
      <c r="Q103" s="209"/>
      <c r="R103" s="209"/>
      <c r="S103" s="209"/>
      <c r="U103" s="97" t="s">
        <v>201</v>
      </c>
      <c r="V103" s="93">
        <v>9.0</v>
      </c>
      <c r="W103" s="93">
        <v>679.93</v>
      </c>
      <c r="X103" s="93">
        <v>829.32</v>
      </c>
      <c r="Y103" s="93">
        <v>1509.25</v>
      </c>
      <c r="Z103" s="90"/>
      <c r="AA103" s="90"/>
      <c r="AB103" s="90"/>
      <c r="AC103" s="90"/>
    </row>
    <row r="104">
      <c r="A104" s="116" t="s">
        <v>170</v>
      </c>
      <c r="B104" s="118">
        <v>10.0</v>
      </c>
      <c r="C104" s="298">
        <v>148.0</v>
      </c>
      <c r="D104" s="283">
        <v>591.94</v>
      </c>
      <c r="E104" s="283">
        <f t="shared" si="3"/>
        <v>739.94</v>
      </c>
      <c r="F104" s="94">
        <v>896.0</v>
      </c>
      <c r="G104" s="257">
        <v>0.8</v>
      </c>
      <c r="H104" s="94">
        <v>10797.0</v>
      </c>
      <c r="I104" s="257">
        <v>0.66</v>
      </c>
      <c r="K104" s="116" t="s">
        <v>170</v>
      </c>
      <c r="L104" s="169">
        <v>10.0</v>
      </c>
      <c r="M104" s="289">
        <v>361.0</v>
      </c>
      <c r="N104" s="289">
        <v>284.06</v>
      </c>
      <c r="O104" s="289">
        <f t="shared" si="4"/>
        <v>645.06</v>
      </c>
      <c r="P104" s="94">
        <v>2735.0</v>
      </c>
      <c r="Q104" s="251">
        <v>0.36</v>
      </c>
      <c r="R104" s="94">
        <v>17511.0</v>
      </c>
      <c r="S104" s="251">
        <v>0.37</v>
      </c>
      <c r="U104" s="97" t="s">
        <v>174</v>
      </c>
      <c r="V104" s="93">
        <v>10.0</v>
      </c>
      <c r="W104" s="93">
        <v>674.05</v>
      </c>
      <c r="X104" s="93">
        <v>779.25</v>
      </c>
      <c r="Y104" s="93">
        <v>1453.29</v>
      </c>
      <c r="Z104" s="94">
        <v>1624.0</v>
      </c>
      <c r="AA104" s="259">
        <v>0.63</v>
      </c>
      <c r="AB104" s="94">
        <v>11950.0</v>
      </c>
      <c r="AC104" s="259">
        <v>0.58</v>
      </c>
    </row>
    <row r="105">
      <c r="A105" s="91" t="s">
        <v>171</v>
      </c>
      <c r="B105" s="93">
        <v>10.0</v>
      </c>
      <c r="C105" s="294">
        <v>89.0</v>
      </c>
      <c r="D105" s="277">
        <v>651.59</v>
      </c>
      <c r="E105" s="277">
        <f t="shared" si="3"/>
        <v>740.59</v>
      </c>
      <c r="F105" s="89"/>
      <c r="G105" s="89"/>
      <c r="H105" s="89"/>
      <c r="I105" s="89"/>
      <c r="K105" s="91" t="s">
        <v>171</v>
      </c>
      <c r="L105" s="156">
        <v>10.0</v>
      </c>
      <c r="M105" s="287">
        <v>214.0</v>
      </c>
      <c r="N105" s="287">
        <v>431.15</v>
      </c>
      <c r="O105" s="287">
        <f t="shared" si="4"/>
        <v>645.15</v>
      </c>
      <c r="P105" s="89"/>
      <c r="Q105" s="89"/>
      <c r="R105" s="89"/>
      <c r="S105" s="89"/>
      <c r="U105" s="97" t="s">
        <v>176</v>
      </c>
      <c r="V105" s="93">
        <v>10.0</v>
      </c>
      <c r="W105" s="93">
        <v>671.71</v>
      </c>
      <c r="X105" s="93">
        <v>817.22</v>
      </c>
      <c r="Y105" s="93">
        <v>1488.92</v>
      </c>
      <c r="Z105" s="89"/>
      <c r="AA105" s="89"/>
      <c r="AB105" s="89"/>
      <c r="AC105" s="89"/>
    </row>
    <row r="106">
      <c r="A106" s="91" t="s">
        <v>172</v>
      </c>
      <c r="B106" s="93">
        <v>10.0</v>
      </c>
      <c r="C106" s="294">
        <v>130.0</v>
      </c>
      <c r="D106" s="277">
        <v>610.14</v>
      </c>
      <c r="E106" s="277">
        <f t="shared" si="3"/>
        <v>740.14</v>
      </c>
      <c r="F106" s="90"/>
      <c r="G106" s="90"/>
      <c r="H106" s="90"/>
      <c r="I106" s="90"/>
      <c r="K106" s="91" t="s">
        <v>172</v>
      </c>
      <c r="L106" s="156">
        <v>10.0</v>
      </c>
      <c r="M106" s="287">
        <v>472.0</v>
      </c>
      <c r="N106" s="287">
        <v>172.58</v>
      </c>
      <c r="O106" s="287">
        <f t="shared" si="4"/>
        <v>644.58</v>
      </c>
      <c r="P106" s="89"/>
      <c r="Q106" s="89"/>
      <c r="R106" s="89"/>
      <c r="S106" s="89"/>
      <c r="U106" s="97" t="s">
        <v>178</v>
      </c>
      <c r="V106" s="93">
        <v>10.0</v>
      </c>
      <c r="W106" s="93">
        <v>565.81</v>
      </c>
      <c r="X106" s="93">
        <v>708.01</v>
      </c>
      <c r="Y106" s="93">
        <v>1273.82</v>
      </c>
      <c r="Z106" s="89"/>
      <c r="AA106" s="89"/>
      <c r="AB106" s="89"/>
      <c r="AC106" s="89"/>
    </row>
    <row r="107">
      <c r="A107" s="97" t="s">
        <v>174</v>
      </c>
      <c r="B107" s="93">
        <v>10.0</v>
      </c>
      <c r="C107" s="294">
        <v>583.0</v>
      </c>
      <c r="D107" s="277">
        <v>157.39</v>
      </c>
      <c r="E107" s="277">
        <f t="shared" si="3"/>
        <v>740.39</v>
      </c>
      <c r="F107" s="94">
        <v>867.0</v>
      </c>
      <c r="G107" s="257">
        <v>0.8</v>
      </c>
      <c r="H107" s="94">
        <v>11451.0</v>
      </c>
      <c r="I107" s="257">
        <v>0.65</v>
      </c>
      <c r="K107" s="91" t="s">
        <v>173</v>
      </c>
      <c r="L107" s="156">
        <v>10.0</v>
      </c>
      <c r="M107" s="287">
        <v>363.0</v>
      </c>
      <c r="N107" s="287">
        <v>282.26</v>
      </c>
      <c r="O107" s="287">
        <f t="shared" si="4"/>
        <v>645.26</v>
      </c>
      <c r="P107" s="89"/>
      <c r="Q107" s="89"/>
      <c r="R107" s="89"/>
      <c r="S107" s="89"/>
      <c r="U107" s="97" t="s">
        <v>179</v>
      </c>
      <c r="V107" s="93">
        <v>10.0</v>
      </c>
      <c r="W107" s="93">
        <v>662.14</v>
      </c>
      <c r="X107" s="93">
        <v>780.45</v>
      </c>
      <c r="Y107" s="93">
        <v>1442.59</v>
      </c>
      <c r="Z107" s="89"/>
      <c r="AA107" s="89"/>
      <c r="AB107" s="89"/>
      <c r="AC107" s="89"/>
    </row>
    <row r="108">
      <c r="A108" s="97" t="s">
        <v>176</v>
      </c>
      <c r="B108" s="93">
        <v>10.0</v>
      </c>
      <c r="C108" s="294">
        <v>584.0</v>
      </c>
      <c r="D108" s="277">
        <v>155.91</v>
      </c>
      <c r="E108" s="277">
        <f t="shared" si="3"/>
        <v>739.91</v>
      </c>
      <c r="F108" s="89"/>
      <c r="G108" s="89"/>
      <c r="H108" s="89"/>
      <c r="I108" s="89"/>
      <c r="K108" s="91" t="s">
        <v>175</v>
      </c>
      <c r="L108" s="156">
        <v>10.0</v>
      </c>
      <c r="M108" s="287">
        <v>462.0</v>
      </c>
      <c r="N108" s="287">
        <v>182.33</v>
      </c>
      <c r="O108" s="287">
        <f t="shared" si="4"/>
        <v>644.33</v>
      </c>
      <c r="P108" s="89"/>
      <c r="Q108" s="89"/>
      <c r="R108" s="89"/>
      <c r="S108" s="89"/>
      <c r="U108" s="97" t="s">
        <v>200</v>
      </c>
      <c r="V108" s="93">
        <v>10.0</v>
      </c>
      <c r="W108" s="93">
        <v>610.43</v>
      </c>
      <c r="X108" s="93">
        <v>732.53</v>
      </c>
      <c r="Y108" s="93">
        <v>1342.95</v>
      </c>
      <c r="Z108" s="89"/>
      <c r="AA108" s="89"/>
      <c r="AB108" s="89"/>
      <c r="AC108" s="89"/>
    </row>
    <row r="109">
      <c r="A109" s="142" t="s">
        <v>178</v>
      </c>
      <c r="B109" s="105">
        <v>10.0</v>
      </c>
      <c r="C109" s="296">
        <v>478.0</v>
      </c>
      <c r="D109" s="280">
        <v>261.96</v>
      </c>
      <c r="E109" s="280">
        <f t="shared" si="3"/>
        <v>739.96</v>
      </c>
      <c r="F109" s="209"/>
      <c r="G109" s="209"/>
      <c r="H109" s="209"/>
      <c r="I109" s="209"/>
      <c r="K109" s="103" t="s">
        <v>177</v>
      </c>
      <c r="L109" s="166">
        <v>10.0</v>
      </c>
      <c r="M109" s="288">
        <v>174.0</v>
      </c>
      <c r="N109" s="288">
        <v>470.75</v>
      </c>
      <c r="O109" s="288">
        <f t="shared" si="4"/>
        <v>644.75</v>
      </c>
      <c r="P109" s="209"/>
      <c r="Q109" s="209"/>
      <c r="R109" s="209"/>
      <c r="S109" s="209"/>
      <c r="U109" s="97" t="s">
        <v>201</v>
      </c>
      <c r="V109" s="93">
        <v>10.0</v>
      </c>
      <c r="W109" s="93">
        <v>646.48</v>
      </c>
      <c r="X109" s="93">
        <v>797.47</v>
      </c>
      <c r="Y109" s="93">
        <v>1443.95</v>
      </c>
      <c r="Z109" s="90"/>
      <c r="AA109" s="90"/>
      <c r="AB109" s="90"/>
      <c r="AC109" s="90"/>
    </row>
  </sheetData>
  <mergeCells count="272">
    <mergeCell ref="U1:V1"/>
    <mergeCell ref="U2:U4"/>
    <mergeCell ref="A1:B1"/>
    <mergeCell ref="G1:I1"/>
    <mergeCell ref="Q1:S1"/>
    <mergeCell ref="AA1:AC1"/>
    <mergeCell ref="A2:A4"/>
    <mergeCell ref="B2:I3"/>
    <mergeCell ref="L2:S3"/>
    <mergeCell ref="V2:AC3"/>
    <mergeCell ref="K1:L1"/>
    <mergeCell ref="K2:K4"/>
    <mergeCell ref="F5:F6"/>
    <mergeCell ref="G5:G6"/>
    <mergeCell ref="H5:H6"/>
    <mergeCell ref="I5:I6"/>
    <mergeCell ref="F7:F8"/>
    <mergeCell ref="I7:I8"/>
    <mergeCell ref="G11:G12"/>
    <mergeCell ref="H11:H12"/>
    <mergeCell ref="G7:G8"/>
    <mergeCell ref="H7:H8"/>
    <mergeCell ref="F9:F10"/>
    <mergeCell ref="G9:G10"/>
    <mergeCell ref="H9:H10"/>
    <mergeCell ref="I9:I10"/>
    <mergeCell ref="I11:I12"/>
    <mergeCell ref="H15:H16"/>
    <mergeCell ref="I15:I16"/>
    <mergeCell ref="F19:F20"/>
    <mergeCell ref="F21:F22"/>
    <mergeCell ref="G21:G22"/>
    <mergeCell ref="H21:H22"/>
    <mergeCell ref="I21:I22"/>
    <mergeCell ref="F31:F32"/>
    <mergeCell ref="G31:G32"/>
    <mergeCell ref="H31:H32"/>
    <mergeCell ref="I31:I32"/>
    <mergeCell ref="G33:G34"/>
    <mergeCell ref="H33:H34"/>
    <mergeCell ref="I33:I34"/>
    <mergeCell ref="P41:P44"/>
    <mergeCell ref="Q41:Q44"/>
    <mergeCell ref="R41:R44"/>
    <mergeCell ref="S41:S44"/>
    <mergeCell ref="Z41:Z44"/>
    <mergeCell ref="AA41:AA44"/>
    <mergeCell ref="AB41:AB44"/>
    <mergeCell ref="AC41:AC44"/>
    <mergeCell ref="G46:I46"/>
    <mergeCell ref="B47:I48"/>
    <mergeCell ref="L47:S48"/>
    <mergeCell ref="U47:U49"/>
    <mergeCell ref="F43:F44"/>
    <mergeCell ref="G43:G44"/>
    <mergeCell ref="H43:H44"/>
    <mergeCell ref="I43:I44"/>
    <mergeCell ref="A46:B46"/>
    <mergeCell ref="K46:L46"/>
    <mergeCell ref="A47:A49"/>
    <mergeCell ref="K47:K49"/>
    <mergeCell ref="AA46:AC46"/>
    <mergeCell ref="Z50:Z55"/>
    <mergeCell ref="AA50:AA55"/>
    <mergeCell ref="AB50:AB55"/>
    <mergeCell ref="AC50:AC55"/>
    <mergeCell ref="Q46:S46"/>
    <mergeCell ref="U46:V46"/>
    <mergeCell ref="V47:AC48"/>
    <mergeCell ref="P50:P55"/>
    <mergeCell ref="Q50:Q55"/>
    <mergeCell ref="R50:R55"/>
    <mergeCell ref="S50:S55"/>
    <mergeCell ref="F53:F55"/>
    <mergeCell ref="G53:G55"/>
    <mergeCell ref="H53:H55"/>
    <mergeCell ref="I53:I55"/>
    <mergeCell ref="F33:F34"/>
    <mergeCell ref="F35:F36"/>
    <mergeCell ref="G35:G36"/>
    <mergeCell ref="H35:H36"/>
    <mergeCell ref="I35:I36"/>
    <mergeCell ref="F37:F38"/>
    <mergeCell ref="G37:G38"/>
    <mergeCell ref="F11:F12"/>
    <mergeCell ref="F13:F14"/>
    <mergeCell ref="G13:G14"/>
    <mergeCell ref="H13:H14"/>
    <mergeCell ref="I13:I14"/>
    <mergeCell ref="F15:F16"/>
    <mergeCell ref="G15:G16"/>
    <mergeCell ref="F17:F18"/>
    <mergeCell ref="G17:G18"/>
    <mergeCell ref="H17:H18"/>
    <mergeCell ref="I17:I18"/>
    <mergeCell ref="G19:G20"/>
    <mergeCell ref="H19:H20"/>
    <mergeCell ref="I19:I20"/>
    <mergeCell ref="F23:F24"/>
    <mergeCell ref="G23:G24"/>
    <mergeCell ref="H23:H24"/>
    <mergeCell ref="I23:I24"/>
    <mergeCell ref="G25:G26"/>
    <mergeCell ref="H25:H26"/>
    <mergeCell ref="I25:I26"/>
    <mergeCell ref="H29:H30"/>
    <mergeCell ref="I29:I30"/>
    <mergeCell ref="F25:F26"/>
    <mergeCell ref="F27:F28"/>
    <mergeCell ref="G27:G28"/>
    <mergeCell ref="H27:H28"/>
    <mergeCell ref="I27:I28"/>
    <mergeCell ref="F29:F30"/>
    <mergeCell ref="G29:G30"/>
    <mergeCell ref="H37:H38"/>
    <mergeCell ref="I37:I38"/>
    <mergeCell ref="G68:G70"/>
    <mergeCell ref="H68:H70"/>
    <mergeCell ref="F74:F76"/>
    <mergeCell ref="G74:G76"/>
    <mergeCell ref="H74:H76"/>
    <mergeCell ref="I74:I76"/>
    <mergeCell ref="H56:H58"/>
    <mergeCell ref="I56:I58"/>
    <mergeCell ref="F62:F64"/>
    <mergeCell ref="G62:G64"/>
    <mergeCell ref="H62:H64"/>
    <mergeCell ref="I62:I64"/>
    <mergeCell ref="F68:F70"/>
    <mergeCell ref="I68:I70"/>
    <mergeCell ref="R68:R73"/>
    <mergeCell ref="S68:S73"/>
    <mergeCell ref="P56:P61"/>
    <mergeCell ref="P62:P67"/>
    <mergeCell ref="Q62:Q67"/>
    <mergeCell ref="R62:R67"/>
    <mergeCell ref="S62:S67"/>
    <mergeCell ref="P68:P73"/>
    <mergeCell ref="Q68:Q73"/>
    <mergeCell ref="P80:P85"/>
    <mergeCell ref="Q80:Q85"/>
    <mergeCell ref="R80:R85"/>
    <mergeCell ref="S80:S85"/>
    <mergeCell ref="Q86:Q91"/>
    <mergeCell ref="R86:R91"/>
    <mergeCell ref="S86:S91"/>
    <mergeCell ref="R98:R103"/>
    <mergeCell ref="S98:S103"/>
    <mergeCell ref="P104:P109"/>
    <mergeCell ref="Q104:Q109"/>
    <mergeCell ref="R104:R109"/>
    <mergeCell ref="S104:S109"/>
    <mergeCell ref="P86:P91"/>
    <mergeCell ref="P92:P97"/>
    <mergeCell ref="Q92:Q97"/>
    <mergeCell ref="R92:R97"/>
    <mergeCell ref="S92:S97"/>
    <mergeCell ref="P98:P103"/>
    <mergeCell ref="Q98:Q103"/>
    <mergeCell ref="F59:F61"/>
    <mergeCell ref="G59:G61"/>
    <mergeCell ref="H59:H61"/>
    <mergeCell ref="I59:I61"/>
    <mergeCell ref="G65:G67"/>
    <mergeCell ref="H65:H67"/>
    <mergeCell ref="I65:I67"/>
    <mergeCell ref="F65:F67"/>
    <mergeCell ref="F71:F73"/>
    <mergeCell ref="G71:G73"/>
    <mergeCell ref="H71:H73"/>
    <mergeCell ref="I71:I73"/>
    <mergeCell ref="F77:F79"/>
    <mergeCell ref="G77:G79"/>
    <mergeCell ref="F80:F82"/>
    <mergeCell ref="G80:G82"/>
    <mergeCell ref="H80:H82"/>
    <mergeCell ref="I80:I82"/>
    <mergeCell ref="G86:G88"/>
    <mergeCell ref="H86:H88"/>
    <mergeCell ref="I86:I88"/>
    <mergeCell ref="H95:H97"/>
    <mergeCell ref="I95:I97"/>
    <mergeCell ref="F86:F88"/>
    <mergeCell ref="F92:F94"/>
    <mergeCell ref="G92:G94"/>
    <mergeCell ref="H92:H94"/>
    <mergeCell ref="I92:I94"/>
    <mergeCell ref="F95:F97"/>
    <mergeCell ref="G95:G97"/>
    <mergeCell ref="F98:F100"/>
    <mergeCell ref="G98:G100"/>
    <mergeCell ref="H98:H100"/>
    <mergeCell ref="I98:I100"/>
    <mergeCell ref="G101:G103"/>
    <mergeCell ref="H101:H103"/>
    <mergeCell ref="I101:I103"/>
    <mergeCell ref="H107:H109"/>
    <mergeCell ref="I107:I109"/>
    <mergeCell ref="F101:F103"/>
    <mergeCell ref="F104:F106"/>
    <mergeCell ref="G104:G106"/>
    <mergeCell ref="H104:H106"/>
    <mergeCell ref="I104:I106"/>
    <mergeCell ref="F107:F109"/>
    <mergeCell ref="G107:G109"/>
    <mergeCell ref="Z62:Z67"/>
    <mergeCell ref="AA62:AA67"/>
    <mergeCell ref="AB62:AB67"/>
    <mergeCell ref="AC62:AC67"/>
    <mergeCell ref="AA68:AA73"/>
    <mergeCell ref="AB68:AB73"/>
    <mergeCell ref="AC68:AC73"/>
    <mergeCell ref="Z68:Z73"/>
    <mergeCell ref="Z74:Z79"/>
    <mergeCell ref="AA74:AA79"/>
    <mergeCell ref="AB74:AB79"/>
    <mergeCell ref="AC74:AC79"/>
    <mergeCell ref="Z80:Z85"/>
    <mergeCell ref="AA80:AA85"/>
    <mergeCell ref="Z98:Z103"/>
    <mergeCell ref="Z104:Z109"/>
    <mergeCell ref="AA104:AA109"/>
    <mergeCell ref="AB104:AB109"/>
    <mergeCell ref="AC104:AC109"/>
    <mergeCell ref="Z92:Z97"/>
    <mergeCell ref="AA92:AA97"/>
    <mergeCell ref="AB92:AB97"/>
    <mergeCell ref="AC92:AC97"/>
    <mergeCell ref="AA98:AA103"/>
    <mergeCell ref="AB98:AB103"/>
    <mergeCell ref="AC98:AC103"/>
    <mergeCell ref="F39:F40"/>
    <mergeCell ref="G39:G40"/>
    <mergeCell ref="H39:H40"/>
    <mergeCell ref="I39:I40"/>
    <mergeCell ref="G41:G42"/>
    <mergeCell ref="H41:H42"/>
    <mergeCell ref="I41:I42"/>
    <mergeCell ref="F41:F42"/>
    <mergeCell ref="F50:F52"/>
    <mergeCell ref="G50:G52"/>
    <mergeCell ref="H50:H52"/>
    <mergeCell ref="I50:I52"/>
    <mergeCell ref="F56:F58"/>
    <mergeCell ref="G56:G58"/>
    <mergeCell ref="Q56:Q61"/>
    <mergeCell ref="R56:R61"/>
    <mergeCell ref="S56:S61"/>
    <mergeCell ref="Z56:Z61"/>
    <mergeCell ref="AA56:AA61"/>
    <mergeCell ref="AB56:AB61"/>
    <mergeCell ref="AC56:AC61"/>
    <mergeCell ref="P74:P79"/>
    <mergeCell ref="Q74:Q79"/>
    <mergeCell ref="R74:R79"/>
    <mergeCell ref="S74:S79"/>
    <mergeCell ref="AB80:AB85"/>
    <mergeCell ref="AC80:AC85"/>
    <mergeCell ref="Z86:Z91"/>
    <mergeCell ref="AA86:AA91"/>
    <mergeCell ref="AB86:AB91"/>
    <mergeCell ref="AC86:AC91"/>
    <mergeCell ref="G89:G91"/>
    <mergeCell ref="H89:H91"/>
    <mergeCell ref="H77:H79"/>
    <mergeCell ref="I77:I79"/>
    <mergeCell ref="F83:F85"/>
    <mergeCell ref="G83:G85"/>
    <mergeCell ref="H83:H85"/>
    <mergeCell ref="I83:I85"/>
    <mergeCell ref="F89:F91"/>
    <mergeCell ref="I89:I91"/>
  </mergeCells>
  <hyperlinks>
    <hyperlink r:id="rId1" ref="G1"/>
    <hyperlink r:id="rId2" ref="Q1"/>
    <hyperlink r:id="rId3" ref="AA1"/>
    <hyperlink r:id="rId4" ref="G46"/>
    <hyperlink r:id="rId5" ref="Q46"/>
    <hyperlink r:id="rId6" ref="AA46"/>
  </hyperlinks>
  <drawing r:id="rId7"/>
</worksheet>
</file>