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IBR4_BPA" sheetId="1" r:id="rId4"/>
    <sheet state="visible" name="OIBR4_BPP" sheetId="2" r:id="rId5"/>
    <sheet state="visible" name="OIBR4_DRE" sheetId="3" r:id="rId6"/>
    <sheet state="visible" name="OIBR4_DFC" sheetId="4" r:id="rId7"/>
    <sheet state="visible" name="BG" sheetId="5" r:id="rId8"/>
    <sheet state="visible" name="Liquidez" sheetId="6" r:id="rId9"/>
  </sheets>
  <definedNames/>
  <calcPr/>
  <extLst>
    <ext uri="GoogleSheetsCustomDataVersion1">
      <go:sheetsCustomData xmlns:go="http://customooxmlschemas.google.com/" r:id="rId10" roundtripDataSignature="AMtx7mjO25F82DsYg6bWPrl79dRWJJdMgA=="/>
    </ext>
  </extLst>
</workbook>
</file>

<file path=xl/sharedStrings.xml><?xml version="1.0" encoding="utf-8"?>
<sst xmlns="http://schemas.openxmlformats.org/spreadsheetml/2006/main" count="258" uniqueCount="227">
  <si>
    <t>EMPRESA:</t>
  </si>
  <si>
    <t>Demonstrativo:</t>
  </si>
  <si>
    <t>Período:</t>
  </si>
  <si>
    <t>Conta</t>
  </si>
  <si>
    <t>Descrição</t>
  </si>
  <si>
    <t>30/09/2019</t>
  </si>
  <si>
    <t>31/12/2018</t>
  </si>
  <si>
    <t>31/12/2017</t>
  </si>
  <si>
    <t>31/12/2016</t>
  </si>
  <si>
    <t>31/12/2015</t>
  </si>
  <si>
    <t>31/12/2014</t>
  </si>
  <si>
    <t>Ativo Total</t>
  </si>
  <si>
    <t>Passivo Total</t>
  </si>
  <si>
    <t>1.01</t>
  </si>
  <si>
    <t>Ativo Circulante</t>
  </si>
  <si>
    <t>1.01.01</t>
  </si>
  <si>
    <t>30/09/2019"</t>
  </si>
  <si>
    <t>Caixa e Equivalentes de Caixa</t>
  </si>
  <si>
    <t>30/09/2018"</t>
  </si>
  <si>
    <t>30/09/2017"</t>
  </si>
  <si>
    <t>30/09/2016"</t>
  </si>
  <si>
    <t>30/09/2015"</t>
  </si>
  <si>
    <t>1.01.02</t>
  </si>
  <si>
    <t>2.01</t>
  </si>
  <si>
    <t>30/09/2014"</t>
  </si>
  <si>
    <t>Passivo Circulante</t>
  </si>
  <si>
    <t>Aplicações Financeiras</t>
  </si>
  <si>
    <t>3.01</t>
  </si>
  <si>
    <t>Receita de Venda de Bens e/ou Serviços</t>
  </si>
  <si>
    <t>2.01.01</t>
  </si>
  <si>
    <t>1.01.03</t>
  </si>
  <si>
    <t>Obrigações Sociais e Trabalhistas</t>
  </si>
  <si>
    <t>Contas a Receber</t>
  </si>
  <si>
    <t>3.02</t>
  </si>
  <si>
    <t>Custo dos Bens e/ou Serviços Vendidos</t>
  </si>
  <si>
    <t>2.01.02</t>
  </si>
  <si>
    <t>Fornecedores</t>
  </si>
  <si>
    <t>1.01.04</t>
  </si>
  <si>
    <t>Estoques</t>
  </si>
  <si>
    <t>1.01.05</t>
  </si>
  <si>
    <t>2.01.03</t>
  </si>
  <si>
    <t>Ativos Biológicos</t>
  </si>
  <si>
    <t>3.03</t>
  </si>
  <si>
    <t>Obrigações Fiscais</t>
  </si>
  <si>
    <t>Resultado Bruto</t>
  </si>
  <si>
    <t>1.01.06</t>
  </si>
  <si>
    <t>Tributos a Recuperar</t>
  </si>
  <si>
    <t>3.04</t>
  </si>
  <si>
    <t>2.01.04</t>
  </si>
  <si>
    <t>Despesas/Receitas Operacionais</t>
  </si>
  <si>
    <t>Empréstimos e Financiamentos</t>
  </si>
  <si>
    <t>1.01.07</t>
  </si>
  <si>
    <t>Despesas Antecipadas</t>
  </si>
  <si>
    <t>3.04.01</t>
  </si>
  <si>
    <t>Despesas com Vendas</t>
  </si>
  <si>
    <t>2.01.05</t>
  </si>
  <si>
    <t>Outras Obrigações</t>
  </si>
  <si>
    <t>3.04.02</t>
  </si>
  <si>
    <t>Despesas Gerais e Administrativas</t>
  </si>
  <si>
    <t>1.01.08</t>
  </si>
  <si>
    <t>3.04.03</t>
  </si>
  <si>
    <t>2.01.06</t>
  </si>
  <si>
    <t>Perdas pela Não Recuperabilidade de Ativos</t>
  </si>
  <si>
    <t>Outros Ativos Circulantes</t>
  </si>
  <si>
    <t>Provisões</t>
  </si>
  <si>
    <t>2.01.07</t>
  </si>
  <si>
    <t>3.04.04</t>
  </si>
  <si>
    <t>1.02</t>
  </si>
  <si>
    <t>Passivos sobre Ativos Não-Correntes a Venda e Descontinuados</t>
  </si>
  <si>
    <t>Ativo Não Circulante</t>
  </si>
  <si>
    <t>Outras Receitas Operacionais</t>
  </si>
  <si>
    <t>2.02</t>
  </si>
  <si>
    <t>Passivo Não Circulante</t>
  </si>
  <si>
    <t>1.02.01</t>
  </si>
  <si>
    <t>Ativo Realizável a Longo Prazo</t>
  </si>
  <si>
    <t>3.04.05</t>
  </si>
  <si>
    <t>Outras Despesas Operacionais</t>
  </si>
  <si>
    <t>1.02.02</t>
  </si>
  <si>
    <t>2.02.01</t>
  </si>
  <si>
    <t>Investimentos</t>
  </si>
  <si>
    <t>3.04.06</t>
  </si>
  <si>
    <t>Resultado de Equivalência Patrimonial</t>
  </si>
  <si>
    <t>1.02.03</t>
  </si>
  <si>
    <t>Imobilizado</t>
  </si>
  <si>
    <t>3.05</t>
  </si>
  <si>
    <t>Resultado Antes do Resultado Financeiro e dos Tributos</t>
  </si>
  <si>
    <t>1.02.04</t>
  </si>
  <si>
    <t>Intangível</t>
  </si>
  <si>
    <t>3.06</t>
  </si>
  <si>
    <t>2.02.02</t>
  </si>
  <si>
    <t>Resultado Financeiro</t>
  </si>
  <si>
    <t>3.06.01</t>
  </si>
  <si>
    <t>Receitas Financeiras</t>
  </si>
  <si>
    <t>2.02.03</t>
  </si>
  <si>
    <t>Tributos Diferidos</t>
  </si>
  <si>
    <t>3.06.02</t>
  </si>
  <si>
    <t>Despesas Financeiras</t>
  </si>
  <si>
    <t>2.02.04</t>
  </si>
  <si>
    <t>3.07</t>
  </si>
  <si>
    <t>Resultado Antes dos Tributos sobre o Lucro</t>
  </si>
  <si>
    <t>3.08</t>
  </si>
  <si>
    <t>2.02.05</t>
  </si>
  <si>
    <t>Imposto de Renda e Contribuição Social sobre o Lucro</t>
  </si>
  <si>
    <t>2.02.06</t>
  </si>
  <si>
    <t>Lucros e Receitas a Apropriar</t>
  </si>
  <si>
    <t>3.08.01</t>
  </si>
  <si>
    <t>Corrente</t>
  </si>
  <si>
    <t>2.03</t>
  </si>
  <si>
    <t>Patrimônio Líquido Consolidado</t>
  </si>
  <si>
    <t>3.08.02</t>
  </si>
  <si>
    <t>Diferido</t>
  </si>
  <si>
    <t>2.03.01</t>
  </si>
  <si>
    <t>3.09</t>
  </si>
  <si>
    <t>Capital Social Realizado</t>
  </si>
  <si>
    <t>Resultado Líquido das Operações Continuadas</t>
  </si>
  <si>
    <t>3.10</t>
  </si>
  <si>
    <t>Resultado Líquido de Operações Descontinuadas</t>
  </si>
  <si>
    <t>2.03.02</t>
  </si>
  <si>
    <t>Reservas de Capital</t>
  </si>
  <si>
    <t>3.10.01</t>
  </si>
  <si>
    <t>Lucro/Prejuízo Líquido das Operações Descontinuadas</t>
  </si>
  <si>
    <t>3.10.02</t>
  </si>
  <si>
    <t>Ganhos/Perdas Líquidas sobre Ativos de Operações Descontinuadas</t>
  </si>
  <si>
    <t>3.11</t>
  </si>
  <si>
    <t>Lucro/Prejuízo Consolidado do Período</t>
  </si>
  <si>
    <t>2.03.03</t>
  </si>
  <si>
    <t>Reservas de Reavaliação</t>
  </si>
  <si>
    <t>3.11.01</t>
  </si>
  <si>
    <t>Atribuído a Sócios da Empresa Controladora</t>
  </si>
  <si>
    <t>2.03.04</t>
  </si>
  <si>
    <t>Reservas de Lucros</t>
  </si>
  <si>
    <t>3.11.02</t>
  </si>
  <si>
    <t>2.03.05</t>
  </si>
  <si>
    <t>Atribuído a Sócios Não Controladores</t>
  </si>
  <si>
    <t>Lucros/Prejuízos Acumulados</t>
  </si>
  <si>
    <t>3.99</t>
  </si>
  <si>
    <t>Lucro por Ação - (Reais / Ação)</t>
  </si>
  <si>
    <t>3.99.01</t>
  </si>
  <si>
    <t>Lucro Básico por Ação</t>
  </si>
  <si>
    <t>2.03.06</t>
  </si>
  <si>
    <t>3.99.02</t>
  </si>
  <si>
    <t>Lucro Diluído por Ação</t>
  </si>
  <si>
    <t>Ajustes de Avaliação Patrimonial</t>
  </si>
  <si>
    <t>2.03.07</t>
  </si>
  <si>
    <t>Ajustes Acumulados de Conversão</t>
  </si>
  <si>
    <t>2.03.08</t>
  </si>
  <si>
    <t>Outros Resultados Abrangentes</t>
  </si>
  <si>
    <t>2.03.09</t>
  </si>
  <si>
    <t>Participação dos Acionistas Não Controladores</t>
  </si>
  <si>
    <t>BALANÇO GERENCIAL</t>
  </si>
  <si>
    <t>Capital Investido ou Ativos Líquidos</t>
  </si>
  <si>
    <t>6.01</t>
  </si>
  <si>
    <t>Caixa Líquido Atividades Operacionais</t>
  </si>
  <si>
    <t>6.01.01</t>
  </si>
  <si>
    <t>Caixa Gerado nas Operações</t>
  </si>
  <si>
    <t>6.01.02</t>
  </si>
  <si>
    <t>Variações nos Ativos e Passivos</t>
  </si>
  <si>
    <t>Medidas de Liquidez Tradicionais</t>
  </si>
  <si>
    <t>6.01.03</t>
  </si>
  <si>
    <t>Outros</t>
  </si>
  <si>
    <t>6.02</t>
  </si>
  <si>
    <t>Caixa Líquido Atividades de Investimento</t>
  </si>
  <si>
    <t>6.02.01</t>
  </si>
  <si>
    <t>Aquisições de bens do ativo imobilizado e intangível</t>
  </si>
  <si>
    <t>6.02.02</t>
  </si>
  <si>
    <t>(Aumento)/Redução de investimentos permanentes</t>
  </si>
  <si>
    <t>· Caixa e equivalentes de caixa</t>
  </si>
  <si>
    <t>6.02.03</t>
  </si>
  <si>
    <t>Depósitos e bloqueios judiciais</t>
  </si>
  <si>
    <t>6.02.04</t>
  </si>
  <si>
    <t>Resgates judiciais de depósitos e bloqueios judiciais</t>
  </si>
  <si>
    <t>6.03</t>
  </si>
  <si>
    <t>Caixa Líquido Atividades de Financiamento</t>
  </si>
  <si>
    <t>6.03.01</t>
  </si>
  <si>
    <t>Pagamento de principal de empréstimos e financiamentos e derivativos</t>
  </si>
  <si>
    <t>6.03.02</t>
  </si>
  <si>
    <t>Recebimento de operações de instrumentos financeiros derivativos</t>
  </si>
  <si>
    <t>6.03.03</t>
  </si>
  <si>
    <t>Aumento de capital</t>
  </si>
  <si>
    <t>Capital de Giro Líquido = Financiamentos de Longo Prazo - Ativos Fixos Líquidos=</t>
  </si>
  <si>
    <t>6.03.04</t>
  </si>
  <si>
    <t>Prêmio de compromisso a investidores</t>
  </si>
  <si>
    <t>6.03.05</t>
  </si>
  <si>
    <t>Autorizações e concessões</t>
  </si>
  <si>
    <t>6.03.06</t>
  </si>
  <si>
    <t>Programa de refinanciamento fiscal</t>
  </si>
  <si>
    <t>6.03.07</t>
  </si>
  <si>
    <t>Pagamento de dividendos e juros sobre o capital próprio</t>
  </si>
  <si>
    <t>6.03.08</t>
  </si>
  <si>
    <t>Arrendamento</t>
  </si>
  <si>
    <t>6.03.09</t>
  </si>
  <si>
    <t>Recompra de ações</t>
  </si>
  <si>
    <t>6.04</t>
  </si>
  <si>
    <t>Variação Cambial s/ Caixa e Equivalentes</t>
  </si>
  <si>
    <t>6.05</t>
  </si>
  <si>
    <t>Aumento (Redução) de Caixa e Equivalentes</t>
  </si>
  <si>
    <t>6.05.01</t>
  </si>
  <si>
    <t>Saldo Inicial de Caixa e Equivalentes</t>
  </si>
  <si>
    <t>6.05.02</t>
  </si>
  <si>
    <t>Saldo Final de Caixa e Equivalentes</t>
  </si>
  <si>
    <t>· Necessidades de capital de Giro (NCG)</t>
  </si>
  <si>
    <t>Capital de Giro Líquido = Ativo Circulante - Passivo Circulante=</t>
  </si>
  <si>
    <t>· Ativos Fixos Líquidos</t>
  </si>
  <si>
    <t>Capital Investido total ou Ativos Líquidos Totais</t>
  </si>
  <si>
    <t>Capital Aplicado ou Fontes de recursos</t>
  </si>
  <si>
    <t>· Dívidas de curto prazo</t>
  </si>
  <si>
    <t>Índice de Liquidez Corrente= Ativos Circulantes/Passivos Circulantes</t>
  </si>
  <si>
    <t>· Financiamento de Longo Prazo</t>
  </si>
  <si>
    <t>Dívidas de Longo Prazo</t>
  </si>
  <si>
    <t>Índice de Liquidez Seca (Acid Test)= (Ativos Circulantes - Estoques)/Passivos Circulantes</t>
  </si>
  <si>
    <t>Patrimônio dos Acionistas</t>
  </si>
  <si>
    <t>Investimento Líquido no ciclo operacional ou em necessidades de capital de giro (NCG)</t>
  </si>
  <si>
    <t>Capital Aplicado Total</t>
  </si>
  <si>
    <t>NCG=</t>
  </si>
  <si>
    <t>AC operacional</t>
  </si>
  <si>
    <t>Financiamento do Ciclo Operacional</t>
  </si>
  <si>
    <t>FLLP = Dívidas de Longo Prazo + Patrimônio dos acionistas - Ativos Fixos Líquidos</t>
  </si>
  <si>
    <t>PC operacional</t>
  </si>
  <si>
    <t>Liquidez = FLLP/NCG</t>
  </si>
  <si>
    <t>Gestão do Ciclo Operacional</t>
  </si>
  <si>
    <t>NCG/Receita Líquida Operacional=</t>
  </si>
  <si>
    <t>Giro de estoques = CPV/Estoques</t>
  </si>
  <si>
    <t>Prazo médio de estoques= 365/Giro = Estoques*365/CPV</t>
  </si>
  <si>
    <t>Prazo médio de recebimento= contas a receber de clientes/vendas diárias médias</t>
  </si>
  <si>
    <t>Prazo médio de pagamento= contas a pagar a fornecedores/compras diárias médias</t>
  </si>
  <si>
    <t>Ciclo de caixa= Prazo médio estoques + PM de recebimento-PM de pagamento</t>
  </si>
  <si>
    <t>Compras=CPV+ (Estoques finais-estoques iniciais)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</si>
</sst>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b/>
      <sz val="8.0"/>
      <color theme="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Symbol"/>
    </font>
    <font>
      <b/>
      <sz val="12.0"/>
      <color rgb="FF000000"/>
      <name val="Calibri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9BC2E6"/>
      </patternFill>
    </fill>
    <fill>
      <patternFill patternType="solid">
        <fgColor rgb="FFDDEBF7"/>
        <bgColor rgb="FFDDEBF7"/>
      </patternFill>
    </fill>
    <fill>
      <patternFill patternType="solid">
        <fgColor rgb="FFA6A6A6"/>
        <bgColor rgb="FFA6A6A6"/>
      </patternFill>
    </fill>
    <fill>
      <patternFill patternType="solid">
        <fgColor rgb="FFAEAAAA"/>
        <bgColor rgb="FFAEAAAA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3" fontId="4" numFmtId="0" xfId="0" applyAlignment="1" applyBorder="1" applyFill="1" applyFont="1">
      <alignment horizontal="left"/>
    </xf>
    <xf borderId="0" fillId="0" fontId="5" numFmtId="0" xfId="0" applyFont="1"/>
    <xf borderId="0" fillId="0" fontId="4" numFmtId="3" xfId="0" applyFont="1" applyNumberFormat="1"/>
    <xf borderId="1" fillId="2" fontId="3" numFmtId="14" xfId="0" applyAlignment="1" applyBorder="1" applyFont="1" applyNumberFormat="1">
      <alignment horizontal="center" vertical="center"/>
    </xf>
    <xf borderId="1" fillId="4" fontId="4" numFmtId="0" xfId="0" applyBorder="1" applyFill="1" applyFont="1"/>
    <xf borderId="1" fillId="5" fontId="4" numFmtId="0" xfId="0" applyBorder="1" applyFill="1" applyFont="1"/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6" fontId="7" numFmtId="0" xfId="0" applyAlignment="1" applyBorder="1" applyFill="1" applyFont="1">
      <alignment readingOrder="0" vertical="top"/>
    </xf>
    <xf borderId="3" fillId="6" fontId="7" numFmtId="164" xfId="0" applyAlignment="1" applyBorder="1" applyFont="1" applyNumberFormat="1">
      <alignment horizontal="center" readingOrder="0" vertical="top"/>
    </xf>
    <xf borderId="4" fillId="7" fontId="6" numFmtId="0" xfId="0" applyAlignment="1" applyBorder="1" applyFill="1" applyFont="1">
      <alignment readingOrder="0" shrinkToFit="0" vertical="bottom" wrapText="0"/>
    </xf>
    <xf borderId="5" fillId="0" fontId="8" numFmtId="0" xfId="0" applyAlignment="1" applyBorder="1" applyFont="1">
      <alignment horizontal="left" readingOrder="0" vertical="top"/>
    </xf>
    <xf borderId="5" fillId="0" fontId="6" numFmtId="0" xfId="0" applyAlignment="1" applyBorder="1" applyFont="1">
      <alignment readingOrder="0" shrinkToFit="0" vertical="bottom" wrapText="0"/>
    </xf>
    <xf borderId="0" fillId="0" fontId="5" numFmtId="3" xfId="0" applyFont="1" applyNumberFormat="1"/>
    <xf borderId="5" fillId="0" fontId="6" numFmtId="3" xfId="0" applyAlignment="1" applyBorder="1" applyFont="1" applyNumberFormat="1">
      <alignment shrinkToFit="0" vertical="bottom" wrapText="0"/>
    </xf>
    <xf borderId="0" fillId="8" fontId="5" numFmtId="3" xfId="0" applyFill="1" applyFont="1" applyNumberFormat="1"/>
    <xf borderId="6" fillId="9" fontId="7" numFmtId="0" xfId="0" applyAlignment="1" applyBorder="1" applyFill="1" applyFont="1">
      <alignment readingOrder="0" vertical="top"/>
    </xf>
    <xf borderId="7" fillId="9" fontId="7" numFmtId="3" xfId="0" applyAlignment="1" applyBorder="1" applyFont="1" applyNumberFormat="1">
      <alignment horizontal="right" readingOrder="0" vertical="top"/>
    </xf>
    <xf borderId="5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2" fillId="7" fontId="7" numFmtId="0" xfId="0" applyAlignment="1" applyBorder="1" applyFont="1">
      <alignment readingOrder="0" vertical="top"/>
    </xf>
    <xf borderId="8" fillId="10" fontId="6" numFmtId="0" xfId="0" applyAlignment="1" applyBorder="1" applyFill="1" applyFont="1">
      <alignment shrinkToFit="0" vertical="bottom" wrapText="0"/>
    </xf>
    <xf borderId="5" fillId="10" fontId="6" numFmtId="0" xfId="0" applyAlignment="1" applyBorder="1" applyFont="1">
      <alignment horizontal="right" readingOrder="0" shrinkToFit="0" vertical="bottom" wrapText="0"/>
    </xf>
    <xf borderId="5" fillId="8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left" readingOrder="0" vertical="top"/>
    </xf>
    <xf borderId="0" fillId="10" fontId="5" numFmtId="3" xfId="0" applyFont="1" applyNumberFormat="1"/>
    <xf borderId="5" fillId="9" fontId="7" numFmtId="0" xfId="0" applyAlignment="1" applyBorder="1" applyFont="1">
      <alignment readingOrder="0" vertical="top"/>
    </xf>
    <xf borderId="6" fillId="0" fontId="9" numFmtId="0" xfId="0" applyAlignment="1" applyBorder="1" applyFont="1">
      <alignment readingOrder="0" shrinkToFit="0" vertical="bottom" wrapText="0"/>
    </xf>
    <xf borderId="4" fillId="9" fontId="7" numFmtId="3" xfId="0" applyAlignment="1" applyBorder="1" applyFont="1" applyNumberFormat="1">
      <alignment horizontal="right" readingOrder="0" vertical="top"/>
    </xf>
    <xf borderId="6" fillId="10" fontId="6" numFmtId="3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10" fontId="10" numFmtId="3" xfId="0" applyFont="1" applyNumberFormat="1"/>
    <xf borderId="5" fillId="0" fontId="7" numFmtId="0" xfId="0" applyAlignment="1" applyBorder="1" applyFont="1">
      <alignment readingOrder="0" shrinkToFit="0" vertical="bottom" wrapText="0"/>
    </xf>
    <xf borderId="5" fillId="10" fontId="6" numFmtId="3" xfId="0" applyAlignment="1" applyBorder="1" applyFont="1" applyNumberFormat="1">
      <alignment horizontal="right" readingOrder="0" shrinkToFit="0" vertical="bottom" wrapText="0"/>
    </xf>
    <xf borderId="5" fillId="10" fontId="6" numFmtId="9" xfId="0" applyAlignment="1" applyBorder="1" applyFont="1" applyNumberFormat="1">
      <alignment horizontal="right" readingOrder="0" shrinkToFit="0" vertical="bottom" wrapText="0"/>
    </xf>
    <xf borderId="5" fillId="8" fontId="6" numFmtId="9" xfId="0" applyAlignment="1" applyBorder="1" applyFont="1" applyNumberFormat="1">
      <alignment horizontal="right"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8" fillId="0" fontId="6" numFmtId="9" xfId="0" applyAlignment="1" applyBorder="1" applyFont="1" applyNumberFormat="1">
      <alignment horizontal="right" readingOrder="0" shrinkToFit="0" vertical="bottom" wrapText="0"/>
    </xf>
    <xf borderId="8" fillId="0" fontId="6" numFmtId="0" xfId="0" applyAlignment="1" applyBorder="1" applyFont="1">
      <alignment horizontal="right" readingOrder="0" shrinkToFit="0" vertical="bottom" wrapText="0"/>
    </xf>
    <xf borderId="8" fillId="0" fontId="6" numFmtId="3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4.38"/>
    <col customWidth="1" min="3" max="3" width="13.75"/>
    <col customWidth="1" min="4" max="5" width="12.88"/>
    <col customWidth="1" min="6" max="6" width="12.5"/>
    <col customWidth="1" min="7" max="7" width="12.0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 ht="14.25" customHeight="1">
      <c r="A7" s="4">
        <v>1.0</v>
      </c>
      <c r="B7" s="5" t="s">
        <v>11</v>
      </c>
      <c r="C7" s="6">
        <v>7.2866528E7</v>
      </c>
      <c r="D7" s="6">
        <v>6.5437797E7</v>
      </c>
      <c r="E7" s="6">
        <v>6.8639036E7</v>
      </c>
      <c r="F7" s="6">
        <v>8.2171198E7</v>
      </c>
      <c r="G7" s="6">
        <v>9.7014806E7</v>
      </c>
      <c r="H7" s="6">
        <v>1.02789122E8</v>
      </c>
    </row>
    <row r="8" ht="14.25" customHeight="1">
      <c r="A8" s="8" t="s">
        <v>13</v>
      </c>
      <c r="B8" s="5" t="s">
        <v>14</v>
      </c>
      <c r="C8" s="6">
        <v>2.0154514E7</v>
      </c>
      <c r="D8" s="6">
        <v>2.1313484E7</v>
      </c>
      <c r="E8" s="6">
        <v>2.3747748E7</v>
      </c>
      <c r="F8" s="6">
        <v>2.6706577E7</v>
      </c>
      <c r="G8" s="6">
        <v>3.8067009E7</v>
      </c>
      <c r="H8" s="6">
        <v>4.9286795E7</v>
      </c>
    </row>
    <row r="9" ht="14.25" customHeight="1">
      <c r="A9" s="9" t="s">
        <v>15</v>
      </c>
      <c r="B9" s="5" t="s">
        <v>17</v>
      </c>
      <c r="C9" s="6">
        <v>2978526.0</v>
      </c>
      <c r="D9" s="6">
        <v>4385329.0</v>
      </c>
      <c r="E9" s="6">
        <v>6862684.0</v>
      </c>
      <c r="F9" s="6">
        <v>7563251.0</v>
      </c>
      <c r="G9" s="6">
        <v>1.4898063E7</v>
      </c>
      <c r="H9" s="6">
        <v>2449206.0</v>
      </c>
    </row>
    <row r="10" ht="14.25" customHeight="1">
      <c r="A10" s="9" t="s">
        <v>22</v>
      </c>
      <c r="B10" s="5" t="s">
        <v>26</v>
      </c>
      <c r="C10" s="6">
        <v>178598.0</v>
      </c>
      <c r="D10" s="6">
        <v>201975.0</v>
      </c>
      <c r="E10" s="6">
        <v>21447.0</v>
      </c>
      <c r="F10" s="6">
        <v>116532.0</v>
      </c>
      <c r="G10" s="6">
        <v>1801720.0</v>
      </c>
      <c r="H10" s="6">
        <v>171415.0</v>
      </c>
    </row>
    <row r="11" ht="14.25" customHeight="1">
      <c r="A11" s="9" t="s">
        <v>30</v>
      </c>
      <c r="B11" s="5" t="s">
        <v>32</v>
      </c>
      <c r="C11" s="6">
        <v>6616234.0</v>
      </c>
      <c r="D11" s="6">
        <v>6516555.0</v>
      </c>
      <c r="E11" s="6">
        <v>7367442.0</v>
      </c>
      <c r="F11" s="6">
        <v>8347459.0</v>
      </c>
      <c r="G11" s="6">
        <v>8379719.0</v>
      </c>
      <c r="H11" s="6">
        <v>7450040.0</v>
      </c>
    </row>
    <row r="12" ht="14.25" customHeight="1">
      <c r="A12" s="9" t="s">
        <v>37</v>
      </c>
      <c r="B12" s="5" t="s">
        <v>38</v>
      </c>
      <c r="C12" s="6">
        <v>317933.0</v>
      </c>
      <c r="D12" s="6">
        <v>317503.0</v>
      </c>
      <c r="E12" s="6">
        <v>253624.0</v>
      </c>
      <c r="F12" s="6">
        <v>355002.0</v>
      </c>
      <c r="G12" s="6">
        <v>351993.0</v>
      </c>
      <c r="H12" s="6">
        <v>478499.0</v>
      </c>
    </row>
    <row r="13" ht="14.25" customHeight="1">
      <c r="A13" s="9" t="s">
        <v>39</v>
      </c>
      <c r="B13" s="5" t="s">
        <v>41</v>
      </c>
    </row>
    <row r="14" ht="14.25" customHeight="1">
      <c r="A14" s="9" t="s">
        <v>45</v>
      </c>
      <c r="B14" s="5" t="s">
        <v>46</v>
      </c>
      <c r="C14" s="6">
        <v>493385.0</v>
      </c>
      <c r="D14" s="6">
        <v>621246.0</v>
      </c>
      <c r="E14" s="6">
        <v>1123510.0</v>
      </c>
      <c r="F14" s="6">
        <v>1320904.0</v>
      </c>
      <c r="G14" s="6">
        <v>915573.0</v>
      </c>
      <c r="H14" s="6">
        <v>1097189.0</v>
      </c>
    </row>
    <row r="15" ht="14.25" customHeight="1">
      <c r="A15" s="9" t="s">
        <v>51</v>
      </c>
      <c r="B15" s="5" t="s">
        <v>52</v>
      </c>
      <c r="C15" s="6">
        <v>853670.0</v>
      </c>
      <c r="D15" s="6">
        <v>743953.0</v>
      </c>
      <c r="E15" s="6">
        <v>307162.0</v>
      </c>
      <c r="F15" s="6">
        <v>293689.0</v>
      </c>
    </row>
    <row r="16" ht="14.25" customHeight="1">
      <c r="A16" s="9" t="s">
        <v>59</v>
      </c>
      <c r="B16" s="5" t="s">
        <v>63</v>
      </c>
      <c r="C16" s="6">
        <v>8716168.0</v>
      </c>
      <c r="D16" s="6">
        <v>8526923.0</v>
      </c>
      <c r="E16" s="6">
        <v>7811879.0</v>
      </c>
      <c r="F16" s="6">
        <v>8709740.0</v>
      </c>
      <c r="G16" s="6">
        <v>1.1719941E7</v>
      </c>
      <c r="H16" s="6">
        <v>3.7640446E7</v>
      </c>
    </row>
    <row r="17" ht="14.25" customHeight="1">
      <c r="A17" s="8" t="s">
        <v>67</v>
      </c>
      <c r="B17" s="5" t="s">
        <v>69</v>
      </c>
      <c r="C17" s="6">
        <v>5.2712014E7</v>
      </c>
      <c r="D17" s="6">
        <v>4.4124313E7</v>
      </c>
      <c r="E17" s="6">
        <v>4.4891288E7</v>
      </c>
      <c r="F17" s="6">
        <v>5.5464621E7</v>
      </c>
      <c r="G17" s="6">
        <v>5.8947797E7</v>
      </c>
      <c r="H17" s="6">
        <v>5.3502327E7</v>
      </c>
    </row>
    <row r="18" ht="14.25" customHeight="1">
      <c r="A18" s="9" t="s">
        <v>73</v>
      </c>
      <c r="B18" s="5" t="s">
        <v>74</v>
      </c>
      <c r="C18" s="6">
        <v>1.1145839E7</v>
      </c>
      <c r="D18" s="6">
        <v>8632464.0</v>
      </c>
      <c r="E18" s="6">
        <v>9415446.0</v>
      </c>
      <c r="F18" s="6">
        <v>1.7887509E7</v>
      </c>
      <c r="G18" s="6">
        <v>2.9993945E7</v>
      </c>
      <c r="H18" s="6">
        <v>2.3992912E7</v>
      </c>
    </row>
    <row r="19" ht="14.25" customHeight="1">
      <c r="A19" s="9" t="s">
        <v>77</v>
      </c>
      <c r="B19" s="5" t="s">
        <v>79</v>
      </c>
      <c r="C19" s="6">
        <v>118184.0</v>
      </c>
      <c r="D19" s="6">
        <v>117840.0</v>
      </c>
      <c r="E19" s="6">
        <v>136510.0</v>
      </c>
      <c r="F19" s="6">
        <v>135652.0</v>
      </c>
      <c r="G19" s="6">
        <v>154890.0</v>
      </c>
      <c r="H19" s="6">
        <v>148411.0</v>
      </c>
    </row>
    <row r="20" ht="14.25" customHeight="1">
      <c r="A20" s="9" t="s">
        <v>82</v>
      </c>
      <c r="B20" s="5" t="s">
        <v>83</v>
      </c>
      <c r="C20" s="6">
        <v>3.8506466E7</v>
      </c>
      <c r="D20" s="6">
        <v>2.8425563E7</v>
      </c>
      <c r="E20" s="6">
        <v>2.6988647E7</v>
      </c>
      <c r="F20" s="6">
        <v>2.6268167E7</v>
      </c>
      <c r="G20" s="6">
        <v>2.5497191E7</v>
      </c>
      <c r="H20" s="6">
        <v>2.5670026E7</v>
      </c>
    </row>
    <row r="21" ht="14.25" customHeight="1">
      <c r="A21" s="9" t="s">
        <v>86</v>
      </c>
      <c r="B21" s="5" t="s">
        <v>87</v>
      </c>
      <c r="C21" s="6">
        <v>2941525.0</v>
      </c>
      <c r="D21" s="6">
        <v>6948446.0</v>
      </c>
      <c r="E21" s="6">
        <v>8350685.0</v>
      </c>
      <c r="F21" s="6">
        <v>1.1173293E7</v>
      </c>
      <c r="G21" s="6">
        <v>3301771.0</v>
      </c>
      <c r="H21" s="6">
        <v>3690978.0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4.38"/>
    <col customWidth="1" min="3" max="3" width="13.75"/>
    <col customWidth="1" min="4" max="5" width="12.88"/>
    <col customWidth="1" min="6" max="6" width="12.5"/>
    <col customWidth="1" min="7" max="7" width="12.0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 ht="14.25" customHeight="1">
      <c r="A7" s="4">
        <v>2.0</v>
      </c>
      <c r="B7" s="5" t="s">
        <v>12</v>
      </c>
      <c r="C7" s="6">
        <v>7.2866528E7</v>
      </c>
      <c r="D7" s="6">
        <v>6.5437797E7</v>
      </c>
      <c r="E7" s="6">
        <v>6.8639036E7</v>
      </c>
      <c r="F7" s="6">
        <v>8.2171198E7</v>
      </c>
      <c r="G7" s="6">
        <v>9.7014806E7</v>
      </c>
      <c r="H7" s="6">
        <v>1.02789122E8</v>
      </c>
    </row>
    <row r="8" ht="14.25" customHeight="1">
      <c r="A8" s="8" t="s">
        <v>23</v>
      </c>
      <c r="B8" s="5" t="s">
        <v>25</v>
      </c>
      <c r="C8" s="6">
        <v>1.1923361E7</v>
      </c>
      <c r="D8" s="6">
        <v>1.0689459E7</v>
      </c>
      <c r="E8" s="6">
        <v>6.7891607E7</v>
      </c>
      <c r="F8" s="6">
        <v>6.0749243E7</v>
      </c>
      <c r="G8" s="6">
        <v>2.5574071E7</v>
      </c>
      <c r="H8" s="6">
        <v>4.2556832E7</v>
      </c>
    </row>
    <row r="9" ht="14.25" customHeight="1">
      <c r="A9" s="9" t="s">
        <v>29</v>
      </c>
      <c r="B9" s="5" t="s">
        <v>31</v>
      </c>
      <c r="C9" s="6">
        <v>942472.0</v>
      </c>
      <c r="D9" s="6">
        <v>906655.0</v>
      </c>
      <c r="E9" s="6">
        <v>924560.0</v>
      </c>
      <c r="F9" s="6">
        <v>668498.0</v>
      </c>
      <c r="G9" s="6">
        <v>660415.0</v>
      </c>
      <c r="H9" s="6">
        <v>744439.0</v>
      </c>
    </row>
    <row r="10" ht="14.25" customHeight="1">
      <c r="A10" s="9" t="s">
        <v>35</v>
      </c>
      <c r="B10" s="5" t="s">
        <v>36</v>
      </c>
      <c r="C10" s="6">
        <v>5900431.0</v>
      </c>
      <c r="D10" s="6">
        <v>5225862.0</v>
      </c>
      <c r="E10" s="6">
        <v>7627169.0</v>
      </c>
      <c r="F10" s="6">
        <v>6360629.0</v>
      </c>
      <c r="G10" s="6">
        <v>5004833.0</v>
      </c>
      <c r="H10" s="6">
        <v>4336566.0</v>
      </c>
    </row>
    <row r="11" ht="14.25" customHeight="1">
      <c r="A11" s="9" t="s">
        <v>40</v>
      </c>
      <c r="B11" s="5" t="s">
        <v>43</v>
      </c>
      <c r="C11" s="6">
        <v>47012.0</v>
      </c>
      <c r="D11" s="6">
        <v>27026.0</v>
      </c>
      <c r="E11" s="6">
        <v>567129.0</v>
      </c>
      <c r="F11" s="6">
        <v>472959.0</v>
      </c>
      <c r="G11" s="6">
        <v>339624.0</v>
      </c>
      <c r="H11" s="6">
        <v>477282.0</v>
      </c>
    </row>
    <row r="12" ht="14.25" customHeight="1">
      <c r="A12" s="9" t="s">
        <v>48</v>
      </c>
      <c r="B12" s="5" t="s">
        <v>50</v>
      </c>
      <c r="C12" s="6">
        <v>138842.0</v>
      </c>
      <c r="D12" s="6">
        <v>672894.0</v>
      </c>
      <c r="E12" s="6">
        <v>5.4515233E7</v>
      </c>
      <c r="F12" s="6">
        <v>4.8086287E7</v>
      </c>
      <c r="G12" s="6">
        <v>1.1809598E7</v>
      </c>
      <c r="H12" s="6">
        <v>4463728.0</v>
      </c>
    </row>
    <row r="13" ht="14.25" customHeight="1">
      <c r="A13" s="9" t="s">
        <v>55</v>
      </c>
      <c r="B13" s="5" t="s">
        <v>56</v>
      </c>
      <c r="C13" s="6">
        <v>4379570.0</v>
      </c>
      <c r="D13" s="6">
        <v>3176480.0</v>
      </c>
      <c r="E13" s="6">
        <v>3232134.0</v>
      </c>
      <c r="F13" s="6">
        <v>4250569.0</v>
      </c>
      <c r="G13" s="6">
        <v>6594018.0</v>
      </c>
      <c r="H13" s="6">
        <v>3.1346634E7</v>
      </c>
    </row>
    <row r="14" ht="14.25" customHeight="1">
      <c r="A14" s="9" t="s">
        <v>61</v>
      </c>
      <c r="B14" s="5" t="s">
        <v>64</v>
      </c>
      <c r="C14" s="6">
        <v>515034.0</v>
      </c>
      <c r="D14" s="6">
        <v>680542.0</v>
      </c>
      <c r="E14" s="6">
        <v>1025382.0</v>
      </c>
      <c r="F14" s="6">
        <v>910301.0</v>
      </c>
      <c r="G14" s="6">
        <v>1165583.0</v>
      </c>
      <c r="H14" s="6">
        <v>1188183.0</v>
      </c>
    </row>
    <row r="15" ht="14.25" customHeight="1">
      <c r="A15" s="9" t="s">
        <v>65</v>
      </c>
      <c r="B15" s="5" t="s">
        <v>68</v>
      </c>
    </row>
    <row r="16" ht="14.25" customHeight="1">
      <c r="A16" s="8" t="s">
        <v>71</v>
      </c>
      <c r="B16" s="5" t="s">
        <v>72</v>
      </c>
      <c r="C16" s="6">
        <v>4.0862172E7</v>
      </c>
      <c r="D16" s="6">
        <v>3.1852527E7</v>
      </c>
      <c r="E16" s="6">
        <v>1.4259952E7</v>
      </c>
      <c r="F16" s="6">
        <v>8966349.0</v>
      </c>
      <c r="G16" s="6">
        <v>5.7034524E7</v>
      </c>
      <c r="H16" s="6">
        <v>4.0920801E7</v>
      </c>
    </row>
    <row r="17" ht="14.25" customHeight="1">
      <c r="A17" s="9" t="s">
        <v>78</v>
      </c>
      <c r="B17" s="5" t="s">
        <v>50</v>
      </c>
      <c r="C17" s="6">
        <v>1.7766446E7</v>
      </c>
      <c r="D17" s="6">
        <v>1.5777012E7</v>
      </c>
      <c r="E17" s="5">
        <v>0.0</v>
      </c>
      <c r="G17" s="6">
        <v>4.8047819E7</v>
      </c>
      <c r="H17" s="6">
        <v>3.1385667E7</v>
      </c>
    </row>
    <row r="18" ht="14.25" customHeight="1">
      <c r="A18" s="9" t="s">
        <v>89</v>
      </c>
      <c r="B18" s="5" t="s">
        <v>56</v>
      </c>
      <c r="C18" s="6">
        <v>1.7697495E7</v>
      </c>
      <c r="D18" s="6">
        <v>1.1138215E7</v>
      </c>
      <c r="E18" s="6">
        <v>3792385.0</v>
      </c>
      <c r="F18" s="6">
        <v>4412747.0</v>
      </c>
      <c r="G18" s="6">
        <v>5173302.0</v>
      </c>
      <c r="H18" s="6">
        <v>5115014.0</v>
      </c>
    </row>
    <row r="19" ht="14.25" customHeight="1">
      <c r="A19" s="9" t="s">
        <v>93</v>
      </c>
      <c r="B19" s="5" t="s">
        <v>94</v>
      </c>
      <c r="C19" s="6">
        <v>177116.0</v>
      </c>
      <c r="D19" s="5">
        <v>0.0</v>
      </c>
      <c r="E19" s="6">
        <v>3076923.0</v>
      </c>
    </row>
    <row r="20" ht="14.25" customHeight="1">
      <c r="A20" s="9" t="s">
        <v>97</v>
      </c>
      <c r="B20" s="5" t="s">
        <v>64</v>
      </c>
      <c r="C20" s="6">
        <v>5221115.0</v>
      </c>
      <c r="D20" s="6">
        <v>4937300.0</v>
      </c>
      <c r="E20" s="6">
        <v>7390644.0</v>
      </c>
      <c r="F20" s="6">
        <v>4553602.0</v>
      </c>
      <c r="G20" s="6">
        <v>3813403.0</v>
      </c>
      <c r="H20" s="6">
        <v>4420120.0</v>
      </c>
    </row>
    <row r="21" ht="14.25" customHeight="1">
      <c r="A21" s="9" t="s">
        <v>101</v>
      </c>
      <c r="B21" s="5" t="s">
        <v>68</v>
      </c>
    </row>
    <row r="22" ht="14.25" customHeight="1">
      <c r="A22" s="9" t="s">
        <v>103</v>
      </c>
      <c r="B22" s="5" t="s">
        <v>104</v>
      </c>
    </row>
    <row r="23" ht="14.25" customHeight="1">
      <c r="A23" s="8" t="s">
        <v>107</v>
      </c>
      <c r="B23" s="5" t="s">
        <v>108</v>
      </c>
      <c r="C23" s="6">
        <v>2.0080995E7</v>
      </c>
      <c r="D23" s="6">
        <v>2.2895811E7</v>
      </c>
      <c r="E23" s="6">
        <v>-1.3512523E7</v>
      </c>
      <c r="F23" s="6">
        <v>1.2455606E7</v>
      </c>
      <c r="G23" s="6">
        <v>1.4406211E7</v>
      </c>
      <c r="H23" s="6">
        <v>1.9311489E7</v>
      </c>
    </row>
    <row r="24" ht="14.25" customHeight="1">
      <c r="A24" s="9" t="s">
        <v>111</v>
      </c>
      <c r="B24" s="5" t="s">
        <v>113</v>
      </c>
      <c r="C24" s="6">
        <v>3.2538937E7</v>
      </c>
      <c r="D24" s="6">
        <v>3.2038471E7</v>
      </c>
      <c r="E24" s="6">
        <v>2.1438374E7</v>
      </c>
      <c r="F24" s="6">
        <v>2.1438374E7</v>
      </c>
      <c r="G24" s="6">
        <v>2.1438374E7</v>
      </c>
      <c r="H24" s="6">
        <v>2.143822E7</v>
      </c>
    </row>
    <row r="25" ht="14.25" customHeight="1">
      <c r="A25" s="9" t="s">
        <v>117</v>
      </c>
      <c r="B25" s="5" t="s">
        <v>118</v>
      </c>
      <c r="C25" s="6">
        <v>1.287389E7</v>
      </c>
      <c r="D25" s="6">
        <v>8729745.0</v>
      </c>
      <c r="E25" s="6">
        <v>7711282.0</v>
      </c>
      <c r="F25" s="6">
        <v>7711282.0</v>
      </c>
      <c r="G25" s="6">
        <v>1484911.0</v>
      </c>
      <c r="H25" s="6">
        <v>1610071.0</v>
      </c>
    </row>
    <row r="26" ht="14.25" customHeight="1">
      <c r="A26" s="9" t="s">
        <v>125</v>
      </c>
      <c r="B26" s="5" t="s">
        <v>126</v>
      </c>
    </row>
    <row r="27" ht="14.25" customHeight="1">
      <c r="A27" s="9" t="s">
        <v>129</v>
      </c>
      <c r="B27" s="5" t="s">
        <v>130</v>
      </c>
      <c r="H27" s="6">
        <v>1933354.0</v>
      </c>
    </row>
    <row r="28" ht="14.25" customHeight="1">
      <c r="A28" s="9" t="s">
        <v>132</v>
      </c>
      <c r="B28" s="5" t="s">
        <v>134</v>
      </c>
      <c r="C28" s="6">
        <v>-2.4465485E7</v>
      </c>
      <c r="D28" s="6">
        <v>-1.7530108E7</v>
      </c>
      <c r="E28" s="6">
        <v>-4.2335925E7</v>
      </c>
      <c r="F28" s="6">
        <v>-1.6849417E7</v>
      </c>
      <c r="G28" s="6">
        <v>-9672334.0</v>
      </c>
      <c r="H28" s="6">
        <v>-4024184.0</v>
      </c>
    </row>
    <row r="29" ht="14.25" customHeight="1">
      <c r="A29" s="9" t="s">
        <v>139</v>
      </c>
      <c r="B29" s="5" t="s">
        <v>142</v>
      </c>
      <c r="C29" s="6">
        <v>-793746.0</v>
      </c>
      <c r="D29" s="6">
        <v>-377429.0</v>
      </c>
      <c r="E29" s="6">
        <v>-519300.0</v>
      </c>
      <c r="F29" s="6">
        <v>-373513.0</v>
      </c>
      <c r="G29" s="6">
        <v>-373513.0</v>
      </c>
      <c r="H29" s="6">
        <v>-305676.0</v>
      </c>
    </row>
    <row r="30" ht="14.25" customHeight="1">
      <c r="A30" s="9" t="s">
        <v>143</v>
      </c>
      <c r="B30" s="5" t="s">
        <v>144</v>
      </c>
    </row>
    <row r="31" ht="14.25" customHeight="1">
      <c r="A31" s="9" t="s">
        <v>145</v>
      </c>
      <c r="B31" s="5" t="s">
        <v>146</v>
      </c>
      <c r="C31" s="6">
        <v>-236351.0</v>
      </c>
      <c r="D31" s="6">
        <v>-208359.0</v>
      </c>
      <c r="E31" s="6">
        <v>-100411.0</v>
      </c>
      <c r="F31" s="6">
        <v>-262117.0</v>
      </c>
      <c r="G31" s="6">
        <v>338226.0</v>
      </c>
      <c r="H31" s="6">
        <v>-2849493.0</v>
      </c>
    </row>
    <row r="32" ht="14.25" customHeight="1">
      <c r="A32" s="9" t="s">
        <v>147</v>
      </c>
      <c r="B32" s="5" t="s">
        <v>148</v>
      </c>
      <c r="C32" s="6">
        <v>163750.0</v>
      </c>
      <c r="D32" s="6">
        <v>243491.0</v>
      </c>
      <c r="E32" s="6">
        <v>293457.0</v>
      </c>
      <c r="F32" s="6">
        <v>790997.0</v>
      </c>
      <c r="G32" s="6">
        <v>1190547.0</v>
      </c>
      <c r="H32" s="6">
        <v>1509197.0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54.25"/>
    <col customWidth="1" min="3" max="3" width="12.88"/>
    <col customWidth="1" min="4" max="4" width="12.25"/>
    <col customWidth="1" min="5" max="5" width="12.5"/>
    <col customWidth="1" min="6" max="6" width="12.25"/>
    <col customWidth="1" min="7" max="7" width="12.13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7">
        <v>43466.0</v>
      </c>
      <c r="D6" s="7">
        <v>43101.0</v>
      </c>
      <c r="E6" s="7">
        <v>42736.0</v>
      </c>
      <c r="F6" s="7">
        <v>42370.0</v>
      </c>
      <c r="G6" s="7">
        <v>42005.0</v>
      </c>
      <c r="H6" s="7">
        <v>41640.0</v>
      </c>
    </row>
    <row r="7" ht="14.25" customHeight="1">
      <c r="A7" s="3"/>
      <c r="B7" s="3"/>
      <c r="C7" s="3" t="s">
        <v>16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24</v>
      </c>
    </row>
    <row r="8" ht="14.25" customHeight="1">
      <c r="A8" s="8" t="s">
        <v>27</v>
      </c>
      <c r="B8" s="5" t="s">
        <v>28</v>
      </c>
      <c r="C8" s="6">
        <v>1.5222613E7</v>
      </c>
      <c r="D8" s="6">
        <v>1.6694936E7</v>
      </c>
      <c r="E8" s="6">
        <v>1.7961943E7</v>
      </c>
      <c r="F8" s="6">
        <v>1.9673622E7</v>
      </c>
      <c r="G8" s="6">
        <v>2.0650685E7</v>
      </c>
      <c r="H8" s="6">
        <v>2.0924572E7</v>
      </c>
    </row>
    <row r="9" ht="14.25" customHeight="1">
      <c r="A9" s="8" t="s">
        <v>33</v>
      </c>
      <c r="B9" s="5" t="s">
        <v>34</v>
      </c>
      <c r="C9" s="10">
        <v>-1.1562503E7</v>
      </c>
      <c r="D9" s="6">
        <v>-1.2111143E7</v>
      </c>
      <c r="E9" s="6">
        <v>-1.1279998E7</v>
      </c>
      <c r="F9" s="6">
        <v>-1.2765351E7</v>
      </c>
      <c r="G9" s="6">
        <v>-1.1343217E7</v>
      </c>
      <c r="H9" s="6">
        <v>-1.1242837E7</v>
      </c>
    </row>
    <row r="10" ht="14.25" customHeight="1">
      <c r="A10" s="8" t="s">
        <v>42</v>
      </c>
      <c r="B10" s="5" t="s">
        <v>44</v>
      </c>
      <c r="C10" s="6">
        <v>3660110.0</v>
      </c>
      <c r="D10" s="6">
        <v>4583793.0</v>
      </c>
      <c r="E10" s="6">
        <v>6681945.0</v>
      </c>
      <c r="F10" s="6">
        <v>6908271.0</v>
      </c>
      <c r="G10" s="6">
        <v>9307468.0</v>
      </c>
      <c r="H10" s="6">
        <v>9681735.0</v>
      </c>
    </row>
    <row r="11" ht="14.25" customHeight="1">
      <c r="A11" s="8" t="s">
        <v>47</v>
      </c>
      <c r="B11" s="5" t="s">
        <v>49</v>
      </c>
      <c r="C11" s="6">
        <v>-6232366.0</v>
      </c>
      <c r="D11" s="6">
        <v>-4158425.0</v>
      </c>
      <c r="E11" s="6">
        <v>-5862229.0</v>
      </c>
      <c r="F11" s="6">
        <v>-6830873.0</v>
      </c>
      <c r="G11" s="6">
        <v>-6997133.0</v>
      </c>
      <c r="H11" s="6">
        <v>-6008087.0</v>
      </c>
    </row>
    <row r="12" ht="14.25" customHeight="1">
      <c r="A12" s="9" t="s">
        <v>53</v>
      </c>
      <c r="B12" s="5" t="s">
        <v>54</v>
      </c>
      <c r="C12" s="6">
        <v>-2689618.0</v>
      </c>
      <c r="D12" s="6">
        <v>-2753994.0</v>
      </c>
      <c r="E12" s="6">
        <v>-3272542.0</v>
      </c>
      <c r="F12" s="6">
        <v>-3263975.0</v>
      </c>
      <c r="G12" s="6">
        <v>-3576990.0</v>
      </c>
      <c r="H12" s="6">
        <v>-4246238.0</v>
      </c>
    </row>
    <row r="13" ht="14.25" customHeight="1">
      <c r="A13" s="9" t="s">
        <v>57</v>
      </c>
      <c r="B13" s="5" t="s">
        <v>58</v>
      </c>
      <c r="C13" s="6">
        <v>-2090203.0</v>
      </c>
      <c r="D13" s="6">
        <v>-2025032.0</v>
      </c>
      <c r="E13" s="6">
        <v>-2355178.0</v>
      </c>
      <c r="F13" s="6">
        <v>-2870929.0</v>
      </c>
      <c r="G13" s="6">
        <v>-2913124.0</v>
      </c>
      <c r="H13" s="6">
        <v>-2733159.0</v>
      </c>
    </row>
    <row r="14" ht="14.25" customHeight="1">
      <c r="A14" s="9" t="s">
        <v>60</v>
      </c>
      <c r="B14" s="5" t="s">
        <v>62</v>
      </c>
    </row>
    <row r="15" ht="14.25" customHeight="1">
      <c r="A15" s="9" t="s">
        <v>66</v>
      </c>
      <c r="B15" s="5" t="s">
        <v>70</v>
      </c>
      <c r="C15" s="6">
        <v>3257537.0</v>
      </c>
      <c r="D15" s="6">
        <v>1477638.0</v>
      </c>
      <c r="E15" s="6">
        <v>1792872.0</v>
      </c>
      <c r="F15" s="6">
        <v>1198339.0</v>
      </c>
      <c r="G15" s="6">
        <v>944356.0</v>
      </c>
      <c r="H15" s="6">
        <v>2669901.0</v>
      </c>
    </row>
    <row r="16" ht="14.25" customHeight="1">
      <c r="A16" s="9" t="s">
        <v>75</v>
      </c>
      <c r="B16" s="5" t="s">
        <v>76</v>
      </c>
      <c r="C16" s="6">
        <v>-4708553.0</v>
      </c>
      <c r="D16" s="6">
        <v>-843195.0</v>
      </c>
      <c r="E16" s="6">
        <v>-2028968.0</v>
      </c>
      <c r="F16" s="6">
        <v>-1892504.0</v>
      </c>
      <c r="G16" s="6">
        <v>-1435483.0</v>
      </c>
      <c r="H16" s="6">
        <v>-1694805.0</v>
      </c>
    </row>
    <row r="17" ht="14.25" customHeight="1">
      <c r="A17" s="9" t="s">
        <v>80</v>
      </c>
      <c r="B17" s="5" t="s">
        <v>81</v>
      </c>
      <c r="C17" s="6">
        <v>-1529.0</v>
      </c>
      <c r="D17" s="6">
        <v>-13842.0</v>
      </c>
      <c r="E17" s="6">
        <v>1587.0</v>
      </c>
      <c r="F17" s="6">
        <v>-1804.0</v>
      </c>
      <c r="G17" s="6">
        <v>-15892.0</v>
      </c>
      <c r="H17" s="6">
        <v>-3786.0</v>
      </c>
    </row>
    <row r="18" ht="14.25" customHeight="1">
      <c r="A18" s="8" t="s">
        <v>84</v>
      </c>
      <c r="B18" s="5" t="s">
        <v>85</v>
      </c>
      <c r="C18" s="6">
        <v>-2572256.0</v>
      </c>
      <c r="D18" s="6">
        <v>425368.0</v>
      </c>
      <c r="E18" s="6">
        <v>819716.0</v>
      </c>
      <c r="F18" s="6">
        <v>77398.0</v>
      </c>
      <c r="G18" s="6">
        <v>2310335.0</v>
      </c>
      <c r="H18" s="6">
        <v>3673648.0</v>
      </c>
    </row>
    <row r="19" ht="14.25" customHeight="1">
      <c r="A19" s="8" t="s">
        <v>88</v>
      </c>
      <c r="B19" s="5" t="s">
        <v>90</v>
      </c>
      <c r="C19" s="6">
        <v>-3951382.0</v>
      </c>
      <c r="D19" s="6">
        <v>2.7524961E7</v>
      </c>
      <c r="E19" s="6">
        <v>-5123655.0</v>
      </c>
      <c r="F19" s="6">
        <v>-2981796.0</v>
      </c>
      <c r="G19" s="6">
        <v>-4451608.0</v>
      </c>
      <c r="H19" s="6">
        <v>-3226564.0</v>
      </c>
    </row>
    <row r="20" ht="14.25" customHeight="1">
      <c r="A20" s="9" t="s">
        <v>91</v>
      </c>
      <c r="B20" s="5" t="s">
        <v>92</v>
      </c>
      <c r="C20" s="6">
        <v>2829768.0</v>
      </c>
      <c r="D20" s="6">
        <v>3.119556E7</v>
      </c>
      <c r="E20" s="6">
        <v>1786264.0</v>
      </c>
      <c r="F20" s="6">
        <v>1110052.0</v>
      </c>
      <c r="G20" s="6">
        <v>4881100.0</v>
      </c>
      <c r="H20" s="6">
        <v>1032526.0</v>
      </c>
    </row>
    <row r="21" ht="14.25" customHeight="1">
      <c r="A21" s="9" t="s">
        <v>95</v>
      </c>
      <c r="B21" s="5" t="s">
        <v>96</v>
      </c>
      <c r="C21" s="6">
        <v>-6781150.0</v>
      </c>
      <c r="D21" s="6">
        <v>-3670599.0</v>
      </c>
      <c r="E21" s="6">
        <v>-6909919.0</v>
      </c>
      <c r="F21" s="6">
        <v>-4091848.0</v>
      </c>
      <c r="G21" s="6">
        <v>-9332708.0</v>
      </c>
      <c r="H21" s="6">
        <v>-4259090.0</v>
      </c>
    </row>
    <row r="22" ht="14.25" customHeight="1">
      <c r="A22" s="8" t="s">
        <v>98</v>
      </c>
      <c r="B22" s="5" t="s">
        <v>99</v>
      </c>
      <c r="C22" s="6">
        <v>-6523638.0</v>
      </c>
      <c r="D22" s="6">
        <v>2.7950329E7</v>
      </c>
      <c r="E22" s="6">
        <v>-4303939.0</v>
      </c>
      <c r="F22" s="6">
        <v>-2904398.0</v>
      </c>
      <c r="G22" s="6">
        <v>-2141273.0</v>
      </c>
      <c r="H22" s="6">
        <v>447084.0</v>
      </c>
    </row>
    <row r="23" ht="14.25" customHeight="1">
      <c r="A23" s="8" t="s">
        <v>100</v>
      </c>
      <c r="B23" s="5" t="s">
        <v>102</v>
      </c>
      <c r="C23" s="6">
        <v>-290349.0</v>
      </c>
      <c r="D23" s="6">
        <v>7929.0</v>
      </c>
      <c r="E23" s="6">
        <v>-71695.0</v>
      </c>
      <c r="F23" s="6">
        <v>-910695.0</v>
      </c>
      <c r="G23" s="6">
        <v>258439.0</v>
      </c>
      <c r="H23" s="6">
        <v>-352008.0</v>
      </c>
    </row>
    <row r="24" ht="14.25" customHeight="1">
      <c r="A24" s="9" t="s">
        <v>105</v>
      </c>
      <c r="B24" s="5" t="s">
        <v>106</v>
      </c>
      <c r="C24" s="6">
        <v>-90183.0</v>
      </c>
      <c r="D24" s="6">
        <v>60869.0</v>
      </c>
      <c r="E24" s="6">
        <v>-755140.0</v>
      </c>
      <c r="F24" s="6">
        <v>-512981.0</v>
      </c>
      <c r="G24" s="6">
        <v>-626313.0</v>
      </c>
      <c r="H24" s="6">
        <v>-474001.0</v>
      </c>
    </row>
    <row r="25" ht="14.25" customHeight="1">
      <c r="A25" s="9" t="s">
        <v>109</v>
      </c>
      <c r="B25" s="5" t="s">
        <v>110</v>
      </c>
      <c r="C25" s="6">
        <v>-200166.0</v>
      </c>
      <c r="D25" s="6">
        <v>-52940.0</v>
      </c>
      <c r="E25" s="6">
        <v>683445.0</v>
      </c>
      <c r="F25" s="6">
        <v>-397714.0</v>
      </c>
      <c r="G25" s="6">
        <v>884752.0</v>
      </c>
      <c r="H25" s="6">
        <v>121993.0</v>
      </c>
    </row>
    <row r="26" ht="14.25" customHeight="1">
      <c r="A26" s="8" t="s">
        <v>112</v>
      </c>
      <c r="B26" s="5" t="s">
        <v>114</v>
      </c>
      <c r="C26" s="6">
        <v>-6813987.0</v>
      </c>
      <c r="D26" s="6">
        <v>2.7958258E7</v>
      </c>
      <c r="E26" s="6">
        <v>-4375634.0</v>
      </c>
      <c r="F26" s="6">
        <v>-3815093.0</v>
      </c>
      <c r="G26" s="6">
        <v>-1882834.0</v>
      </c>
      <c r="H26" s="6">
        <v>95076.0</v>
      </c>
    </row>
    <row r="27" ht="14.25" customHeight="1">
      <c r="A27" s="8" t="s">
        <v>115</v>
      </c>
      <c r="B27" s="5" t="s">
        <v>116</v>
      </c>
      <c r="G27" s="6">
        <v>1085910.0</v>
      </c>
      <c r="H27" s="6">
        <v>-80093.0</v>
      </c>
    </row>
    <row r="28" ht="14.25" customHeight="1">
      <c r="A28" s="9" t="s">
        <v>119</v>
      </c>
      <c r="B28" s="5" t="s">
        <v>120</v>
      </c>
      <c r="G28" s="6">
        <v>1085910.0</v>
      </c>
      <c r="H28" s="6">
        <v>-80093.0</v>
      </c>
    </row>
    <row r="29" ht="14.25" customHeight="1">
      <c r="A29" s="9" t="s">
        <v>121</v>
      </c>
      <c r="B29" s="5" t="s">
        <v>122</v>
      </c>
    </row>
    <row r="30" ht="14.25" customHeight="1">
      <c r="A30" s="8" t="s">
        <v>123</v>
      </c>
      <c r="B30" s="5" t="s">
        <v>124</v>
      </c>
      <c r="C30" s="6">
        <v>-6813987.0</v>
      </c>
      <c r="D30" s="6">
        <v>2.7958258E7</v>
      </c>
      <c r="E30" s="6">
        <v>-4375634.0</v>
      </c>
      <c r="F30" s="6">
        <v>-3815093.0</v>
      </c>
      <c r="G30" s="6">
        <v>-796924.0</v>
      </c>
      <c r="H30" s="6">
        <v>14983.0</v>
      </c>
    </row>
    <row r="31" ht="14.25" customHeight="1">
      <c r="A31" s="9" t="s">
        <v>127</v>
      </c>
      <c r="B31" s="5" t="s">
        <v>128</v>
      </c>
      <c r="C31" s="6">
        <v>-6737531.0</v>
      </c>
      <c r="D31" s="6">
        <v>2.7949292E7</v>
      </c>
      <c r="E31" s="6">
        <v>-4310636.0</v>
      </c>
      <c r="F31" s="6">
        <v>-3712624.0</v>
      </c>
      <c r="G31" s="6">
        <v>-762149.0</v>
      </c>
      <c r="H31" s="6">
        <v>14296.0</v>
      </c>
    </row>
    <row r="32" ht="14.25" customHeight="1">
      <c r="A32" s="9" t="s">
        <v>131</v>
      </c>
      <c r="B32" s="5" t="s">
        <v>133</v>
      </c>
      <c r="C32" s="6">
        <v>-76456.0</v>
      </c>
      <c r="D32" s="6">
        <v>8966.0</v>
      </c>
      <c r="E32" s="6">
        <v>-64998.0</v>
      </c>
      <c r="F32" s="6">
        <v>-102469.0</v>
      </c>
      <c r="G32" s="6">
        <v>-34775.0</v>
      </c>
      <c r="H32" s="5">
        <v>687.0</v>
      </c>
    </row>
    <row r="33" ht="14.25" customHeight="1">
      <c r="A33" s="8" t="s">
        <v>135</v>
      </c>
      <c r="B33" s="5" t="s">
        <v>136</v>
      </c>
    </row>
    <row r="34" ht="14.25" customHeight="1">
      <c r="A34" s="9" t="s">
        <v>137</v>
      </c>
      <c r="B34" s="5" t="s">
        <v>138</v>
      </c>
    </row>
    <row r="35" ht="14.25" customHeight="1">
      <c r="A35" s="9" t="s">
        <v>140</v>
      </c>
      <c r="B35" s="5" t="s">
        <v>141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54.25"/>
    <col customWidth="1" min="3" max="3" width="12.88"/>
    <col customWidth="1" min="4" max="4" width="12.25"/>
    <col customWidth="1" min="5" max="5" width="12.5"/>
    <col customWidth="1" min="6" max="6" width="12.25"/>
    <col customWidth="1" min="7" max="7" width="12.13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7">
        <v>43466.0</v>
      </c>
      <c r="D6" s="7">
        <v>43101.0</v>
      </c>
      <c r="E6" s="7">
        <v>42736.0</v>
      </c>
      <c r="F6" s="7">
        <v>42370.0</v>
      </c>
      <c r="G6" s="7">
        <v>42005.0</v>
      </c>
      <c r="H6" s="7">
        <v>41640.0</v>
      </c>
    </row>
    <row r="7" ht="14.25" customHeight="1">
      <c r="A7" s="3"/>
      <c r="B7" s="3"/>
      <c r="C7" s="3" t="s">
        <v>16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24</v>
      </c>
    </row>
    <row r="8" ht="14.25" customHeight="1">
      <c r="A8" s="8" t="s">
        <v>151</v>
      </c>
      <c r="B8" s="5" t="s">
        <v>152</v>
      </c>
      <c r="C8" s="6">
        <v>949000.0</v>
      </c>
      <c r="D8" s="6">
        <v>2251935.0</v>
      </c>
      <c r="E8" s="6">
        <v>3874512.0</v>
      </c>
      <c r="F8" s="6">
        <v>1481562.0</v>
      </c>
      <c r="G8" s="6">
        <v>-2588006.0</v>
      </c>
      <c r="H8" s="6">
        <v>3669014.0</v>
      </c>
    </row>
    <row r="9" ht="14.25" customHeight="1">
      <c r="A9" s="9" t="s">
        <v>153</v>
      </c>
      <c r="B9" s="5" t="s">
        <v>154</v>
      </c>
      <c r="C9" s="6">
        <v>4440516.0</v>
      </c>
      <c r="D9" s="6">
        <v>4711163.0</v>
      </c>
      <c r="E9" s="6">
        <v>4672652.0</v>
      </c>
      <c r="F9" s="6">
        <v>4993629.0</v>
      </c>
      <c r="G9" s="6">
        <v>5434357.0</v>
      </c>
      <c r="H9" s="6">
        <v>8410590.0</v>
      </c>
    </row>
    <row r="10" ht="14.25" customHeight="1">
      <c r="A10" s="9" t="s">
        <v>155</v>
      </c>
      <c r="B10" s="5" t="s">
        <v>156</v>
      </c>
      <c r="C10" s="6">
        <v>-2372341.0</v>
      </c>
      <c r="D10" s="6">
        <v>-1834006.0</v>
      </c>
      <c r="E10" s="6">
        <v>-461463.0</v>
      </c>
      <c r="F10" s="6">
        <v>-1010332.0</v>
      </c>
      <c r="G10" s="6">
        <v>-4770693.0</v>
      </c>
      <c r="H10" s="6">
        <v>-2181671.0</v>
      </c>
    </row>
    <row r="11" ht="14.25" customHeight="1">
      <c r="A11" s="9" t="s">
        <v>158</v>
      </c>
      <c r="B11" s="5" t="s">
        <v>159</v>
      </c>
      <c r="C11" s="6">
        <v>-1119175.0</v>
      </c>
      <c r="D11" s="6">
        <v>-625222.0</v>
      </c>
      <c r="E11" s="6">
        <v>-336677.0</v>
      </c>
      <c r="F11" s="6">
        <v>-2501735.0</v>
      </c>
      <c r="G11" s="6">
        <v>-3251670.0</v>
      </c>
      <c r="H11" s="6">
        <v>-2559905.0</v>
      </c>
    </row>
    <row r="12" ht="14.25" customHeight="1">
      <c r="A12" s="8" t="s">
        <v>160</v>
      </c>
      <c r="B12" s="5" t="s">
        <v>161</v>
      </c>
      <c r="C12" s="6">
        <v>-5034474.0</v>
      </c>
      <c r="D12" s="6">
        <v>-3703022.0</v>
      </c>
      <c r="E12" s="6">
        <v>-3227222.0</v>
      </c>
      <c r="F12" s="6">
        <v>-3045987.0</v>
      </c>
      <c r="G12" s="6">
        <v>1.3764143E7</v>
      </c>
      <c r="H12" s="6">
        <v>-3952158.0</v>
      </c>
    </row>
    <row r="13" ht="14.25" customHeight="1">
      <c r="A13" s="9" t="s">
        <v>162</v>
      </c>
      <c r="B13" s="5" t="s">
        <v>163</v>
      </c>
      <c r="C13" s="6">
        <v>-5245591.0</v>
      </c>
      <c r="D13" s="6">
        <v>-3884462.0</v>
      </c>
      <c r="E13" s="6">
        <v>-3338457.0</v>
      </c>
      <c r="F13" s="6">
        <v>-2381467.0</v>
      </c>
      <c r="G13" s="6">
        <v>-2715133.0</v>
      </c>
      <c r="H13" s="6">
        <v>-4093652.0</v>
      </c>
    </row>
    <row r="14" ht="14.25" customHeight="1">
      <c r="A14" s="9" t="s">
        <v>164</v>
      </c>
      <c r="B14" s="5" t="s">
        <v>165</v>
      </c>
      <c r="C14" s="6">
        <v>70048.0</v>
      </c>
      <c r="D14" s="6">
        <v>15122.0</v>
      </c>
      <c r="E14" s="6">
        <v>5144.0</v>
      </c>
      <c r="F14" s="6">
        <v>2327.0</v>
      </c>
      <c r="G14" s="6">
        <v>12096.0</v>
      </c>
      <c r="H14" s="6">
        <v>3281131.0</v>
      </c>
    </row>
    <row r="15" ht="14.25" customHeight="1">
      <c r="A15" s="9" t="s">
        <v>167</v>
      </c>
      <c r="B15" s="5" t="s">
        <v>168</v>
      </c>
      <c r="C15" s="6">
        <v>-395351.0</v>
      </c>
      <c r="D15" s="6">
        <v>-669840.0</v>
      </c>
      <c r="E15" s="6">
        <v>-132245.0</v>
      </c>
      <c r="F15" s="6">
        <v>-1484949.0</v>
      </c>
      <c r="G15" s="6">
        <v>1.7218275E7</v>
      </c>
      <c r="H15" s="6">
        <v>-1259652.0</v>
      </c>
    </row>
    <row r="16" ht="14.25" customHeight="1">
      <c r="A16" s="9" t="s">
        <v>169</v>
      </c>
      <c r="B16" s="5" t="s">
        <v>170</v>
      </c>
      <c r="C16" s="6">
        <v>536420.0</v>
      </c>
      <c r="D16" s="6">
        <v>836158.0</v>
      </c>
      <c r="E16" s="6">
        <v>238336.0</v>
      </c>
      <c r="F16" s="6">
        <v>818102.0</v>
      </c>
      <c r="G16" s="6">
        <v>-1540283.0</v>
      </c>
      <c r="H16" s="6">
        <v>443831.0</v>
      </c>
    </row>
    <row r="17" ht="14.25" customHeight="1">
      <c r="A17" s="8" t="s">
        <v>171</v>
      </c>
      <c r="B17" s="5" t="s">
        <v>172</v>
      </c>
      <c r="C17" s="6">
        <v>2678671.0</v>
      </c>
      <c r="D17" s="6">
        <v>-362288.0</v>
      </c>
      <c r="E17" s="6">
        <v>-609349.0</v>
      </c>
      <c r="F17" s="6">
        <v>-6127202.0</v>
      </c>
      <c r="G17" s="6">
        <v>782480.0</v>
      </c>
      <c r="H17" s="6">
        <v>1087904.0</v>
      </c>
    </row>
    <row r="18" ht="14.25" customHeight="1">
      <c r="A18" s="9" t="s">
        <v>173</v>
      </c>
      <c r="B18" s="5" t="s">
        <v>174</v>
      </c>
      <c r="C18" s="6">
        <v>-9435.0</v>
      </c>
      <c r="D18" s="6">
        <v>-161884.0</v>
      </c>
      <c r="E18" s="5">
        <v>-659.0</v>
      </c>
      <c r="G18" s="6">
        <v>201591.0</v>
      </c>
      <c r="H18" s="6">
        <v>-942257.0</v>
      </c>
    </row>
    <row r="19" ht="14.25" customHeight="1">
      <c r="A19" s="9" t="s">
        <v>175</v>
      </c>
      <c r="B19" s="5" t="s">
        <v>176</v>
      </c>
      <c r="C19" s="6">
        <v>66926.0</v>
      </c>
      <c r="D19" s="5">
        <v>0.0</v>
      </c>
      <c r="E19" s="6">
        <v>-103119.0</v>
      </c>
      <c r="F19" s="6">
        <v>-5806824.0</v>
      </c>
      <c r="G19" s="5">
        <v>-144.0</v>
      </c>
      <c r="H19" s="6">
        <v>1733.0</v>
      </c>
    </row>
    <row r="20" ht="14.25" customHeight="1">
      <c r="A20" s="9" t="s">
        <v>177</v>
      </c>
      <c r="B20" s="5" t="s">
        <v>178</v>
      </c>
      <c r="C20" s="6">
        <v>4000000.0</v>
      </c>
      <c r="D20" s="5">
        <v>0.0</v>
      </c>
      <c r="E20" s="6">
        <v>-145695.0</v>
      </c>
      <c r="F20" s="6">
        <v>-203449.0</v>
      </c>
      <c r="G20" s="6">
        <v>-194739.0</v>
      </c>
      <c r="H20" s="6">
        <v>-2471196.0</v>
      </c>
    </row>
    <row r="21" ht="14.25" customHeight="1">
      <c r="A21" s="9" t="s">
        <v>180</v>
      </c>
      <c r="B21" s="5" t="s">
        <v>181</v>
      </c>
      <c r="C21" s="6">
        <v>-58489.0</v>
      </c>
      <c r="D21" s="5">
        <v>0.0</v>
      </c>
      <c r="E21" s="6">
        <v>-59447.0</v>
      </c>
      <c r="F21" s="6">
        <v>-79156.0</v>
      </c>
      <c r="G21" s="6">
        <v>-4330745.0</v>
      </c>
      <c r="H21" s="5">
        <v>0.0</v>
      </c>
    </row>
    <row r="22" ht="14.25" customHeight="1">
      <c r="A22" s="9" t="s">
        <v>182</v>
      </c>
      <c r="B22" s="5" t="s">
        <v>183</v>
      </c>
      <c r="C22" s="5">
        <v>0.0</v>
      </c>
      <c r="D22" s="5">
        <v>-161.0</v>
      </c>
      <c r="E22" s="6">
        <v>-300429.0</v>
      </c>
      <c r="F22" s="6">
        <v>-37773.0</v>
      </c>
      <c r="G22" s="6">
        <v>4705195.0</v>
      </c>
      <c r="H22" s="5">
        <v>0.0</v>
      </c>
    </row>
    <row r="23" ht="14.25" customHeight="1">
      <c r="A23" s="9" t="s">
        <v>184</v>
      </c>
      <c r="B23" s="5" t="s">
        <v>185</v>
      </c>
      <c r="C23" s="6">
        <v>-125603.0</v>
      </c>
      <c r="D23" s="6">
        <v>-200206.0</v>
      </c>
      <c r="E23" s="6">
        <v>7101.0</v>
      </c>
      <c r="F23" s="5">
        <v>0.0</v>
      </c>
      <c r="G23" s="6">
        <v>-1.0173834E7</v>
      </c>
      <c r="H23" s="6">
        <v>413657.0</v>
      </c>
    </row>
    <row r="24" ht="14.25" customHeight="1">
      <c r="A24" s="9" t="s">
        <v>186</v>
      </c>
      <c r="B24" s="5" t="s">
        <v>187</v>
      </c>
      <c r="C24" s="5">
        <v>-12.0</v>
      </c>
      <c r="D24" s="5">
        <v>-37.0</v>
      </c>
      <c r="E24" s="6">
        <v>45042.0</v>
      </c>
      <c r="F24" s="6">
        <v>-254038.0</v>
      </c>
      <c r="G24" s="6">
        <v>2053971.0</v>
      </c>
      <c r="H24" s="6">
        <v>2664608.0</v>
      </c>
    </row>
    <row r="25" ht="14.25" customHeight="1">
      <c r="A25" s="9" t="s">
        <v>188</v>
      </c>
      <c r="B25" s="5" t="s">
        <v>189</v>
      </c>
      <c r="C25" s="6">
        <v>-1192144.0</v>
      </c>
      <c r="D25" s="5">
        <v>0.0</v>
      </c>
      <c r="E25" s="6">
        <v>7563251.0</v>
      </c>
      <c r="F25" s="6">
        <v>-7945665.0</v>
      </c>
      <c r="G25" s="6">
        <v>-347215.0</v>
      </c>
      <c r="H25" s="6">
        <v>-4917041.0</v>
      </c>
    </row>
    <row r="26" ht="14.25" customHeight="1">
      <c r="A26" s="9" t="s">
        <v>190</v>
      </c>
      <c r="B26" s="5" t="s">
        <v>191</v>
      </c>
      <c r="C26" s="6">
        <v>-2572.0</v>
      </c>
      <c r="D26" s="5">
        <v>0.0</v>
      </c>
      <c r="E26" s="6">
        <v>7608293.0</v>
      </c>
      <c r="F26" s="6">
        <v>1.4898063E7</v>
      </c>
      <c r="G26" s="6">
        <v>-70082.0</v>
      </c>
      <c r="H26" s="5">
        <v>0.0</v>
      </c>
    </row>
    <row r="27" ht="14.25" customHeight="1">
      <c r="A27" s="8" t="s">
        <v>192</v>
      </c>
      <c r="B27" s="5" t="s">
        <v>193</v>
      </c>
      <c r="C27" s="5">
        <v>0.0</v>
      </c>
      <c r="D27" s="6">
        <v>19812.0</v>
      </c>
      <c r="F27" s="6">
        <v>6952398.0</v>
      </c>
      <c r="G27" s="6">
        <v>-26932.0</v>
      </c>
      <c r="H27" s="6">
        <v>-203449.0</v>
      </c>
    </row>
    <row r="28" ht="14.25" customHeight="1">
      <c r="A28" s="8" t="s">
        <v>194</v>
      </c>
      <c r="B28" s="5" t="s">
        <v>195</v>
      </c>
      <c r="C28" s="6">
        <v>-1406803.0</v>
      </c>
      <c r="D28" s="6">
        <v>-1793563.0</v>
      </c>
      <c r="G28" s="6">
        <v>20346.0</v>
      </c>
      <c r="H28" s="6">
        <v>-317739.0</v>
      </c>
    </row>
    <row r="29" ht="14.25" customHeight="1">
      <c r="A29" s="9" t="s">
        <v>196</v>
      </c>
      <c r="B29" s="5" t="s">
        <v>197</v>
      </c>
      <c r="C29" s="6">
        <v>4385329.0</v>
      </c>
      <c r="D29" s="6">
        <v>6862684.0</v>
      </c>
      <c r="G29" s="6">
        <v>-492194.0</v>
      </c>
      <c r="H29" s="6">
        <v>8230606.0</v>
      </c>
    </row>
    <row r="30" ht="14.25" customHeight="1">
      <c r="A30" s="9" t="s">
        <v>198</v>
      </c>
      <c r="B30" s="5" t="s">
        <v>199</v>
      </c>
      <c r="C30" s="6">
        <v>2978526.0</v>
      </c>
      <c r="D30" s="6">
        <v>5069121.0</v>
      </c>
      <c r="G30" s="6">
        <v>3897690.0</v>
      </c>
      <c r="H30" s="6">
        <v>-4630.0</v>
      </c>
    </row>
    <row r="31" ht="14.25" customHeight="1">
      <c r="G31" s="6">
        <v>1.0743082E7</v>
      </c>
      <c r="H31" s="6">
        <v>-5038698.0</v>
      </c>
    </row>
    <row r="32" ht="14.25" customHeight="1">
      <c r="G32" s="6">
        <v>2449206.0</v>
      </c>
      <c r="H32" s="6">
        <v>-5041.0</v>
      </c>
    </row>
    <row r="33" ht="14.25" customHeight="1">
      <c r="G33" s="6">
        <v>1.3192288E7</v>
      </c>
      <c r="H33" s="6">
        <v>125472.0</v>
      </c>
    </row>
    <row r="34" ht="14.25" customHeight="1">
      <c r="H34" s="6">
        <v>2424830.0</v>
      </c>
    </row>
    <row r="35" ht="14.25" customHeight="1">
      <c r="H35" s="6">
        <v>2550302.0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0"/>
  </cols>
  <sheetData>
    <row r="1">
      <c r="A1" s="11" t="s">
        <v>149</v>
      </c>
      <c r="B1" s="12"/>
      <c r="C1" s="12"/>
      <c r="D1" s="12"/>
      <c r="E1" s="12"/>
      <c r="F1" s="12"/>
    </row>
    <row r="2">
      <c r="A2" s="13" t="s">
        <v>150</v>
      </c>
      <c r="B2" s="14">
        <v>43738.0</v>
      </c>
      <c r="C2" s="14">
        <v>43373.0</v>
      </c>
      <c r="D2" s="14">
        <v>43008.0</v>
      </c>
      <c r="E2" s="14">
        <v>42643.0</v>
      </c>
      <c r="F2" s="14">
        <v>42277.0</v>
      </c>
      <c r="G2" s="14">
        <v>41912.0</v>
      </c>
    </row>
    <row r="3">
      <c r="A3" s="16" t="s">
        <v>166</v>
      </c>
      <c r="B3" s="18">
        <f>OIBR4_BPA!C9+OIBR4_BPA!C10</f>
        <v>3157124</v>
      </c>
      <c r="C3" s="18">
        <f>OIBR4_BPA!D9+OIBR4_BPA!D10</f>
        <v>4587304</v>
      </c>
      <c r="D3" s="18">
        <f>OIBR4_BPA!E9+OIBR4_BPA!E10</f>
        <v>6884131</v>
      </c>
      <c r="E3" s="18">
        <f>OIBR4_BPA!F9+OIBR4_BPA!F10</f>
        <v>7679783</v>
      </c>
      <c r="F3" s="20">
        <f>OIBR4_BPA!G9+OIBR4_BPA!G10</f>
        <v>16699783</v>
      </c>
      <c r="G3" s="18">
        <f>OIBR4_BPA!H9+OIBR4_BPA!H10</f>
        <v>2620621</v>
      </c>
    </row>
    <row r="4">
      <c r="A4" s="16" t="s">
        <v>200</v>
      </c>
      <c r="B4" s="18">
        <f t="shared" ref="B4:G4" si="1">B15-B16</f>
        <v>5212871</v>
      </c>
      <c r="C4" s="18">
        <f t="shared" si="1"/>
        <v>6709615</v>
      </c>
      <c r="D4" s="18">
        <f t="shared" si="1"/>
        <v>3487243</v>
      </c>
      <c r="E4" s="18">
        <f t="shared" si="1"/>
        <v>6363838</v>
      </c>
      <c r="F4" s="18">
        <f t="shared" si="1"/>
        <v>7602753</v>
      </c>
      <c r="G4" s="18">
        <f t="shared" si="1"/>
        <v>8573070</v>
      </c>
    </row>
    <row r="5">
      <c r="A5" s="16" t="s">
        <v>202</v>
      </c>
      <c r="B5" s="18">
        <f>OIBR4_BPA!C17</f>
        <v>52712014</v>
      </c>
      <c r="C5" s="18">
        <f>OIBR4_BPA!D17</f>
        <v>44124313</v>
      </c>
      <c r="D5" s="18">
        <f>OIBR4_BPA!E17</f>
        <v>44891288</v>
      </c>
      <c r="E5" s="18">
        <f>OIBR4_BPA!F17</f>
        <v>55464621</v>
      </c>
      <c r="F5" s="18">
        <f>OIBR4_BPA!G17</f>
        <v>58947797</v>
      </c>
      <c r="G5" s="18">
        <f>OIBR4_BPA!H17</f>
        <v>53502327</v>
      </c>
    </row>
    <row r="6">
      <c r="A6" s="21" t="s">
        <v>203</v>
      </c>
      <c r="B6" s="22">
        <f t="shared" ref="B6:G6" si="2">B3+B4+B5</f>
        <v>61082009</v>
      </c>
      <c r="C6" s="22">
        <f t="shared" si="2"/>
        <v>55421232</v>
      </c>
      <c r="D6" s="22">
        <f t="shared" si="2"/>
        <v>55262662</v>
      </c>
      <c r="E6" s="22">
        <f t="shared" si="2"/>
        <v>69508242</v>
      </c>
      <c r="F6" s="22">
        <f t="shared" si="2"/>
        <v>83250333</v>
      </c>
      <c r="G6" s="22">
        <f t="shared" si="2"/>
        <v>64696018</v>
      </c>
    </row>
    <row r="7">
      <c r="A7" s="25" t="s">
        <v>204</v>
      </c>
      <c r="B7" s="14">
        <v>43738.0</v>
      </c>
      <c r="C7" s="14">
        <v>43373.0</v>
      </c>
      <c r="D7" s="14">
        <v>43008.0</v>
      </c>
      <c r="E7" s="14">
        <v>42643.0</v>
      </c>
      <c r="F7" s="14">
        <v>42277.0</v>
      </c>
      <c r="G7" s="14">
        <v>41912.0</v>
      </c>
    </row>
    <row r="8">
      <c r="A8" s="16" t="s">
        <v>205</v>
      </c>
      <c r="B8" s="18">
        <f>OIBR4_BPP!C12</f>
        <v>138842</v>
      </c>
      <c r="C8" s="18">
        <f>OIBR4_BPP!D12</f>
        <v>672894</v>
      </c>
      <c r="D8" s="18">
        <f>OIBR4_BPP!E12</f>
        <v>54515233</v>
      </c>
      <c r="E8" s="18">
        <f>OIBR4_BPP!F12</f>
        <v>48086287</v>
      </c>
      <c r="F8" s="18">
        <f>OIBR4_BPP!G12</f>
        <v>11809598</v>
      </c>
      <c r="G8" s="18">
        <f>OIBR4_BPP!H12</f>
        <v>4463728</v>
      </c>
    </row>
    <row r="9">
      <c r="A9" s="16" t="s">
        <v>207</v>
      </c>
      <c r="B9" s="18">
        <f t="shared" ref="B9:G9" si="3">B10+B11</f>
        <v>60943167</v>
      </c>
      <c r="C9" s="18">
        <f t="shared" si="3"/>
        <v>54748338</v>
      </c>
      <c r="D9" s="18">
        <f t="shared" si="3"/>
        <v>747429</v>
      </c>
      <c r="E9" s="18">
        <f t="shared" si="3"/>
        <v>21421955</v>
      </c>
      <c r="F9" s="18">
        <f t="shared" si="3"/>
        <v>71440735</v>
      </c>
      <c r="G9" s="18">
        <f t="shared" si="3"/>
        <v>60232290</v>
      </c>
    </row>
    <row r="10">
      <c r="A10" s="29" t="s">
        <v>208</v>
      </c>
      <c r="B10" s="30">
        <f>OIBR4_BPP!C16</f>
        <v>40862172</v>
      </c>
      <c r="C10" s="18">
        <f>OIBR4_BPP!D16</f>
        <v>31852527</v>
      </c>
      <c r="D10" s="18">
        <f>OIBR4_BPP!E16</f>
        <v>14259952</v>
      </c>
      <c r="E10" s="20">
        <f>OIBR4_BPP!F16</f>
        <v>8966349</v>
      </c>
      <c r="F10" s="20">
        <f>OIBR4_BPP!G16</f>
        <v>57034524</v>
      </c>
      <c r="G10" s="18">
        <f>OIBR4_BPP!H16</f>
        <v>40920801</v>
      </c>
    </row>
    <row r="11">
      <c r="A11" s="29" t="s">
        <v>210</v>
      </c>
      <c r="B11" s="18">
        <f>OIBR4_BPP!C23</f>
        <v>20080995</v>
      </c>
      <c r="C11" s="18">
        <f>OIBR4_BPP!D23</f>
        <v>22895811</v>
      </c>
      <c r="D11" s="30">
        <f>OIBR4_BPP!E23</f>
        <v>-13512523</v>
      </c>
      <c r="E11" s="18">
        <f>OIBR4_BPP!F23</f>
        <v>12455606</v>
      </c>
      <c r="F11" s="18">
        <f>OIBR4_BPP!G23</f>
        <v>14406211</v>
      </c>
      <c r="G11" s="18">
        <f>OIBR4_BPP!H23</f>
        <v>19311489</v>
      </c>
    </row>
    <row r="12">
      <c r="A12" s="31" t="s">
        <v>212</v>
      </c>
      <c r="B12" s="33">
        <f t="shared" ref="B12:G12" si="4">B8+B9</f>
        <v>61082009</v>
      </c>
      <c r="C12" s="33">
        <f t="shared" si="4"/>
        <v>55421232</v>
      </c>
      <c r="D12" s="33">
        <f t="shared" si="4"/>
        <v>55262662</v>
      </c>
      <c r="E12" s="33">
        <f t="shared" si="4"/>
        <v>69508242</v>
      </c>
      <c r="F12" s="33">
        <f t="shared" si="4"/>
        <v>83250333</v>
      </c>
      <c r="G12" s="33">
        <f t="shared" si="4"/>
        <v>64696018</v>
      </c>
    </row>
    <row r="13">
      <c r="A13" s="12"/>
    </row>
    <row r="15">
      <c r="A15" s="35" t="s">
        <v>214</v>
      </c>
      <c r="B15" s="36">
        <f>(OIBR4_BPA!C8-OIBR4_BPA!C9-OIBR4_BPA!C10)</f>
        <v>16997390</v>
      </c>
      <c r="C15" s="36">
        <f>(OIBR4_BPA!D8-OIBR4_BPA!D9-OIBR4_BPA!D10)</f>
        <v>16726180</v>
      </c>
      <c r="D15" s="36">
        <f>(OIBR4_BPA!E8-OIBR4_BPA!E9-OIBR4_BPA!E10)</f>
        <v>16863617</v>
      </c>
      <c r="E15" s="36">
        <f>(OIBR4_BPA!F8-OIBR4_BPA!F9-OIBR4_BPA!F10)</f>
        <v>19026794</v>
      </c>
      <c r="F15" s="36">
        <f>(OIBR4_BPA!G8-OIBR4_BPA!G9-OIBR4_BPA!G10)</f>
        <v>21367226</v>
      </c>
      <c r="G15" s="36">
        <f>(OIBR4_BPA!H8-OIBR4_BPA!H9-OIBR4_BPA!H10)</f>
        <v>46666174</v>
      </c>
    </row>
    <row r="16">
      <c r="A16" s="35" t="s">
        <v>217</v>
      </c>
      <c r="B16" s="18">
        <f>OIBR4_BPP!C8-OIBR4_BPP!C12</f>
        <v>11784519</v>
      </c>
      <c r="C16" s="18">
        <f>OIBR4_BPP!D8-OIBR4_BPP!D12</f>
        <v>10016565</v>
      </c>
      <c r="D16" s="18">
        <f>OIBR4_BPP!E8-OIBR4_BPP!E12</f>
        <v>13376374</v>
      </c>
      <c r="E16" s="18">
        <f>OIBR4_BPP!F8-OIBR4_BPP!F12</f>
        <v>12662956</v>
      </c>
      <c r="F16" s="18">
        <f>OIBR4_BPP!G8-OIBR4_BPP!G12</f>
        <v>13764473</v>
      </c>
      <c r="G16" s="18">
        <f>OIBR4_BPP!H8-OIBR4_BPP!H12</f>
        <v>38093104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38"/>
  </cols>
  <sheetData>
    <row r="1">
      <c r="A1" s="15" t="s">
        <v>157</v>
      </c>
      <c r="B1" s="14">
        <v>43738.0</v>
      </c>
      <c r="C1" s="14">
        <v>43373.0</v>
      </c>
      <c r="D1" s="14">
        <v>43008.0</v>
      </c>
      <c r="E1" s="14">
        <v>42643.0</v>
      </c>
      <c r="F1" s="14">
        <v>42277.0</v>
      </c>
      <c r="G1" s="14">
        <v>41912.0</v>
      </c>
    </row>
    <row r="2">
      <c r="A2" s="17" t="s">
        <v>179</v>
      </c>
      <c r="B2" s="19">
        <f>BG!B9-BG!B5</f>
        <v>8231153</v>
      </c>
      <c r="C2" s="19">
        <f>BG!C9-BG!C5</f>
        <v>10624025</v>
      </c>
      <c r="D2" s="19">
        <f>BG!D9-BG!D5</f>
        <v>-44143859</v>
      </c>
      <c r="E2" s="19">
        <f>BG!E9-BG!E5</f>
        <v>-34042666</v>
      </c>
      <c r="F2" s="19">
        <f>BG!F9-BG!F5</f>
        <v>12492938</v>
      </c>
      <c r="G2" s="19">
        <f>BG!G9-BG!G5</f>
        <v>6729963</v>
      </c>
    </row>
    <row r="3">
      <c r="A3" s="17" t="s">
        <v>201</v>
      </c>
      <c r="B3" s="19">
        <f>OIBR4_BPA!C8-OIBR4_BPP!C8</f>
        <v>8231153</v>
      </c>
      <c r="C3" s="19">
        <f>OIBR4_BPA!D8-OIBR4_BPP!D8</f>
        <v>10624025</v>
      </c>
      <c r="D3" s="19">
        <f>OIBR4_BPA!E8-OIBR4_BPP!E8</f>
        <v>-44143859</v>
      </c>
      <c r="E3" s="19">
        <f>OIBR4_BPA!F8-OIBR4_BPP!F8</f>
        <v>-34042666</v>
      </c>
      <c r="F3" s="19">
        <f>OIBR4_BPA!G8-OIBR4_BPP!G8</f>
        <v>12492938</v>
      </c>
      <c r="G3" s="19">
        <f>OIBR4_BPA!H8-OIBR4_BPP!H8</f>
        <v>6729963</v>
      </c>
    </row>
    <row r="4">
      <c r="A4" s="23"/>
      <c r="B4" s="23"/>
      <c r="C4" s="24"/>
      <c r="D4" s="24"/>
      <c r="E4" s="24"/>
      <c r="F4" s="26"/>
      <c r="G4" s="24"/>
    </row>
    <row r="5">
      <c r="A5" s="17" t="s">
        <v>206</v>
      </c>
      <c r="B5" s="27">
        <f>OIBR4_BPA!C8/OIBR4_BPP!C8</f>
        <v>1.69033832</v>
      </c>
      <c r="C5" s="27">
        <f>OIBR4_BPA!D8/OIBR4_BPP!D8</f>
        <v>1.993878643</v>
      </c>
      <c r="D5" s="28">
        <f>OIBR4_BPA!E8/OIBR4_BPP!E8</f>
        <v>0.3497891573</v>
      </c>
      <c r="E5" s="28">
        <f>OIBR4_BPA!F8/OIBR4_BPP!F8</f>
        <v>0.4396199143</v>
      </c>
      <c r="F5" s="27">
        <f>OIBR4_BPA!G8/OIBR4_BPP!G8</f>
        <v>1.488500169</v>
      </c>
      <c r="G5" s="27">
        <f>OIBR4_BPA!H8/OIBR4_BPP!H8</f>
        <v>1.158140601</v>
      </c>
    </row>
    <row r="6">
      <c r="A6" s="17" t="s">
        <v>209</v>
      </c>
      <c r="B6" s="27">
        <f>(OIBR4_BPA!C8-OIBR4_BPA!C12)/OIBR4_BPP!C8</f>
        <v>1.663673607</v>
      </c>
      <c r="C6" s="27">
        <f>(OIBR4_BPA!D8-OIBR4_BPA!D12)/OIBR4_BPP!D8</f>
        <v>1.964176204</v>
      </c>
      <c r="D6" s="27">
        <f>(OIBR4_BPA!E8-OIBR4_BPA!E12)/OIBR4_BPP!E8</f>
        <v>0.3460534378</v>
      </c>
      <c r="E6" s="27">
        <f>(OIBR4_BPA!F8-OIBR4_BPA!F12)/OIBR4_BPP!F8</f>
        <v>0.4337761871</v>
      </c>
      <c r="F6" s="27">
        <f>(OIBR4_BPA!G8-OIBR4_BPA!G12)/OIBR4_BPP!G8</f>
        <v>1.474736502</v>
      </c>
      <c r="G6" s="27">
        <f>(OIBR4_BPA!H8-OIBR4_BPA!H12)/OIBR4_BPP!H8</f>
        <v>1.146896837</v>
      </c>
    </row>
    <row r="7">
      <c r="A7" s="12"/>
      <c r="B7" s="12"/>
      <c r="C7" s="12"/>
      <c r="D7" s="12"/>
      <c r="E7" s="12"/>
      <c r="F7" s="12"/>
      <c r="G7" s="12"/>
    </row>
    <row r="8">
      <c r="A8" s="15" t="s">
        <v>211</v>
      </c>
      <c r="B8" s="14">
        <v>43738.0</v>
      </c>
      <c r="C8" s="14">
        <v>43373.0</v>
      </c>
      <c r="D8" s="14">
        <v>43008.0</v>
      </c>
      <c r="E8" s="14">
        <v>42643.0</v>
      </c>
      <c r="F8" s="14">
        <v>42277.0</v>
      </c>
      <c r="G8" s="14">
        <v>41912.0</v>
      </c>
    </row>
    <row r="9">
      <c r="A9" s="32" t="s">
        <v>213</v>
      </c>
      <c r="B9" s="34">
        <f>BG!B4</f>
        <v>5212871</v>
      </c>
      <c r="C9" s="34">
        <f>BG!C4</f>
        <v>6709615</v>
      </c>
      <c r="D9" s="34">
        <f>BG!D4</f>
        <v>3487243</v>
      </c>
      <c r="E9" s="34">
        <f>BG!E4</f>
        <v>6363838</v>
      </c>
      <c r="F9" s="34">
        <f>BG!F4</f>
        <v>7602753</v>
      </c>
      <c r="G9" s="34">
        <f>BG!G4</f>
        <v>8573070</v>
      </c>
    </row>
    <row r="10">
      <c r="A10" s="15" t="s">
        <v>215</v>
      </c>
      <c r="B10" s="14"/>
      <c r="C10" s="14"/>
      <c r="D10" s="14"/>
      <c r="E10" s="14"/>
      <c r="F10" s="14"/>
      <c r="G10" s="14"/>
    </row>
    <row r="11">
      <c r="A11" s="37" t="s">
        <v>216</v>
      </c>
      <c r="B11" s="38">
        <f>BG!B9-BG!B5</f>
        <v>8231153</v>
      </c>
      <c r="C11" s="38">
        <f>BG!C9-BG!C5</f>
        <v>10624025</v>
      </c>
      <c r="D11" s="38">
        <f>BG!D9-BG!D5</f>
        <v>-44143859</v>
      </c>
      <c r="E11" s="38">
        <f>BG!E9-BG!E5</f>
        <v>-34042666</v>
      </c>
      <c r="F11" s="38">
        <f>BG!F9-BG!F5</f>
        <v>12492938</v>
      </c>
      <c r="G11" s="38">
        <f>BG!G9-BG!G5</f>
        <v>6729963</v>
      </c>
    </row>
    <row r="12">
      <c r="A12" s="37" t="s">
        <v>218</v>
      </c>
      <c r="B12" s="39">
        <f t="shared" ref="B12:G12" si="1">A11:B11/B9</f>
        <v>1.579005696</v>
      </c>
      <c r="C12" s="39">
        <f t="shared" si="1"/>
        <v>1.583403072</v>
      </c>
      <c r="D12" s="40">
        <f t="shared" si="1"/>
        <v>-12.65867019</v>
      </c>
      <c r="E12" s="39">
        <f t="shared" si="1"/>
        <v>-5.349392301</v>
      </c>
      <c r="F12" s="39">
        <f t="shared" si="1"/>
        <v>1.6432124</v>
      </c>
      <c r="G12" s="39">
        <f t="shared" si="1"/>
        <v>0.7850120202</v>
      </c>
    </row>
    <row r="13">
      <c r="A13" s="41"/>
      <c r="B13" s="41"/>
      <c r="C13" s="42"/>
      <c r="D13" s="42"/>
      <c r="E13" s="42"/>
      <c r="F13" s="42"/>
      <c r="G13" s="42"/>
    </row>
    <row r="14">
      <c r="A14" s="15" t="s">
        <v>219</v>
      </c>
      <c r="B14" s="14">
        <v>43738.0</v>
      </c>
      <c r="C14" s="14">
        <v>43373.0</v>
      </c>
      <c r="D14" s="14">
        <v>43008.0</v>
      </c>
      <c r="E14" s="14">
        <v>42643.0</v>
      </c>
      <c r="F14" s="14">
        <v>42277.0</v>
      </c>
      <c r="G14" s="14">
        <v>41912.0</v>
      </c>
    </row>
    <row r="15">
      <c r="A15" s="37" t="s">
        <v>220</v>
      </c>
      <c r="B15" s="43">
        <f>B9/OIBR4_DRE!C8</f>
        <v>0.3424425885</v>
      </c>
      <c r="C15" s="43">
        <f>C9/OIBR4_DRE!D8</f>
        <v>0.4018952214</v>
      </c>
      <c r="D15" s="43">
        <f>D9/OIBR4_DRE!E8</f>
        <v>0.1941462012</v>
      </c>
      <c r="E15" s="43">
        <f>E9/OIBR4_DRE!F8</f>
        <v>0.3234705841</v>
      </c>
      <c r="F15" s="43">
        <f>F9/OIBR4_DRE!G8</f>
        <v>0.3681598455</v>
      </c>
      <c r="G15" s="43">
        <f>G9/OIBR4_DRE!H8</f>
        <v>0.4097130398</v>
      </c>
    </row>
    <row r="16">
      <c r="A16" s="37" t="s">
        <v>221</v>
      </c>
      <c r="B16" s="44">
        <f>-OIBR4_DRE!C9/OIBR4_BPA!C12</f>
        <v>36.36773471</v>
      </c>
      <c r="C16" s="44">
        <f>-OIBR4_DRE!D9/OIBR4_BPA!D12</f>
        <v>38.14497186</v>
      </c>
      <c r="D16" s="44">
        <f>-OIBR4_DRE!E9/OIBR4_BPA!E12</f>
        <v>44.47527836</v>
      </c>
      <c r="E16" s="44">
        <f>-OIBR4_DRE!F9/OIBR4_BPA!F12</f>
        <v>35.95853263</v>
      </c>
      <c r="F16" s="44">
        <f>-OIBR4_DRE!G9/OIBR4_BPA!G12</f>
        <v>32.22568915</v>
      </c>
      <c r="G16" s="44">
        <f>-OIBR4_DRE!H9/OIBR4_BPA!H12</f>
        <v>23.49605119</v>
      </c>
    </row>
    <row r="17">
      <c r="A17" s="37" t="s">
        <v>222</v>
      </c>
      <c r="B17" s="44">
        <f>OIBR4_BPA!C12*365/(-OIBR4_DRE!C9)</f>
        <v>10.03636886</v>
      </c>
      <c r="C17" s="44">
        <f>OIBR4_BPA!D12*365/(-OIBR4_DRE!D9)</f>
        <v>9.568757879</v>
      </c>
      <c r="D17" s="44">
        <f>OIBR4_BPA!E12*365/(-OIBR4_DRE!E9)</f>
        <v>8.20680642</v>
      </c>
      <c r="E17" s="44">
        <f>OIBR4_BPA!F12*365/(-OIBR4_DRE!F9)</f>
        <v>10.15058105</v>
      </c>
      <c r="F17" s="44">
        <f>OIBR4_BPA!G12*365/(-OIBR4_DRE!G9)</f>
        <v>11.32636756</v>
      </c>
      <c r="G17" s="44">
        <f>OIBR4_BPA!H12*365/(-OIBR4_DRE!H9)</f>
        <v>15.53452523</v>
      </c>
    </row>
    <row r="18">
      <c r="A18" s="37" t="s">
        <v>223</v>
      </c>
      <c r="B18" s="44">
        <f>OIBR4_BPA!C11/(OIBR4_DRE!C8/365)</f>
        <v>158.6406624</v>
      </c>
      <c r="C18" s="44">
        <f>OIBR4_BPA!D11/(OIBR4_DRE!D8/365)</f>
        <v>142.4709011</v>
      </c>
      <c r="D18" s="44">
        <f>OIBR4_BPA!E11/(OIBR4_DRE!E8/365)</f>
        <v>149.7118842</v>
      </c>
      <c r="E18" s="44">
        <f>OIBR4_BPA!F11/(OIBR4_DRE!F8/365)</f>
        <v>154.8684088</v>
      </c>
      <c r="F18" s="44">
        <f>OIBR4_BPA!G11/(OIBR4_DRE!G8/365)</f>
        <v>148.1111854</v>
      </c>
      <c r="G18" s="44">
        <f>OIBR4_BPA!H11/(OIBR4_DRE!H8/365)</f>
        <v>129.9555661</v>
      </c>
    </row>
    <row r="19">
      <c r="A19" s="37" t="s">
        <v>224</v>
      </c>
      <c r="B19" s="44">
        <f>OIBR4_BPP!C10/(B22/365)</f>
        <v>186.2552793</v>
      </c>
      <c r="C19" s="44">
        <f>OIBR4_BPP!D10/(C22/365)</f>
        <v>156.6682697</v>
      </c>
      <c r="D19" s="44">
        <f>OIBR4_BPP!E10/(D22/365)</f>
        <v>249.0393881</v>
      </c>
      <c r="E19" s="44">
        <f>OIBR4_BPP!F10/(E22/365)</f>
        <v>181.8267644</v>
      </c>
      <c r="F19" s="44">
        <f>OIBR4_BPP!G10/(F22/365)</f>
        <v>162.8609353</v>
      </c>
      <c r="G19" s="44">
        <f>OIBR4_BPP!H10/(G22/365)</f>
        <v>135.0397762</v>
      </c>
    </row>
    <row r="20">
      <c r="A20" s="37" t="s">
        <v>225</v>
      </c>
      <c r="B20" s="44">
        <f t="shared" ref="B20:G20" si="2">B17+B18-B19</f>
        <v>-17.57824799</v>
      </c>
      <c r="C20" s="44">
        <f t="shared" si="2"/>
        <v>-4.62861074</v>
      </c>
      <c r="D20" s="44">
        <f t="shared" si="2"/>
        <v>-91.12069754</v>
      </c>
      <c r="E20" s="44">
        <f t="shared" si="2"/>
        <v>-16.80777448</v>
      </c>
      <c r="F20" s="44">
        <f t="shared" si="2"/>
        <v>-3.423382378</v>
      </c>
      <c r="G20" s="44">
        <f t="shared" si="2"/>
        <v>10.45031516</v>
      </c>
    </row>
    <row r="21">
      <c r="A21" s="23"/>
      <c r="B21" s="24"/>
      <c r="C21" s="24"/>
      <c r="D21" s="24"/>
      <c r="E21" s="24"/>
      <c r="F21" s="24"/>
      <c r="G21" s="24"/>
    </row>
    <row r="22">
      <c r="A22" s="37" t="s">
        <v>226</v>
      </c>
      <c r="B22" s="45">
        <f>-OIBR4_DRE!C9+(OIBR4_BPA!C12-OIBR4_BPA!D12)</f>
        <v>11562933</v>
      </c>
      <c r="C22" s="45">
        <f>-OIBR4_DRE!D9+(OIBR4_BPA!D12-OIBR4_BPA!E12)</f>
        <v>12175022</v>
      </c>
      <c r="D22" s="45">
        <f>-OIBR4_DRE!E9+(OIBR4_BPA!E12-OIBR4_BPA!F12)</f>
        <v>11178620</v>
      </c>
      <c r="E22" s="45">
        <f>-OIBR4_DRE!F9+(OIBR4_BPA!F12-OIBR4_BPA!G12)</f>
        <v>12768360</v>
      </c>
      <c r="F22" s="45">
        <f>-OIBR4_DRE!G9+(OIBR4_BPA!G12-OIBR4_BPA!H12)</f>
        <v>11216711</v>
      </c>
      <c r="G22" s="45">
        <f>-OIBR4_DRE!H9+(OIBR4_BPA!H12-OIBR4_BPA!I12)</f>
        <v>11721336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