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76" windowHeight="6228" activeTab="2"/>
  </bookViews>
  <sheets>
    <sheet name="TELB3_BPA" sheetId="5" r:id="rId1"/>
    <sheet name="TELB3_BPP" sheetId="4" r:id="rId2"/>
    <sheet name="TELB3_DR" sheetId="2" r:id="rId3"/>
    <sheet name="BG" sheetId="7" r:id="rId4"/>
    <sheet name="Liquidez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C21" i="6" l="1"/>
  <c r="D21" i="6"/>
  <c r="E21" i="6"/>
  <c r="F21" i="6"/>
  <c r="G21" i="6"/>
  <c r="B21" i="6"/>
  <c r="C25" i="6"/>
  <c r="D25" i="6"/>
  <c r="E25" i="6"/>
  <c r="F25" i="6"/>
  <c r="G25" i="6"/>
  <c r="C27" i="6"/>
  <c r="C24" i="6" s="1"/>
  <c r="D27" i="6"/>
  <c r="D24" i="6" s="1"/>
  <c r="E27" i="6"/>
  <c r="F27" i="6"/>
  <c r="G27" i="6"/>
  <c r="E24" i="6"/>
  <c r="F24" i="6"/>
  <c r="G24" i="6"/>
  <c r="B25" i="6"/>
  <c r="B24" i="6"/>
  <c r="B27" i="6"/>
  <c r="C23" i="6"/>
  <c r="D23" i="6"/>
  <c r="E23" i="6"/>
  <c r="F23" i="6"/>
  <c r="G23" i="6"/>
  <c r="B23" i="6"/>
  <c r="C22" i="6"/>
  <c r="D22" i="6"/>
  <c r="E22" i="6"/>
  <c r="F22" i="6"/>
  <c r="G22" i="6"/>
  <c r="B22" i="6"/>
  <c r="C20" i="6"/>
  <c r="D20" i="6"/>
  <c r="E20" i="6"/>
  <c r="F20" i="6"/>
  <c r="G20" i="6"/>
  <c r="B20" i="6"/>
  <c r="C8" i="6"/>
  <c r="D8" i="6"/>
  <c r="E8" i="6"/>
  <c r="F8" i="6"/>
  <c r="G8" i="6"/>
  <c r="B8" i="6"/>
  <c r="C7" i="6"/>
  <c r="D7" i="6"/>
  <c r="E7" i="6"/>
  <c r="F7" i="6"/>
  <c r="G7" i="6"/>
  <c r="B7" i="6"/>
  <c r="C17" i="6"/>
  <c r="D17" i="6"/>
  <c r="E17" i="6"/>
  <c r="F17" i="6"/>
  <c r="G17" i="6"/>
  <c r="B17" i="6"/>
  <c r="C16" i="6"/>
  <c r="D16" i="6"/>
  <c r="E16" i="6"/>
  <c r="F16" i="6"/>
  <c r="G16" i="6"/>
  <c r="B16" i="6"/>
  <c r="C14" i="6"/>
  <c r="D14" i="6"/>
  <c r="E14" i="6"/>
  <c r="F14" i="6"/>
  <c r="G14" i="6"/>
  <c r="C21" i="7"/>
  <c r="C8" i="7" s="1"/>
  <c r="D21" i="7"/>
  <c r="E21" i="7"/>
  <c r="F21" i="7"/>
  <c r="G21" i="7"/>
  <c r="C20" i="7"/>
  <c r="D20" i="7"/>
  <c r="E20" i="7"/>
  <c r="F20" i="7"/>
  <c r="F8" i="7" s="1"/>
  <c r="G20" i="7"/>
  <c r="D8" i="7"/>
  <c r="E8" i="7"/>
  <c r="B10" i="7"/>
  <c r="B21" i="7"/>
  <c r="B20" i="7"/>
  <c r="C16" i="7"/>
  <c r="D16" i="7"/>
  <c r="E16" i="7"/>
  <c r="F16" i="7"/>
  <c r="G16" i="7"/>
  <c r="C15" i="7"/>
  <c r="D15" i="7"/>
  <c r="E15" i="7"/>
  <c r="F15" i="7"/>
  <c r="G15" i="7"/>
  <c r="G13" i="7" s="1"/>
  <c r="C14" i="7"/>
  <c r="D14" i="7"/>
  <c r="E14" i="7"/>
  <c r="F14" i="7"/>
  <c r="G14" i="7"/>
  <c r="E13" i="7"/>
  <c r="F13" i="7"/>
  <c r="C12" i="7"/>
  <c r="D12" i="7"/>
  <c r="E12" i="7"/>
  <c r="F12" i="7"/>
  <c r="G12" i="7"/>
  <c r="C10" i="7"/>
  <c r="D10" i="7"/>
  <c r="E10" i="7"/>
  <c r="F10" i="7"/>
  <c r="G10" i="7"/>
  <c r="B16" i="7"/>
  <c r="B15" i="7"/>
  <c r="B13" i="7" s="1"/>
  <c r="B14" i="7"/>
  <c r="B12" i="7"/>
  <c r="E7" i="7"/>
  <c r="F7" i="7"/>
  <c r="G7" i="7"/>
  <c r="C9" i="7"/>
  <c r="D9" i="7"/>
  <c r="E9" i="7"/>
  <c r="F9" i="7"/>
  <c r="G9" i="7"/>
  <c r="C7" i="7"/>
  <c r="D7" i="7"/>
  <c r="B7" i="7"/>
  <c r="B9" i="7"/>
  <c r="C11" i="6"/>
  <c r="D11" i="6"/>
  <c r="E11" i="6"/>
  <c r="F11" i="6"/>
  <c r="G11" i="6"/>
  <c r="B11" i="6"/>
  <c r="C10" i="6"/>
  <c r="D10" i="6"/>
  <c r="E10" i="6"/>
  <c r="F10" i="6"/>
  <c r="G10" i="6"/>
  <c r="B10" i="6"/>
  <c r="G8" i="7" l="1"/>
  <c r="B8" i="7"/>
  <c r="D13" i="7"/>
  <c r="C13" i="7"/>
</calcChain>
</file>

<file path=xl/sharedStrings.xml><?xml version="1.0" encoding="utf-8"?>
<sst xmlns="http://schemas.openxmlformats.org/spreadsheetml/2006/main" count="236" uniqueCount="179">
  <si>
    <t>Lucro Diluído por Ação</t>
  </si>
  <si>
    <t>3.99.02</t>
  </si>
  <si>
    <t>Lucro Básico por Ação</t>
  </si>
  <si>
    <t>3.99.01</t>
  </si>
  <si>
    <t>Lucro por Ação - (Reais / Ação)</t>
  </si>
  <si>
    <t>3.99</t>
  </si>
  <si>
    <t>Lucro/Prejuízo do Período</t>
  </si>
  <si>
    <t>3.11</t>
  </si>
  <si>
    <t>Ganhos/Perdas Líquidas sobre Ativos de Operações Descontinuadas</t>
  </si>
  <si>
    <t>3.10.02</t>
  </si>
  <si>
    <t>Lucro/Prejuízo Líquido das Operações Descontinuadas</t>
  </si>
  <si>
    <t>3.10.01</t>
  </si>
  <si>
    <t>Resultado Líquido de Operações Descontinuadas</t>
  </si>
  <si>
    <t>3.10</t>
  </si>
  <si>
    <t>Resultado Líquido das Operações Continuadas</t>
  </si>
  <si>
    <t>3.09</t>
  </si>
  <si>
    <t>Diferido</t>
  </si>
  <si>
    <t>3.08.02</t>
  </si>
  <si>
    <t>Corrente</t>
  </si>
  <si>
    <t>3.08.01</t>
  </si>
  <si>
    <t>Imposto de Renda e Contribuição Social sobre o Lucro</t>
  </si>
  <si>
    <t>3.08</t>
  </si>
  <si>
    <t>Resultado Antes dos Tributos sobre o Lucro</t>
  </si>
  <si>
    <t>3.07</t>
  </si>
  <si>
    <t>Despesas Financeiras</t>
  </si>
  <si>
    <t>3.06.02</t>
  </si>
  <si>
    <t>Receitas Financeiras</t>
  </si>
  <si>
    <t>3.06.01</t>
  </si>
  <si>
    <t>Resultado Financeiro</t>
  </si>
  <si>
    <t>3.06</t>
  </si>
  <si>
    <t>Resultado Antes do Resultado Financeiro e dos Tributos</t>
  </si>
  <si>
    <t>3.05</t>
  </si>
  <si>
    <t>Resultado de Equivalência Patrimonial</t>
  </si>
  <si>
    <t>3.04.06</t>
  </si>
  <si>
    <t>Outras Despesas Operacionais</t>
  </si>
  <si>
    <t>3.04.05</t>
  </si>
  <si>
    <t>Outras Receitas Operacionais</t>
  </si>
  <si>
    <t>3.04.04</t>
  </si>
  <si>
    <t>Perdas pela Não Recuperabilidade de Ativos</t>
  </si>
  <si>
    <t>3.04.03</t>
  </si>
  <si>
    <t>Despesas Gerais e Administrativas</t>
  </si>
  <si>
    <t>3.04.02</t>
  </si>
  <si>
    <t>Despesas com Vendas</t>
  </si>
  <si>
    <t>3.04.01</t>
  </si>
  <si>
    <t>Despesas/Receitas Operacionais</t>
  </si>
  <si>
    <t>3.04</t>
  </si>
  <si>
    <t>Resultado Bruto</t>
  </si>
  <si>
    <t>3.03</t>
  </si>
  <si>
    <t>Custo dos Bens e/ou Serviços Vendidos</t>
  </si>
  <si>
    <t>3.02</t>
  </si>
  <si>
    <t>Receita de Venda de Bens e/ou Serviços</t>
  </si>
  <si>
    <t>3.01</t>
  </si>
  <si>
    <t>30/09/2014"</t>
  </si>
  <si>
    <t>30/09/2015"</t>
  </si>
  <si>
    <t>30/09/2016"</t>
  </si>
  <si>
    <t>30/09/2017"</t>
  </si>
  <si>
    <t>30/09/2018"</t>
  </si>
  <si>
    <t>30/09/2019"</t>
  </si>
  <si>
    <t>Descrição</t>
  </si>
  <si>
    <t>Conta</t>
  </si>
  <si>
    <t>Aplicações Financeiras</t>
  </si>
  <si>
    <t>Outros Resultados Abrangentes</t>
  </si>
  <si>
    <t>2.03.08</t>
  </si>
  <si>
    <t>Ajustes Acumulados de Conversão</t>
  </si>
  <si>
    <t>2.03.07</t>
  </si>
  <si>
    <t>Ajustes de Avaliação Patrimonial</t>
  </si>
  <si>
    <t>2.03.06</t>
  </si>
  <si>
    <t>Lucros/Prejuízos Acumulados</t>
  </si>
  <si>
    <t>2.03.05</t>
  </si>
  <si>
    <t>Reservas de Lucros</t>
  </si>
  <si>
    <t>2.03.04</t>
  </si>
  <si>
    <t>Reservas de Reavaliação</t>
  </si>
  <si>
    <t>2.03.03</t>
  </si>
  <si>
    <t>Reservas de Capital</t>
  </si>
  <si>
    <t>2.03.02</t>
  </si>
  <si>
    <t>Capital Social Realizado</t>
  </si>
  <si>
    <t>2.03.01</t>
  </si>
  <si>
    <t>Patrimônio Líquido</t>
  </si>
  <si>
    <t>2.03</t>
  </si>
  <si>
    <t>Lucros e Receitas a Apropriar</t>
  </si>
  <si>
    <t>2.02.06</t>
  </si>
  <si>
    <t>Passivos sobre Ativos Não-Correntes a Venda e Descontinuados</t>
  </si>
  <si>
    <t>2.02.05</t>
  </si>
  <si>
    <t>Provisões</t>
  </si>
  <si>
    <t>2.02.04</t>
  </si>
  <si>
    <t>Tributos Diferidos</t>
  </si>
  <si>
    <t>2.02.03</t>
  </si>
  <si>
    <t>Outras Obrigações</t>
  </si>
  <si>
    <t>2.02.02</t>
  </si>
  <si>
    <t>Empréstimos e Financiamentos</t>
  </si>
  <si>
    <t>2.02.01</t>
  </si>
  <si>
    <t>Passivo Não Circulante</t>
  </si>
  <si>
    <t>2.02</t>
  </si>
  <si>
    <t>2.01.07</t>
  </si>
  <si>
    <t>2.01.06</t>
  </si>
  <si>
    <t>2.01.05</t>
  </si>
  <si>
    <t>2.01.04</t>
  </si>
  <si>
    <t>Obrigações Fiscais</t>
  </si>
  <si>
    <t>2.01.03</t>
  </si>
  <si>
    <t>Fornecedores</t>
  </si>
  <si>
    <t>2.01.02</t>
  </si>
  <si>
    <t>Obrigações Sociais e Trabalhistas</t>
  </si>
  <si>
    <t>2.01.01</t>
  </si>
  <si>
    <t>Passivo Circulante</t>
  </si>
  <si>
    <t>2.01</t>
  </si>
  <si>
    <t>Passivo Total</t>
  </si>
  <si>
    <t>31/12/2014</t>
  </si>
  <si>
    <t>31/12/2015</t>
  </si>
  <si>
    <t>31/12/2016</t>
  </si>
  <si>
    <t>31/12/2017</t>
  </si>
  <si>
    <t>31/12/2018</t>
  </si>
  <si>
    <t>30/09/2019</t>
  </si>
  <si>
    <t>Intangível</t>
  </si>
  <si>
    <t>1.02.04</t>
  </si>
  <si>
    <t>Imobilizado</t>
  </si>
  <si>
    <t>1.02.03</t>
  </si>
  <si>
    <t>Investimentos</t>
  </si>
  <si>
    <t>1.02.02</t>
  </si>
  <si>
    <t>Ativo Realizável a Longo Prazo</t>
  </si>
  <si>
    <t>1.02.01</t>
  </si>
  <si>
    <t>Ativo Não Circulante</t>
  </si>
  <si>
    <t>1.02</t>
  </si>
  <si>
    <t>Outros Ativos Circulantes</t>
  </si>
  <si>
    <t>1.01.08</t>
  </si>
  <si>
    <t>Despesas Antecipadas</t>
  </si>
  <si>
    <t>1.01.07</t>
  </si>
  <si>
    <t>Tributos a Recuperar</t>
  </si>
  <si>
    <t>1.01.06</t>
  </si>
  <si>
    <t>Ativos Biológicos</t>
  </si>
  <si>
    <t>1.01.05</t>
  </si>
  <si>
    <t>Estoques</t>
  </si>
  <si>
    <t>1.01.04</t>
  </si>
  <si>
    <t>Contas a Receber</t>
  </si>
  <si>
    <t>1.01.03</t>
  </si>
  <si>
    <t>1.01.02</t>
  </si>
  <si>
    <t>Caixa e Equivalentes de Caixa</t>
  </si>
  <si>
    <t>1.01.01</t>
  </si>
  <si>
    <t>Ativo Circulante</t>
  </si>
  <si>
    <t>1.01</t>
  </si>
  <si>
    <t>Ativo Total</t>
  </si>
  <si>
    <t xml:space="preserve">Compras=CPV+ (Estoques finais-estoques iniciais) </t>
  </si>
  <si>
    <t>Ciclo de caixa= Prazo médio estoques + PM de recebimento-PM de pagamento</t>
  </si>
  <si>
    <t>Prazo médio de pagamento= contas a pagar a fornecedores/compras diárias médias</t>
  </si>
  <si>
    <t>Prazo médio de recebimento= contas a receber de clientes/vendas diárias médias</t>
  </si>
  <si>
    <t>Prazo médio de estoques= 365/Giro = Estoques*365/CPV</t>
  </si>
  <si>
    <t>Giro de estoques = CPV/Estoques</t>
  </si>
  <si>
    <t>NCG/Receita Líquida Operacional=</t>
  </si>
  <si>
    <t>Gestão do Ciclo Operacional</t>
  </si>
  <si>
    <t>Liquidez = FLLP/NCG</t>
  </si>
  <si>
    <t>FLLP = Dívidas de Longo Prazo + Patrimônio dos acionistas - Ativos Fixos Líquidos</t>
  </si>
  <si>
    <t>Financiamento do Ciclo Operacional</t>
  </si>
  <si>
    <t xml:space="preserve">NCG= </t>
  </si>
  <si>
    <t>Investimento Líquido no ciclo operacional ou em necessidades de capital de giro (NCG)</t>
  </si>
  <si>
    <t>Índice de Liquidez Seca (Acid Test)= (Ativos Circulantes - Estoques)/Passivos Circulantes</t>
  </si>
  <si>
    <t>Índice de Liquidez Corrente= Ativos Circulantes/Passivos Circulantes</t>
  </si>
  <si>
    <t>Capital de Giro Líquido = Ativo Circulante - Passivo Circulante=</t>
  </si>
  <si>
    <t>Capital de Giro Líquido = Financiamentos de Longo Prazo - Ativos Fixos Líquidos=</t>
  </si>
  <si>
    <t>Medidas de Liquidez Tradicionais</t>
  </si>
  <si>
    <t>Período: 2014 - 2019</t>
  </si>
  <si>
    <t>Demonstrativo: Análise de Liquidez</t>
  </si>
  <si>
    <t>PC Operacional</t>
  </si>
  <si>
    <t>AC Operacional</t>
  </si>
  <si>
    <t>Capital Aplicado Total</t>
  </si>
  <si>
    <t xml:space="preserve">                   Patrimônio dos Acionistas</t>
  </si>
  <si>
    <t xml:space="preserve">                   Dívidas de Longo Prazo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</si>
  <si>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Financiamento de Longo Prazo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</si>
  <si>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Dívidas de curto prazo</t>
    </r>
  </si>
  <si>
    <t>Capital Aplicado ou Fontes de recursos</t>
  </si>
  <si>
    <t>Capital Investido total ou Ativos Líquidos Totais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</si>
  <si>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Ativos Fixos Líquidos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</si>
  <si>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Necessidades de capital de Giro (NCG)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</si>
  <si>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Caixa e equivalentes de caixa</t>
    </r>
  </si>
  <si>
    <t>Capital Investido ou Ativos Líquidos</t>
  </si>
  <si>
    <t>Demonstrativo: Balanço Gerencial</t>
  </si>
  <si>
    <t>EMPRESA: TELB3 - TELEC BRASILEIRAS S.A. TELEBRAS</t>
  </si>
  <si>
    <t>Demonstrativo: Balanço Patrimonial Ativo</t>
  </si>
  <si>
    <t>Período: 2014-2019</t>
  </si>
  <si>
    <t>Demonstrativo: Balanço Patrimonial Passivo</t>
  </si>
  <si>
    <t>Demonstrativo: Demonstração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</si>
</sst>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8" formatCode="0.0"/>
    <numFmt numFmtId="170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969"/>
        <bgColor indexed="64"/>
      </patternFill>
    </fill>
  </fills>
  <borders count="27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5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46" fontId="0" fillId="0" borderId="4" xfId="0" applyNumberFormat="1" applyBorder="1"/>
    <xf numFmtId="0" fontId="5" fillId="0" borderId="5" xfId="0" applyFont="1" applyBorder="1"/>
    <xf numFmtId="0" fontId="0" fillId="0" borderId="5" xfId="0" applyBorder="1"/>
    <xf numFmtId="0" fontId="5" fillId="0" borderId="8" xfId="0" applyFont="1" applyBorder="1"/>
    <xf numFmtId="0" fontId="1" fillId="4" borderId="9" xfId="0" applyFont="1" applyFill="1" applyBorder="1" applyAlignment="1">
      <alignment horizontal="center" vertical="center"/>
    </xf>
    <xf numFmtId="0" fontId="4" fillId="4" borderId="0" xfId="0" applyFont="1" applyFill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4" xfId="0" applyBorder="1"/>
    <xf numFmtId="0" fontId="2" fillId="0" borderId="14" xfId="0" applyFont="1" applyBorder="1"/>
    <xf numFmtId="0" fontId="0" fillId="0" borderId="15" xfId="0" applyBorder="1"/>
    <xf numFmtId="0" fontId="0" fillId="0" borderId="8" xfId="0" applyBorder="1"/>
    <xf numFmtId="0" fontId="5" fillId="6" borderId="17" xfId="0" applyFont="1" applyFill="1" applyBorder="1"/>
    <xf numFmtId="0" fontId="0" fillId="0" borderId="19" xfId="0" applyBorder="1"/>
    <xf numFmtId="0" fontId="0" fillId="0" borderId="21" xfId="0" applyBorder="1"/>
    <xf numFmtId="0" fontId="1" fillId="4" borderId="22" xfId="0" applyFont="1" applyFill="1" applyBorder="1" applyAlignment="1">
      <alignment horizontal="center" vertical="center"/>
    </xf>
    <xf numFmtId="0" fontId="5" fillId="6" borderId="24" xfId="0" applyFont="1" applyFill="1" applyBorder="1"/>
    <xf numFmtId="0" fontId="0" fillId="0" borderId="25" xfId="0" applyBorder="1"/>
    <xf numFmtId="0" fontId="0" fillId="0" borderId="26" xfId="0" applyBorder="1"/>
    <xf numFmtId="3" fontId="0" fillId="0" borderId="18" xfId="0" applyNumberFormat="1" applyBorder="1"/>
    <xf numFmtId="3" fontId="0" fillId="0" borderId="20" xfId="0" applyNumberFormat="1" applyBorder="1"/>
    <xf numFmtId="3" fontId="0" fillId="6" borderId="23" xfId="0" applyNumberFormat="1" applyFill="1" applyBorder="1"/>
    <xf numFmtId="3" fontId="0" fillId="6" borderId="16" xfId="0" applyNumberFormat="1" applyFill="1" applyBorder="1"/>
    <xf numFmtId="10" fontId="0" fillId="0" borderId="1" xfId="0" applyNumberFormat="1" applyBorder="1"/>
    <xf numFmtId="3" fontId="0" fillId="0" borderId="13" xfId="0" applyNumberFormat="1" applyBorder="1"/>
    <xf numFmtId="3" fontId="0" fillId="0" borderId="4" xfId="0" applyNumberFormat="1" applyBorder="1"/>
    <xf numFmtId="10" fontId="0" fillId="0" borderId="7" xfId="0" applyNumberFormat="1" applyBorder="1"/>
    <xf numFmtId="2" fontId="0" fillId="0" borderId="3" xfId="0" applyNumberFormat="1" applyBorder="1"/>
    <xf numFmtId="168" fontId="0" fillId="0" borderId="3" xfId="0" applyNumberFormat="1" applyBorder="1"/>
    <xf numFmtId="170" fontId="0" fillId="0" borderId="6" xfId="1" applyNumberFormat="1" applyFont="1" applyBorder="1"/>
    <xf numFmtId="170" fontId="0" fillId="0" borderId="3" xfId="1" applyNumberFormat="1" applyFont="1" applyBorder="1"/>
    <xf numFmtId="170" fontId="0" fillId="0" borderId="0" xfId="1" applyNumberFormat="1" applyFont="1"/>
    <xf numFmtId="2" fontId="0" fillId="0" borderId="4" xfId="0" applyNumberFormat="1" applyBorder="1"/>
    <xf numFmtId="170" fontId="0" fillId="7" borderId="0" xfId="1" applyNumberFormat="1" applyFont="1" applyFill="1"/>
    <xf numFmtId="10" fontId="0" fillId="7" borderId="1" xfId="0" applyNumberFormat="1" applyFill="1" applyBorder="1"/>
    <xf numFmtId="168" fontId="0" fillId="7" borderId="3" xfId="0" applyNumberFormat="1" applyFill="1" applyBorder="1"/>
    <xf numFmtId="170" fontId="0" fillId="7" borderId="3" xfId="1" applyNumberFormat="1" applyFont="1" applyFill="1" applyBorder="1"/>
    <xf numFmtId="170" fontId="0" fillId="0" borderId="18" xfId="1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4.4" x14ac:dyDescent="0.3"/>
  <cols>
    <col min="1" max="1" width="17.5546875" customWidth="1"/>
    <col min="2" max="2" width="62.109375" customWidth="1"/>
    <col min="3" max="3" width="15.77734375" customWidth="1"/>
    <col min="4" max="4" width="14.77734375" customWidth="1"/>
    <col min="5" max="5" width="14.6640625" customWidth="1"/>
    <col min="6" max="6" width="14.21875" customWidth="1"/>
    <col min="7" max="7" width="13.6640625" customWidth="1"/>
    <col min="8" max="8" width="14.21875" customWidth="1"/>
  </cols>
  <sheetData>
    <row r="1" spans="1:8" ht="18" x14ac:dyDescent="0.35">
      <c r="A1" s="7" t="s">
        <v>174</v>
      </c>
    </row>
    <row r="2" spans="1:8" ht="15.6" x14ac:dyDescent="0.3">
      <c r="A2" s="6" t="s">
        <v>175</v>
      </c>
    </row>
    <row r="3" spans="1:8" ht="15.6" x14ac:dyDescent="0.3">
      <c r="A3" s="6" t="s">
        <v>176</v>
      </c>
    </row>
    <row r="6" spans="1:8" x14ac:dyDescent="0.3">
      <c r="A6" s="4" t="s">
        <v>59</v>
      </c>
      <c r="B6" s="4" t="s">
        <v>58</v>
      </c>
      <c r="C6" s="4" t="s">
        <v>111</v>
      </c>
      <c r="D6" s="4" t="s">
        <v>110</v>
      </c>
      <c r="E6" s="4" t="s">
        <v>109</v>
      </c>
      <c r="F6" s="4" t="s">
        <v>108</v>
      </c>
      <c r="G6" s="4" t="s">
        <v>107</v>
      </c>
      <c r="H6" s="4" t="s">
        <v>106</v>
      </c>
    </row>
    <row r="7" spans="1:8" x14ac:dyDescent="0.3">
      <c r="A7" s="8">
        <v>1</v>
      </c>
      <c r="B7" t="s">
        <v>139</v>
      </c>
      <c r="C7" s="2">
        <v>3486473</v>
      </c>
      <c r="D7" s="2">
        <v>3585269</v>
      </c>
      <c r="E7" s="2">
        <v>3425226</v>
      </c>
      <c r="F7" s="2">
        <v>3059928</v>
      </c>
      <c r="G7" s="2">
        <v>2554529</v>
      </c>
      <c r="H7" s="2">
        <v>1833542</v>
      </c>
    </row>
    <row r="8" spans="1:8" x14ac:dyDescent="0.3">
      <c r="A8" s="3" t="s">
        <v>138</v>
      </c>
      <c r="B8" t="s">
        <v>137</v>
      </c>
      <c r="C8" s="2">
        <v>340422</v>
      </c>
      <c r="D8" s="2">
        <v>347786</v>
      </c>
      <c r="E8" s="2">
        <v>365926</v>
      </c>
      <c r="F8" s="2">
        <v>413355</v>
      </c>
      <c r="G8" s="2">
        <v>423053</v>
      </c>
      <c r="H8" s="2">
        <v>389049</v>
      </c>
    </row>
    <row r="9" spans="1:8" x14ac:dyDescent="0.3">
      <c r="A9" s="1" t="s">
        <v>136</v>
      </c>
      <c r="B9" t="s">
        <v>135</v>
      </c>
      <c r="C9" s="2">
        <v>71750</v>
      </c>
      <c r="D9" s="2">
        <v>156119</v>
      </c>
      <c r="E9" s="2">
        <v>198922</v>
      </c>
      <c r="F9" s="2">
        <v>282735</v>
      </c>
      <c r="G9" s="2">
        <v>256782</v>
      </c>
      <c r="H9">
        <v>0</v>
      </c>
    </row>
    <row r="10" spans="1:8" x14ac:dyDescent="0.3">
      <c r="A10" s="1" t="s">
        <v>134</v>
      </c>
      <c r="B10" t="s">
        <v>60</v>
      </c>
      <c r="C10" s="2">
        <v>2103</v>
      </c>
      <c r="D10" s="2">
        <v>1985</v>
      </c>
      <c r="E10" s="2">
        <v>2015</v>
      </c>
      <c r="F10" s="2">
        <v>1631</v>
      </c>
      <c r="G10" s="2">
        <v>1442</v>
      </c>
      <c r="H10" s="2">
        <v>249074</v>
      </c>
    </row>
    <row r="11" spans="1:8" x14ac:dyDescent="0.3">
      <c r="A11" s="1" t="s">
        <v>133</v>
      </c>
      <c r="B11" t="s">
        <v>132</v>
      </c>
      <c r="C11" s="2">
        <v>114823</v>
      </c>
      <c r="D11" s="2">
        <v>57314</v>
      </c>
      <c r="E11" s="2">
        <v>32965</v>
      </c>
      <c r="F11" s="2">
        <v>21720</v>
      </c>
      <c r="G11" s="2">
        <v>38122</v>
      </c>
      <c r="H11" s="2">
        <v>74006</v>
      </c>
    </row>
    <row r="12" spans="1:8" x14ac:dyDescent="0.3">
      <c r="A12" s="1" t="s">
        <v>131</v>
      </c>
      <c r="B12" t="s">
        <v>130</v>
      </c>
    </row>
    <row r="13" spans="1:8" x14ac:dyDescent="0.3">
      <c r="A13" s="1" t="s">
        <v>129</v>
      </c>
      <c r="B13" t="s">
        <v>128</v>
      </c>
    </row>
    <row r="14" spans="1:8" x14ac:dyDescent="0.3">
      <c r="A14" s="1" t="s">
        <v>127</v>
      </c>
      <c r="B14" t="s">
        <v>126</v>
      </c>
      <c r="C14" s="2">
        <v>120631</v>
      </c>
      <c r="D14" s="2">
        <v>81000</v>
      </c>
      <c r="E14" s="2">
        <v>97013</v>
      </c>
      <c r="F14" s="2">
        <v>75074</v>
      </c>
      <c r="G14" s="2">
        <v>57005</v>
      </c>
      <c r="H14" s="2">
        <v>22502</v>
      </c>
    </row>
    <row r="15" spans="1:8" x14ac:dyDescent="0.3">
      <c r="A15" s="1" t="s">
        <v>125</v>
      </c>
      <c r="B15" t="s">
        <v>124</v>
      </c>
    </row>
    <row r="16" spans="1:8" x14ac:dyDescent="0.3">
      <c r="A16" s="1" t="s">
        <v>123</v>
      </c>
      <c r="B16" t="s">
        <v>122</v>
      </c>
      <c r="C16" s="2">
        <v>31115</v>
      </c>
      <c r="D16" s="2">
        <v>51368</v>
      </c>
      <c r="E16" s="2">
        <v>35011</v>
      </c>
      <c r="F16" s="2">
        <v>32195</v>
      </c>
      <c r="G16" s="2">
        <v>69702</v>
      </c>
      <c r="H16" s="2">
        <v>43467</v>
      </c>
    </row>
    <row r="17" spans="1:8" x14ac:dyDescent="0.3">
      <c r="A17" s="3" t="s">
        <v>121</v>
      </c>
      <c r="B17" t="s">
        <v>120</v>
      </c>
      <c r="C17" s="2">
        <v>3146051</v>
      </c>
      <c r="D17" s="2">
        <v>3237483</v>
      </c>
      <c r="E17" s="2">
        <v>3059300</v>
      </c>
      <c r="F17" s="2">
        <v>2646573</v>
      </c>
      <c r="G17" s="2">
        <v>2131476</v>
      </c>
      <c r="H17" s="2">
        <v>1444493</v>
      </c>
    </row>
    <row r="18" spans="1:8" x14ac:dyDescent="0.3">
      <c r="A18" s="1" t="s">
        <v>119</v>
      </c>
      <c r="B18" t="s">
        <v>118</v>
      </c>
      <c r="C18" s="2">
        <v>272670</v>
      </c>
      <c r="D18" s="2">
        <v>336906</v>
      </c>
      <c r="E18" s="2">
        <v>287429</v>
      </c>
      <c r="F18" s="2">
        <v>275112</v>
      </c>
      <c r="G18" s="2">
        <v>205800</v>
      </c>
      <c r="H18" s="2">
        <v>162348</v>
      </c>
    </row>
    <row r="19" spans="1:8" x14ac:dyDescent="0.3">
      <c r="A19" s="1" t="s">
        <v>117</v>
      </c>
      <c r="B19" t="s">
        <v>116</v>
      </c>
      <c r="C19" s="2">
        <v>82564</v>
      </c>
      <c r="D19" s="2">
        <v>74086</v>
      </c>
      <c r="E19" s="2">
        <v>69193</v>
      </c>
      <c r="F19" s="2">
        <v>77145</v>
      </c>
      <c r="G19" s="2">
        <v>55231</v>
      </c>
      <c r="H19" s="2">
        <v>24567</v>
      </c>
    </row>
    <row r="20" spans="1:8" x14ac:dyDescent="0.3">
      <c r="A20" s="1" t="s">
        <v>115</v>
      </c>
      <c r="B20" t="s">
        <v>114</v>
      </c>
      <c r="C20" s="2">
        <v>2771630</v>
      </c>
      <c r="D20" s="2">
        <v>2806288</v>
      </c>
      <c r="E20" s="2">
        <v>2683307</v>
      </c>
      <c r="F20" s="2">
        <v>2275655</v>
      </c>
      <c r="G20" s="2">
        <v>1850122</v>
      </c>
      <c r="H20" s="2">
        <v>1240145</v>
      </c>
    </row>
    <row r="21" spans="1:8" x14ac:dyDescent="0.3">
      <c r="A21" s="1" t="s">
        <v>113</v>
      </c>
      <c r="B21" t="s">
        <v>112</v>
      </c>
      <c r="C21" s="2">
        <v>19187</v>
      </c>
      <c r="D21" s="2">
        <v>20203</v>
      </c>
      <c r="E21" s="2">
        <v>19371</v>
      </c>
      <c r="F21" s="2">
        <v>18661</v>
      </c>
      <c r="G21" s="2">
        <v>20323</v>
      </c>
      <c r="H21" s="2">
        <v>17433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3" sqref="A3"/>
    </sheetView>
  </sheetViews>
  <sheetFormatPr defaultRowHeight="14.4" x14ac:dyDescent="0.3"/>
  <cols>
    <col min="1" max="1" width="17.5546875" customWidth="1"/>
    <col min="2" max="2" width="62.109375" customWidth="1"/>
    <col min="3" max="3" width="15.77734375" customWidth="1"/>
    <col min="4" max="4" width="14.77734375" customWidth="1"/>
    <col min="5" max="5" width="14.6640625" customWidth="1"/>
    <col min="6" max="6" width="14.21875" customWidth="1"/>
    <col min="7" max="7" width="13.6640625" customWidth="1"/>
    <col min="8" max="8" width="14.21875" customWidth="1"/>
  </cols>
  <sheetData>
    <row r="1" spans="1:8" ht="18" x14ac:dyDescent="0.35">
      <c r="A1" s="7" t="s">
        <v>174</v>
      </c>
    </row>
    <row r="2" spans="1:8" ht="15.6" x14ac:dyDescent="0.3">
      <c r="A2" s="6" t="s">
        <v>177</v>
      </c>
    </row>
    <row r="3" spans="1:8" ht="15.6" x14ac:dyDescent="0.3">
      <c r="A3" s="6" t="s">
        <v>176</v>
      </c>
    </row>
    <row r="6" spans="1:8" x14ac:dyDescent="0.3">
      <c r="A6" s="4" t="s">
        <v>59</v>
      </c>
      <c r="B6" s="4" t="s">
        <v>58</v>
      </c>
      <c r="C6" s="4" t="s">
        <v>111</v>
      </c>
      <c r="D6" s="4" t="s">
        <v>110</v>
      </c>
      <c r="E6" s="4" t="s">
        <v>109</v>
      </c>
      <c r="F6" s="4" t="s">
        <v>108</v>
      </c>
      <c r="G6" s="4" t="s">
        <v>107</v>
      </c>
      <c r="H6" s="4" t="s">
        <v>106</v>
      </c>
    </row>
    <row r="7" spans="1:8" x14ac:dyDescent="0.3">
      <c r="A7" s="8">
        <v>2</v>
      </c>
      <c r="B7" t="s">
        <v>105</v>
      </c>
      <c r="C7" s="2">
        <v>3486473</v>
      </c>
      <c r="D7" s="2">
        <v>3585269</v>
      </c>
      <c r="E7" s="2">
        <v>3425226</v>
      </c>
      <c r="F7" s="2">
        <v>3059928</v>
      </c>
      <c r="G7" s="2">
        <v>2554529</v>
      </c>
      <c r="H7" s="2">
        <v>1833542</v>
      </c>
    </row>
    <row r="8" spans="1:8" x14ac:dyDescent="0.3">
      <c r="A8" s="3" t="s">
        <v>104</v>
      </c>
      <c r="B8" t="s">
        <v>103</v>
      </c>
      <c r="C8" s="2">
        <v>210375</v>
      </c>
      <c r="D8" s="2">
        <v>191679</v>
      </c>
      <c r="E8" s="2">
        <v>230354</v>
      </c>
      <c r="F8" s="2">
        <v>97490</v>
      </c>
      <c r="G8" s="2">
        <v>321781</v>
      </c>
      <c r="H8" s="2">
        <v>469744</v>
      </c>
    </row>
    <row r="9" spans="1:8" x14ac:dyDescent="0.3">
      <c r="A9" s="1" t="s">
        <v>102</v>
      </c>
      <c r="B9" t="s">
        <v>101</v>
      </c>
      <c r="C9" s="2">
        <v>15442</v>
      </c>
      <c r="D9" s="2">
        <v>12500</v>
      </c>
      <c r="E9" s="2">
        <v>10562</v>
      </c>
      <c r="F9" s="2">
        <v>9299</v>
      </c>
      <c r="G9" s="2">
        <v>8248</v>
      </c>
      <c r="H9" s="2">
        <v>9701</v>
      </c>
    </row>
    <row r="10" spans="1:8" x14ac:dyDescent="0.3">
      <c r="A10" s="1" t="s">
        <v>100</v>
      </c>
      <c r="B10" t="s">
        <v>99</v>
      </c>
      <c r="C10" s="2">
        <v>72368</v>
      </c>
      <c r="D10" s="2">
        <v>84280</v>
      </c>
      <c r="E10" s="2">
        <v>122641</v>
      </c>
      <c r="F10" s="2">
        <v>40119</v>
      </c>
      <c r="G10" s="2">
        <v>278470</v>
      </c>
      <c r="H10" s="2">
        <v>320330</v>
      </c>
    </row>
    <row r="11" spans="1:8" x14ac:dyDescent="0.3">
      <c r="A11" s="1" t="s">
        <v>98</v>
      </c>
      <c r="B11" t="s">
        <v>97</v>
      </c>
      <c r="C11" s="2">
        <v>21375</v>
      </c>
      <c r="D11" s="2">
        <v>15275</v>
      </c>
      <c r="E11" s="2">
        <v>14008</v>
      </c>
      <c r="F11" s="2">
        <v>7032</v>
      </c>
      <c r="G11" s="2">
        <v>7740</v>
      </c>
    </row>
    <row r="12" spans="1:8" x14ac:dyDescent="0.3">
      <c r="A12" s="1" t="s">
        <v>96</v>
      </c>
      <c r="B12" t="s">
        <v>89</v>
      </c>
      <c r="C12" s="2">
        <v>24275</v>
      </c>
      <c r="D12">
        <v>0</v>
      </c>
      <c r="E12" s="2">
        <v>39003</v>
      </c>
      <c r="F12" s="2">
        <v>3563</v>
      </c>
      <c r="G12">
        <v>622</v>
      </c>
    </row>
    <row r="13" spans="1:8" x14ac:dyDescent="0.3">
      <c r="A13" s="1" t="s">
        <v>95</v>
      </c>
      <c r="B13" t="s">
        <v>87</v>
      </c>
      <c r="C13" s="2">
        <v>64737</v>
      </c>
      <c r="D13" s="2">
        <v>65306</v>
      </c>
      <c r="E13" s="2">
        <v>24405</v>
      </c>
      <c r="F13" s="2">
        <v>19714</v>
      </c>
      <c r="G13" s="2">
        <v>12561</v>
      </c>
      <c r="H13" s="2">
        <v>85865</v>
      </c>
    </row>
    <row r="14" spans="1:8" x14ac:dyDescent="0.3">
      <c r="A14" s="1" t="s">
        <v>94</v>
      </c>
      <c r="B14" t="s">
        <v>83</v>
      </c>
      <c r="C14" s="2">
        <v>12178</v>
      </c>
      <c r="D14" s="2">
        <v>14318</v>
      </c>
      <c r="E14" s="2">
        <v>19735</v>
      </c>
      <c r="F14" s="2">
        <v>17763</v>
      </c>
      <c r="G14" s="2">
        <v>14140</v>
      </c>
      <c r="H14" s="2">
        <v>53848</v>
      </c>
    </row>
    <row r="15" spans="1:8" x14ac:dyDescent="0.3">
      <c r="A15" s="1" t="s">
        <v>93</v>
      </c>
      <c r="B15" t="s">
        <v>81</v>
      </c>
    </row>
    <row r="16" spans="1:8" x14ac:dyDescent="0.3">
      <c r="A16" s="3" t="s">
        <v>92</v>
      </c>
      <c r="B16" t="s">
        <v>91</v>
      </c>
      <c r="C16" s="2">
        <v>3242054</v>
      </c>
      <c r="D16" s="2">
        <v>3023156</v>
      </c>
      <c r="E16" s="2">
        <v>2605051</v>
      </c>
      <c r="F16" s="2">
        <v>3462541</v>
      </c>
      <c r="G16" s="2">
        <v>2451508</v>
      </c>
      <c r="H16" s="2">
        <v>1361952</v>
      </c>
    </row>
    <row r="17" spans="1:8" x14ac:dyDescent="0.3">
      <c r="A17" s="1" t="s">
        <v>90</v>
      </c>
      <c r="B17" t="s">
        <v>89</v>
      </c>
      <c r="C17" s="2">
        <v>250743</v>
      </c>
      <c r="D17" s="2">
        <v>255937</v>
      </c>
      <c r="E17" s="2">
        <v>212475</v>
      </c>
      <c r="F17" s="2">
        <v>245951</v>
      </c>
      <c r="G17" s="2">
        <v>243876</v>
      </c>
      <c r="H17" s="2">
        <v>103363</v>
      </c>
    </row>
    <row r="18" spans="1:8" x14ac:dyDescent="0.3">
      <c r="A18" s="1" t="s">
        <v>88</v>
      </c>
      <c r="B18" t="s">
        <v>87</v>
      </c>
      <c r="C18" s="2">
        <v>2449207</v>
      </c>
      <c r="D18" s="2">
        <v>2195726</v>
      </c>
      <c r="E18" s="2">
        <v>1707627</v>
      </c>
      <c r="F18" s="2">
        <v>2634228</v>
      </c>
      <c r="G18" s="2">
        <v>1674204</v>
      </c>
      <c r="H18" s="2">
        <v>1086040</v>
      </c>
    </row>
    <row r="19" spans="1:8" x14ac:dyDescent="0.3">
      <c r="A19" s="1" t="s">
        <v>86</v>
      </c>
      <c r="B19" t="s">
        <v>85</v>
      </c>
      <c r="E19">
        <v>434</v>
      </c>
      <c r="F19">
        <v>434</v>
      </c>
      <c r="G19">
        <v>434</v>
      </c>
    </row>
    <row r="20" spans="1:8" x14ac:dyDescent="0.3">
      <c r="A20" s="1" t="s">
        <v>84</v>
      </c>
      <c r="B20" t="s">
        <v>83</v>
      </c>
      <c r="C20" s="2">
        <v>76976</v>
      </c>
      <c r="D20" s="2">
        <v>79005</v>
      </c>
      <c r="E20" s="2">
        <v>77306</v>
      </c>
      <c r="F20" s="2">
        <v>73482</v>
      </c>
      <c r="G20" s="2">
        <v>142394</v>
      </c>
      <c r="H20" s="2">
        <v>78350</v>
      </c>
    </row>
    <row r="21" spans="1:8" x14ac:dyDescent="0.3">
      <c r="A21" s="1" t="s">
        <v>82</v>
      </c>
      <c r="B21" t="s">
        <v>81</v>
      </c>
    </row>
    <row r="22" spans="1:8" x14ac:dyDescent="0.3">
      <c r="A22" s="1" t="s">
        <v>80</v>
      </c>
      <c r="B22" t="s">
        <v>79</v>
      </c>
      <c r="C22" s="2">
        <v>465128</v>
      </c>
      <c r="D22" s="2">
        <v>492488</v>
      </c>
      <c r="E22" s="2">
        <v>607209</v>
      </c>
      <c r="F22" s="2">
        <v>508446</v>
      </c>
      <c r="G22" s="2">
        <v>390600</v>
      </c>
      <c r="H22" s="2">
        <v>94199</v>
      </c>
    </row>
    <row r="23" spans="1:8" x14ac:dyDescent="0.3">
      <c r="A23" s="3" t="s">
        <v>78</v>
      </c>
      <c r="B23" t="s">
        <v>77</v>
      </c>
      <c r="C23" s="2">
        <v>34044</v>
      </c>
      <c r="D23" s="2">
        <v>370434</v>
      </c>
      <c r="E23" s="2">
        <v>589821</v>
      </c>
      <c r="F23" s="2">
        <v>-500103</v>
      </c>
      <c r="G23" s="2">
        <v>-218760</v>
      </c>
      <c r="H23" s="2">
        <v>1846</v>
      </c>
    </row>
    <row r="24" spans="1:8" x14ac:dyDescent="0.3">
      <c r="A24" s="1" t="s">
        <v>76</v>
      </c>
      <c r="B24" t="s">
        <v>75</v>
      </c>
      <c r="C24" s="2">
        <v>1594667</v>
      </c>
      <c r="D24" s="2">
        <v>1594667</v>
      </c>
      <c r="E24" s="2">
        <v>1594667</v>
      </c>
      <c r="F24" s="2">
        <v>263145</v>
      </c>
      <c r="G24" s="2">
        <v>263145</v>
      </c>
      <c r="H24" s="2">
        <v>263145</v>
      </c>
    </row>
    <row r="25" spans="1:8" x14ac:dyDescent="0.3">
      <c r="A25" s="1" t="s">
        <v>74</v>
      </c>
      <c r="B25" t="s">
        <v>73</v>
      </c>
      <c r="C25">
        <v>-111</v>
      </c>
      <c r="D25">
        <v>-111</v>
      </c>
      <c r="E25">
        <v>-111</v>
      </c>
      <c r="F25">
        <v>-111</v>
      </c>
      <c r="G25">
        <v>-111</v>
      </c>
      <c r="H25">
        <v>-111</v>
      </c>
    </row>
    <row r="26" spans="1:8" x14ac:dyDescent="0.3">
      <c r="A26" s="1" t="s">
        <v>72</v>
      </c>
      <c r="B26" t="s">
        <v>71</v>
      </c>
    </row>
    <row r="27" spans="1:8" x14ac:dyDescent="0.3">
      <c r="A27" s="1" t="s">
        <v>70</v>
      </c>
      <c r="B27" t="s">
        <v>69</v>
      </c>
    </row>
    <row r="28" spans="1:8" x14ac:dyDescent="0.3">
      <c r="A28" s="1" t="s">
        <v>68</v>
      </c>
      <c r="B28" t="s">
        <v>67</v>
      </c>
      <c r="C28" s="2">
        <v>-1577962</v>
      </c>
      <c r="D28" s="2">
        <v>-1238288</v>
      </c>
      <c r="E28" s="2">
        <v>-1013437</v>
      </c>
      <c r="F28" s="2">
        <v>-769620</v>
      </c>
      <c r="G28" s="2">
        <v>-498737</v>
      </c>
      <c r="H28" s="2">
        <v>-263104</v>
      </c>
    </row>
    <row r="29" spans="1:8" x14ac:dyDescent="0.3">
      <c r="A29" s="1" t="s">
        <v>66</v>
      </c>
      <c r="B29" t="s">
        <v>65</v>
      </c>
      <c r="C29" s="2">
        <v>17450</v>
      </c>
      <c r="D29" s="2">
        <v>14166</v>
      </c>
      <c r="E29" s="2">
        <v>8702</v>
      </c>
      <c r="F29" s="2">
        <v>6483</v>
      </c>
      <c r="G29" s="2">
        <v>16943</v>
      </c>
      <c r="H29" s="2">
        <v>1916</v>
      </c>
    </row>
    <row r="30" spans="1:8" x14ac:dyDescent="0.3">
      <c r="A30" s="1" t="s">
        <v>64</v>
      </c>
      <c r="B30" t="s">
        <v>63</v>
      </c>
    </row>
    <row r="31" spans="1:8" x14ac:dyDescent="0.3">
      <c r="A31" s="1" t="s">
        <v>62</v>
      </c>
      <c r="B31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4" sqref="A4"/>
    </sheetView>
  </sheetViews>
  <sheetFormatPr defaultRowHeight="14.4" x14ac:dyDescent="0.3"/>
  <cols>
    <col min="1" max="1" width="17.77734375" customWidth="1"/>
    <col min="2" max="2" width="62" customWidth="1"/>
    <col min="3" max="3" width="14.6640625" customWidth="1"/>
    <col min="4" max="4" width="14" customWidth="1"/>
    <col min="5" max="5" width="14.33203125" customWidth="1"/>
    <col min="6" max="6" width="14" customWidth="1"/>
    <col min="7" max="7" width="13.88671875" customWidth="1"/>
    <col min="8" max="8" width="14.33203125" customWidth="1"/>
  </cols>
  <sheetData>
    <row r="1" spans="1:8" ht="18" x14ac:dyDescent="0.35">
      <c r="A1" s="7" t="s">
        <v>174</v>
      </c>
    </row>
    <row r="2" spans="1:8" ht="15.6" x14ac:dyDescent="0.3">
      <c r="A2" s="6" t="s">
        <v>178</v>
      </c>
    </row>
    <row r="3" spans="1:8" ht="15.6" x14ac:dyDescent="0.3">
      <c r="A3" s="6" t="s">
        <v>176</v>
      </c>
    </row>
    <row r="6" spans="1:8" x14ac:dyDescent="0.3">
      <c r="A6" s="4" t="s">
        <v>59</v>
      </c>
      <c r="B6" s="4" t="s">
        <v>58</v>
      </c>
      <c r="C6" s="5">
        <v>43466</v>
      </c>
      <c r="D6" s="5">
        <v>43101</v>
      </c>
      <c r="E6" s="5">
        <v>42736</v>
      </c>
      <c r="F6" s="5">
        <v>42370</v>
      </c>
      <c r="G6" s="5">
        <v>42005</v>
      </c>
      <c r="H6" s="5">
        <v>41640</v>
      </c>
    </row>
    <row r="7" spans="1:8" x14ac:dyDescent="0.3">
      <c r="A7" s="4"/>
      <c r="B7" s="4"/>
      <c r="C7" s="4" t="s">
        <v>57</v>
      </c>
      <c r="D7" s="4" t="s">
        <v>56</v>
      </c>
      <c r="E7" s="4" t="s">
        <v>55</v>
      </c>
      <c r="F7" s="4" t="s">
        <v>54</v>
      </c>
      <c r="G7" s="4" t="s">
        <v>53</v>
      </c>
      <c r="H7" s="4" t="s">
        <v>52</v>
      </c>
    </row>
    <row r="8" spans="1:8" x14ac:dyDescent="0.3">
      <c r="A8" s="3" t="s">
        <v>51</v>
      </c>
      <c r="B8" t="s">
        <v>50</v>
      </c>
      <c r="C8" s="2">
        <v>143989</v>
      </c>
      <c r="D8" s="2">
        <v>98519</v>
      </c>
      <c r="E8" s="2">
        <v>49385</v>
      </c>
      <c r="F8" s="2">
        <v>39076</v>
      </c>
      <c r="G8" s="2">
        <v>32538</v>
      </c>
      <c r="H8" s="2">
        <v>139100</v>
      </c>
    </row>
    <row r="9" spans="1:8" x14ac:dyDescent="0.3">
      <c r="A9" s="3" t="s">
        <v>49</v>
      </c>
      <c r="B9" t="s">
        <v>48</v>
      </c>
      <c r="C9" s="2">
        <v>-306129</v>
      </c>
      <c r="D9" s="2">
        <v>-214245</v>
      </c>
      <c r="E9" s="2">
        <v>-139471</v>
      </c>
      <c r="F9" s="2">
        <v>-129265</v>
      </c>
      <c r="G9" s="2">
        <v>-116608</v>
      </c>
      <c r="H9" s="2">
        <v>-133824</v>
      </c>
    </row>
    <row r="10" spans="1:8" x14ac:dyDescent="0.3">
      <c r="A10" s="3" t="s">
        <v>47</v>
      </c>
      <c r="B10" t="s">
        <v>46</v>
      </c>
      <c r="C10" s="2">
        <v>-162140</v>
      </c>
      <c r="D10" s="2">
        <v>-115726</v>
      </c>
      <c r="E10" s="2">
        <v>-90086</v>
      </c>
      <c r="F10" s="2">
        <v>-90189</v>
      </c>
      <c r="G10" s="2">
        <v>-84070</v>
      </c>
      <c r="H10" s="2">
        <v>5276</v>
      </c>
    </row>
    <row r="11" spans="1:8" x14ac:dyDescent="0.3">
      <c r="A11" s="3" t="s">
        <v>45</v>
      </c>
      <c r="B11" t="s">
        <v>44</v>
      </c>
      <c r="C11" s="2">
        <v>-71056</v>
      </c>
      <c r="D11" s="2">
        <v>-73000</v>
      </c>
      <c r="E11" s="2">
        <v>-20819</v>
      </c>
      <c r="F11" s="2">
        <v>-70640</v>
      </c>
      <c r="G11" s="2">
        <v>-40149</v>
      </c>
      <c r="H11" s="2">
        <v>-14055</v>
      </c>
    </row>
    <row r="12" spans="1:8" x14ac:dyDescent="0.3">
      <c r="A12" s="1" t="s">
        <v>43</v>
      </c>
      <c r="B12" t="s">
        <v>42</v>
      </c>
      <c r="C12" s="2">
        <v>-17377</v>
      </c>
      <c r="D12" s="2">
        <v>-20393</v>
      </c>
      <c r="E12" s="2">
        <v>-15514</v>
      </c>
      <c r="F12" s="2">
        <v>-16232</v>
      </c>
      <c r="G12" s="2">
        <v>-10498</v>
      </c>
      <c r="H12" s="2">
        <v>-6303</v>
      </c>
    </row>
    <row r="13" spans="1:8" x14ac:dyDescent="0.3">
      <c r="A13" s="1" t="s">
        <v>41</v>
      </c>
      <c r="B13" t="s">
        <v>40</v>
      </c>
      <c r="C13" s="2">
        <v>-46873</v>
      </c>
      <c r="D13" s="2">
        <v>-47008</v>
      </c>
      <c r="E13" s="2">
        <v>-43000</v>
      </c>
      <c r="F13" s="2">
        <v>-47946</v>
      </c>
      <c r="G13" s="2">
        <v>-40253</v>
      </c>
      <c r="H13" s="2">
        <v>-46819</v>
      </c>
    </row>
    <row r="14" spans="1:8" x14ac:dyDescent="0.3">
      <c r="A14" s="1" t="s">
        <v>39</v>
      </c>
      <c r="B14" t="s">
        <v>38</v>
      </c>
    </row>
    <row r="15" spans="1:8" x14ac:dyDescent="0.3">
      <c r="A15" s="1" t="s">
        <v>37</v>
      </c>
      <c r="B15" t="s">
        <v>36</v>
      </c>
      <c r="C15" s="2">
        <v>9685</v>
      </c>
      <c r="D15" s="2">
        <v>1499</v>
      </c>
      <c r="E15" s="2">
        <v>15355</v>
      </c>
      <c r="F15" s="2">
        <v>4281</v>
      </c>
      <c r="G15">
        <v>830</v>
      </c>
      <c r="H15" s="2">
        <v>20871</v>
      </c>
    </row>
    <row r="16" spans="1:8" x14ac:dyDescent="0.3">
      <c r="A16" s="1" t="s">
        <v>35</v>
      </c>
      <c r="B16" t="s">
        <v>34</v>
      </c>
      <c r="C16" s="2">
        <v>-15712</v>
      </c>
      <c r="D16" s="2">
        <v>-6579</v>
      </c>
      <c r="E16" s="2">
        <v>-3055</v>
      </c>
      <c r="F16" s="2">
        <v>-4822</v>
      </c>
      <c r="G16" s="2">
        <v>-4682</v>
      </c>
      <c r="H16" s="2">
        <v>-2221</v>
      </c>
    </row>
    <row r="17" spans="1:8" x14ac:dyDescent="0.3">
      <c r="A17" s="1" t="s">
        <v>33</v>
      </c>
      <c r="B17" t="s">
        <v>32</v>
      </c>
      <c r="C17">
        <v>-779</v>
      </c>
      <c r="D17">
        <v>-519</v>
      </c>
      <c r="E17" s="2">
        <v>25395</v>
      </c>
      <c r="F17" s="2">
        <v>-5921</v>
      </c>
      <c r="G17" s="2">
        <v>14454</v>
      </c>
      <c r="H17" s="2">
        <v>20417</v>
      </c>
    </row>
    <row r="18" spans="1:8" x14ac:dyDescent="0.3">
      <c r="A18" s="3" t="s">
        <v>31</v>
      </c>
      <c r="B18" t="s">
        <v>30</v>
      </c>
      <c r="C18" s="2">
        <v>-233196</v>
      </c>
      <c r="D18" s="2">
        <v>-188726</v>
      </c>
      <c r="E18" s="2">
        <v>-110905</v>
      </c>
      <c r="F18" s="2">
        <v>-160829</v>
      </c>
      <c r="G18" s="2">
        <v>-124219</v>
      </c>
      <c r="H18" s="2">
        <v>-8779</v>
      </c>
    </row>
    <row r="19" spans="1:8" x14ac:dyDescent="0.3">
      <c r="A19" s="3" t="s">
        <v>29</v>
      </c>
      <c r="B19" t="s">
        <v>28</v>
      </c>
      <c r="C19" s="2">
        <v>-105489</v>
      </c>
      <c r="D19" s="2">
        <v>-39373</v>
      </c>
      <c r="E19" s="2">
        <v>-29110</v>
      </c>
      <c r="F19" s="2">
        <v>-60332</v>
      </c>
      <c r="G19" s="2">
        <v>-49347</v>
      </c>
      <c r="H19" s="2">
        <v>-36042</v>
      </c>
    </row>
    <row r="20" spans="1:8" x14ac:dyDescent="0.3">
      <c r="A20" s="1" t="s">
        <v>27</v>
      </c>
      <c r="B20" t="s">
        <v>26</v>
      </c>
      <c r="C20" s="2">
        <v>14190</v>
      </c>
      <c r="D20" s="2">
        <v>8242</v>
      </c>
      <c r="E20" s="2">
        <v>20124</v>
      </c>
      <c r="F20" s="2">
        <v>9206</v>
      </c>
      <c r="G20" s="2">
        <v>12169</v>
      </c>
      <c r="H20" s="2">
        <v>18365</v>
      </c>
    </row>
    <row r="21" spans="1:8" x14ac:dyDescent="0.3">
      <c r="A21" s="1" t="s">
        <v>25</v>
      </c>
      <c r="B21" t="s">
        <v>24</v>
      </c>
      <c r="C21" s="2">
        <v>-119679</v>
      </c>
      <c r="D21" s="2">
        <v>-47615</v>
      </c>
      <c r="E21" s="2">
        <v>-49234</v>
      </c>
      <c r="F21" s="2">
        <v>-69538</v>
      </c>
      <c r="G21" s="2">
        <v>-61516</v>
      </c>
      <c r="H21" s="2">
        <v>-54407</v>
      </c>
    </row>
    <row r="22" spans="1:8" x14ac:dyDescent="0.3">
      <c r="A22" s="3" t="s">
        <v>23</v>
      </c>
      <c r="B22" t="s">
        <v>22</v>
      </c>
      <c r="C22" s="2">
        <v>-338685</v>
      </c>
      <c r="D22" s="2">
        <v>-228099</v>
      </c>
      <c r="E22" s="2">
        <v>-140015</v>
      </c>
      <c r="F22" s="2">
        <v>-221161</v>
      </c>
      <c r="G22" s="2">
        <v>-173566</v>
      </c>
      <c r="H22" s="2">
        <v>-44821</v>
      </c>
    </row>
    <row r="23" spans="1:8" x14ac:dyDescent="0.3">
      <c r="A23" s="3" t="s">
        <v>21</v>
      </c>
      <c r="B23" t="s">
        <v>20</v>
      </c>
      <c r="G23">
        <v>0</v>
      </c>
    </row>
    <row r="24" spans="1:8" x14ac:dyDescent="0.3">
      <c r="A24" s="1" t="s">
        <v>19</v>
      </c>
      <c r="B24" t="s">
        <v>18</v>
      </c>
      <c r="G24">
        <v>0</v>
      </c>
    </row>
    <row r="25" spans="1:8" x14ac:dyDescent="0.3">
      <c r="A25" s="1" t="s">
        <v>17</v>
      </c>
      <c r="B25" t="s">
        <v>16</v>
      </c>
    </row>
    <row r="26" spans="1:8" x14ac:dyDescent="0.3">
      <c r="A26" s="3" t="s">
        <v>15</v>
      </c>
      <c r="B26" t="s">
        <v>14</v>
      </c>
      <c r="C26" s="2">
        <v>-338685</v>
      </c>
      <c r="D26" s="2">
        <v>-228099</v>
      </c>
      <c r="E26" s="2">
        <v>-140015</v>
      </c>
      <c r="F26" s="2">
        <v>-221161</v>
      </c>
      <c r="G26" s="2">
        <v>-173566</v>
      </c>
      <c r="H26" s="2">
        <v>-44821</v>
      </c>
    </row>
    <row r="27" spans="1:8" x14ac:dyDescent="0.3">
      <c r="A27" s="3" t="s">
        <v>13</v>
      </c>
      <c r="B27" t="s">
        <v>12</v>
      </c>
    </row>
    <row r="28" spans="1:8" x14ac:dyDescent="0.3">
      <c r="A28" s="1" t="s">
        <v>11</v>
      </c>
      <c r="B28" t="s">
        <v>10</v>
      </c>
    </row>
    <row r="29" spans="1:8" x14ac:dyDescent="0.3">
      <c r="A29" s="1" t="s">
        <v>9</v>
      </c>
      <c r="B29" t="s">
        <v>8</v>
      </c>
    </row>
    <row r="30" spans="1:8" x14ac:dyDescent="0.3">
      <c r="A30" s="3" t="s">
        <v>7</v>
      </c>
      <c r="B30" t="s">
        <v>6</v>
      </c>
      <c r="C30" s="2">
        <v>-338685</v>
      </c>
      <c r="D30" s="2">
        <v>-228099</v>
      </c>
      <c r="E30" s="2">
        <v>-140015</v>
      </c>
      <c r="F30" s="2">
        <v>-221161</v>
      </c>
      <c r="G30" s="2">
        <v>-173566</v>
      </c>
      <c r="H30" s="2">
        <v>-44821</v>
      </c>
    </row>
    <row r="31" spans="1:8" x14ac:dyDescent="0.3">
      <c r="A31" s="3" t="s">
        <v>5</v>
      </c>
      <c r="B31" t="s">
        <v>4</v>
      </c>
      <c r="G31" s="2"/>
      <c r="H31" s="2"/>
    </row>
    <row r="32" spans="1:8" x14ac:dyDescent="0.3">
      <c r="A32" s="1" t="s">
        <v>3</v>
      </c>
      <c r="B32" t="s">
        <v>2</v>
      </c>
    </row>
    <row r="33" spans="1:2" x14ac:dyDescent="0.3">
      <c r="A33" s="1" t="s">
        <v>1</v>
      </c>
      <c r="B33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6" sqref="C26"/>
    </sheetView>
  </sheetViews>
  <sheetFormatPr defaultRowHeight="14.4" x14ac:dyDescent="0.3"/>
  <cols>
    <col min="1" max="1" width="52" customWidth="1"/>
    <col min="2" max="2" width="17.44140625" customWidth="1"/>
    <col min="3" max="3" width="17.77734375" customWidth="1"/>
    <col min="4" max="4" width="18" customWidth="1"/>
    <col min="5" max="5" width="17.6640625" customWidth="1"/>
    <col min="6" max="6" width="17.44140625" customWidth="1"/>
    <col min="7" max="7" width="17.6640625" customWidth="1"/>
  </cols>
  <sheetData>
    <row r="1" spans="1:7" ht="18" x14ac:dyDescent="0.35">
      <c r="A1" s="7" t="s">
        <v>174</v>
      </c>
    </row>
    <row r="2" spans="1:7" ht="15.6" x14ac:dyDescent="0.3">
      <c r="A2" s="6" t="s">
        <v>173</v>
      </c>
    </row>
    <row r="3" spans="1:7" ht="15.6" x14ac:dyDescent="0.3">
      <c r="A3" s="6" t="s">
        <v>158</v>
      </c>
    </row>
    <row r="6" spans="1:7" x14ac:dyDescent="0.3">
      <c r="A6" s="17" t="s">
        <v>172</v>
      </c>
      <c r="B6" s="4" t="s">
        <v>111</v>
      </c>
      <c r="C6" s="4" t="s">
        <v>110</v>
      </c>
      <c r="D6" s="4" t="s">
        <v>109</v>
      </c>
      <c r="E6" s="4" t="s">
        <v>108</v>
      </c>
      <c r="F6" s="4" t="s">
        <v>107</v>
      </c>
      <c r="G6" s="4" t="s">
        <v>106</v>
      </c>
    </row>
    <row r="7" spans="1:7" x14ac:dyDescent="0.3">
      <c r="A7" s="32" t="s">
        <v>171</v>
      </c>
      <c r="B7" s="34">
        <f>TELB3_BPA!C9+TELB3_BPA!C10</f>
        <v>73853</v>
      </c>
      <c r="C7" s="34">
        <f>TELB3_BPA!D9+TELB3_BPA!D10</f>
        <v>158104</v>
      </c>
      <c r="D7" s="34">
        <f>TELB3_BPA!E9+TELB3_BPA!E10</f>
        <v>200937</v>
      </c>
      <c r="E7" s="34">
        <f>TELB3_BPA!F9+TELB3_BPA!F10</f>
        <v>284366</v>
      </c>
      <c r="F7" s="34">
        <f>TELB3_BPA!G9+TELB3_BPA!G10</f>
        <v>258224</v>
      </c>
      <c r="G7" s="34">
        <f>TELB3_BPA!H9+TELB3_BPA!H10</f>
        <v>249074</v>
      </c>
    </row>
    <row r="8" spans="1:7" x14ac:dyDescent="0.3">
      <c r="A8" s="31" t="s">
        <v>170</v>
      </c>
      <c r="B8" s="33">
        <f>B20-B21</f>
        <v>80469</v>
      </c>
      <c r="C8" s="33">
        <f t="shared" ref="C8:G8" si="0">C20-C21</f>
        <v>-1997</v>
      </c>
      <c r="D8" s="33">
        <f t="shared" si="0"/>
        <v>-26362</v>
      </c>
      <c r="E8" s="33">
        <f t="shared" si="0"/>
        <v>35062</v>
      </c>
      <c r="F8" s="33">
        <f t="shared" si="0"/>
        <v>-156330</v>
      </c>
      <c r="G8" s="33">
        <f t="shared" si="0"/>
        <v>-329769</v>
      </c>
    </row>
    <row r="9" spans="1:7" x14ac:dyDescent="0.3">
      <c r="A9" s="31" t="s">
        <v>169</v>
      </c>
      <c r="B9" s="33">
        <f>TELB3_BPA!C17</f>
        <v>3146051</v>
      </c>
      <c r="C9" s="33">
        <f>TELB3_BPA!D17</f>
        <v>3237483</v>
      </c>
      <c r="D9" s="33">
        <f>TELB3_BPA!E17</f>
        <v>3059300</v>
      </c>
      <c r="E9" s="33">
        <f>TELB3_BPA!F17</f>
        <v>2646573</v>
      </c>
      <c r="F9" s="33">
        <f>TELB3_BPA!G17</f>
        <v>2131476</v>
      </c>
      <c r="G9" s="33">
        <f>TELB3_BPA!H17</f>
        <v>1444493</v>
      </c>
    </row>
    <row r="10" spans="1:7" x14ac:dyDescent="0.3">
      <c r="A10" s="30" t="s">
        <v>168</v>
      </c>
      <c r="B10" s="35">
        <f>B7+B9+B8</f>
        <v>3300373</v>
      </c>
      <c r="C10" s="35">
        <f t="shared" ref="C10:G10" si="1">C7+C9</f>
        <v>3395587</v>
      </c>
      <c r="D10" s="35">
        <f t="shared" si="1"/>
        <v>3260237</v>
      </c>
      <c r="E10" s="35">
        <f t="shared" si="1"/>
        <v>2930939</v>
      </c>
      <c r="F10" s="35">
        <f t="shared" si="1"/>
        <v>2389700</v>
      </c>
      <c r="G10" s="35">
        <f t="shared" si="1"/>
        <v>1693567</v>
      </c>
    </row>
    <row r="11" spans="1:7" x14ac:dyDescent="0.3">
      <c r="A11" s="17" t="s">
        <v>167</v>
      </c>
      <c r="B11" s="4" t="s">
        <v>111</v>
      </c>
      <c r="C11" s="29" t="s">
        <v>110</v>
      </c>
      <c r="D11" s="4" t="s">
        <v>109</v>
      </c>
      <c r="E11" s="4" t="s">
        <v>108</v>
      </c>
      <c r="F11" s="4" t="s">
        <v>107</v>
      </c>
      <c r="G11" s="16" t="s">
        <v>106</v>
      </c>
    </row>
    <row r="12" spans="1:7" x14ac:dyDescent="0.3">
      <c r="A12" s="28" t="s">
        <v>166</v>
      </c>
      <c r="B12" s="34">
        <f>TELB3_BPP!C12</f>
        <v>24275</v>
      </c>
      <c r="C12" s="34">
        <f>TELB3_BPP!D12</f>
        <v>0</v>
      </c>
      <c r="D12" s="34">
        <f>TELB3_BPP!E12</f>
        <v>39003</v>
      </c>
      <c r="E12" s="34">
        <f>TELB3_BPP!F12</f>
        <v>3563</v>
      </c>
      <c r="F12" s="34">
        <f>TELB3_BPP!G12</f>
        <v>622</v>
      </c>
      <c r="G12" s="34">
        <f>TELB3_BPP!H12</f>
        <v>0</v>
      </c>
    </row>
    <row r="13" spans="1:7" x14ac:dyDescent="0.3">
      <c r="A13" s="27" t="s">
        <v>165</v>
      </c>
      <c r="B13" s="51">
        <f>B14+B15</f>
        <v>3276098</v>
      </c>
      <c r="C13" s="51">
        <f t="shared" ref="C13:G13" si="2">C14+C15</f>
        <v>3393590</v>
      </c>
      <c r="D13" s="51">
        <f t="shared" si="2"/>
        <v>3194872</v>
      </c>
      <c r="E13" s="51">
        <f t="shared" si="2"/>
        <v>2962438</v>
      </c>
      <c r="F13" s="51">
        <f t="shared" si="2"/>
        <v>2232748</v>
      </c>
      <c r="G13" s="51">
        <f t="shared" si="2"/>
        <v>1363798</v>
      </c>
    </row>
    <row r="14" spans="1:7" x14ac:dyDescent="0.3">
      <c r="A14" s="27" t="s">
        <v>164</v>
      </c>
      <c r="B14" s="33">
        <f>TELB3_BPP!C16</f>
        <v>3242054</v>
      </c>
      <c r="C14" s="33">
        <f>TELB3_BPP!D16</f>
        <v>3023156</v>
      </c>
      <c r="D14" s="33">
        <f>TELB3_BPP!E16</f>
        <v>2605051</v>
      </c>
      <c r="E14" s="33">
        <f>TELB3_BPP!F16</f>
        <v>3462541</v>
      </c>
      <c r="F14" s="33">
        <f>TELB3_BPP!G16</f>
        <v>2451508</v>
      </c>
      <c r="G14" s="33">
        <f>TELB3_BPP!H16</f>
        <v>1361952</v>
      </c>
    </row>
    <row r="15" spans="1:7" x14ac:dyDescent="0.3">
      <c r="A15" s="27" t="s">
        <v>163</v>
      </c>
      <c r="B15" s="33">
        <f>TELB3_BPP!C23</f>
        <v>34044</v>
      </c>
      <c r="C15" s="33">
        <f>TELB3_BPP!D23</f>
        <v>370434</v>
      </c>
      <c r="D15" s="33">
        <f>TELB3_BPP!E23</f>
        <v>589821</v>
      </c>
      <c r="E15" s="33">
        <f>TELB3_BPP!F23</f>
        <v>-500103</v>
      </c>
      <c r="F15" s="33">
        <f>TELB3_BPP!G23</f>
        <v>-218760</v>
      </c>
      <c r="G15" s="33">
        <f>TELB3_BPP!H23</f>
        <v>1846</v>
      </c>
    </row>
    <row r="16" spans="1:7" x14ac:dyDescent="0.3">
      <c r="A16" s="26" t="s">
        <v>162</v>
      </c>
      <c r="B16" s="36">
        <f>B12+B13</f>
        <v>3300373</v>
      </c>
      <c r="C16" s="36">
        <f t="shared" ref="C16:G16" si="3">C12+C13</f>
        <v>3393590</v>
      </c>
      <c r="D16" s="36">
        <f t="shared" si="3"/>
        <v>3233875</v>
      </c>
      <c r="E16" s="36">
        <f t="shared" si="3"/>
        <v>2966001</v>
      </c>
      <c r="F16" s="36">
        <f t="shared" si="3"/>
        <v>2233370</v>
      </c>
      <c r="G16" s="36">
        <f t="shared" si="3"/>
        <v>1363798</v>
      </c>
    </row>
    <row r="20" spans="1:7" x14ac:dyDescent="0.3">
      <c r="A20" t="s">
        <v>161</v>
      </c>
      <c r="B20" s="2">
        <f>TELB3_BPA!C8-TELB3_BPA!C9-TELB3_BPA!C10</f>
        <v>266569</v>
      </c>
      <c r="C20" s="2">
        <f>TELB3_BPA!D8-TELB3_BPA!D9-TELB3_BPA!D10</f>
        <v>189682</v>
      </c>
      <c r="D20" s="2">
        <f>TELB3_BPA!E8-TELB3_BPA!E9-TELB3_BPA!E10</f>
        <v>164989</v>
      </c>
      <c r="E20" s="2">
        <f>TELB3_BPA!F8-TELB3_BPA!F9-TELB3_BPA!F10</f>
        <v>128989</v>
      </c>
      <c r="F20" s="2">
        <f>TELB3_BPA!G8-TELB3_BPA!G9-TELB3_BPA!G10</f>
        <v>164829</v>
      </c>
      <c r="G20" s="2">
        <f>TELB3_BPA!H8-TELB3_BPA!H9-TELB3_BPA!H10</f>
        <v>139975</v>
      </c>
    </row>
    <row r="21" spans="1:7" x14ac:dyDescent="0.3">
      <c r="A21" t="s">
        <v>160</v>
      </c>
      <c r="B21" s="2">
        <f>TELB3_BPP!C8-TELB3_BPP!C12</f>
        <v>186100</v>
      </c>
      <c r="C21" s="2">
        <f>TELB3_BPP!D8-TELB3_BPP!D12</f>
        <v>191679</v>
      </c>
      <c r="D21" s="2">
        <f>TELB3_BPP!E8-TELB3_BPP!E12</f>
        <v>191351</v>
      </c>
      <c r="E21" s="2">
        <f>TELB3_BPP!F8-TELB3_BPP!F12</f>
        <v>93927</v>
      </c>
      <c r="F21" s="2">
        <f>TELB3_BPP!G8-TELB3_BPP!G12</f>
        <v>321159</v>
      </c>
      <c r="G21" s="2">
        <f>TELB3_BPP!H8-TELB3_BPP!H12</f>
        <v>469744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5" sqref="A5"/>
    </sheetView>
  </sheetViews>
  <sheetFormatPr defaultRowHeight="14.4" x14ac:dyDescent="0.3"/>
  <cols>
    <col min="1" max="1" width="80.44140625" customWidth="1"/>
    <col min="2" max="3" width="17.44140625" customWidth="1"/>
    <col min="4" max="5" width="17.33203125" customWidth="1"/>
    <col min="6" max="6" width="17.77734375" customWidth="1"/>
    <col min="7" max="7" width="17.6640625" customWidth="1"/>
  </cols>
  <sheetData>
    <row r="1" spans="1:7" ht="18" x14ac:dyDescent="0.35">
      <c r="A1" s="7" t="s">
        <v>174</v>
      </c>
    </row>
    <row r="2" spans="1:7" ht="15.6" x14ac:dyDescent="0.3">
      <c r="A2" s="6" t="s">
        <v>159</v>
      </c>
    </row>
    <row r="3" spans="1:7" ht="15.6" x14ac:dyDescent="0.3">
      <c r="A3" s="6" t="s">
        <v>158</v>
      </c>
    </row>
    <row r="6" spans="1:7" x14ac:dyDescent="0.3">
      <c r="A6" s="17" t="s">
        <v>157</v>
      </c>
      <c r="B6" s="4" t="s">
        <v>111</v>
      </c>
      <c r="C6" s="4" t="s">
        <v>110</v>
      </c>
      <c r="D6" s="4" t="s">
        <v>109</v>
      </c>
      <c r="E6" s="4" t="s">
        <v>108</v>
      </c>
      <c r="F6" s="4" t="s">
        <v>107</v>
      </c>
      <c r="G6" s="16" t="s">
        <v>106</v>
      </c>
    </row>
    <row r="7" spans="1:7" x14ac:dyDescent="0.3">
      <c r="A7" s="25" t="s">
        <v>156</v>
      </c>
      <c r="B7" s="38">
        <f>BG!B13-BG!B9</f>
        <v>130047</v>
      </c>
      <c r="C7" s="38">
        <f>BG!C13-BG!C9</f>
        <v>156107</v>
      </c>
      <c r="D7" s="38">
        <f>BG!D13-BG!D9</f>
        <v>135572</v>
      </c>
      <c r="E7" s="38">
        <f>BG!E13-BG!E9</f>
        <v>315865</v>
      </c>
      <c r="F7" s="38">
        <f>BG!F13-BG!F9</f>
        <v>101272</v>
      </c>
      <c r="G7" s="38">
        <f>BG!G13-BG!G9</f>
        <v>-80695</v>
      </c>
    </row>
    <row r="8" spans="1:7" x14ac:dyDescent="0.3">
      <c r="A8" s="14" t="s">
        <v>155</v>
      </c>
      <c r="B8" s="39">
        <f>TELB3_BPA!C8-TELB3_BPP!C8</f>
        <v>130047</v>
      </c>
      <c r="C8" s="39">
        <f>TELB3_BPA!D8-TELB3_BPP!D8</f>
        <v>156107</v>
      </c>
      <c r="D8" s="39">
        <f>TELB3_BPA!E8-TELB3_BPP!E8</f>
        <v>135572</v>
      </c>
      <c r="E8" s="39">
        <f>TELB3_BPA!F8-TELB3_BPP!F8</f>
        <v>315865</v>
      </c>
      <c r="F8" s="39">
        <f>TELB3_BPA!G8-TELB3_BPP!G8</f>
        <v>101272</v>
      </c>
      <c r="G8" s="39">
        <f>TELB3_BPA!H8-TELB3_BPP!H8</f>
        <v>-80695</v>
      </c>
    </row>
    <row r="9" spans="1:7" x14ac:dyDescent="0.3">
      <c r="A9" s="14"/>
      <c r="B9" s="11"/>
      <c r="C9" s="22"/>
      <c r="D9" s="22"/>
      <c r="E9" s="22"/>
      <c r="F9" s="22"/>
      <c r="G9" s="22"/>
    </row>
    <row r="10" spans="1:7" x14ac:dyDescent="0.3">
      <c r="A10" s="14" t="s">
        <v>154</v>
      </c>
      <c r="B10" s="46">
        <f>TELB3_BPA!C8/TELB3_BPP!C8</f>
        <v>1.6181675579322639</v>
      </c>
      <c r="C10" s="46">
        <f>TELB3_BPA!D8/TELB3_BPP!D8</f>
        <v>1.8144188982621987</v>
      </c>
      <c r="D10" s="46">
        <f>TELB3_BPA!E8/TELB3_BPP!E8</f>
        <v>1.5885376420639536</v>
      </c>
      <c r="E10" s="46">
        <f>TELB3_BPA!F8/TELB3_BPP!F8</f>
        <v>4.2399733305980103</v>
      </c>
      <c r="F10" s="46">
        <f>TELB3_BPA!G8/TELB3_BPP!G8</f>
        <v>1.3147233677563313</v>
      </c>
      <c r="G10" s="46">
        <f>TELB3_BPA!H8/TELB3_BPP!H8</f>
        <v>0.82821494260703699</v>
      </c>
    </row>
    <row r="11" spans="1:7" x14ac:dyDescent="0.3">
      <c r="A11" s="14" t="s">
        <v>153</v>
      </c>
      <c r="B11" s="41">
        <f>(TELB3_BPA!C8-TELB3_BPA!C12)/TELB3_BPP!C8</f>
        <v>1.6181675579322639</v>
      </c>
      <c r="C11" s="41">
        <f>(TELB3_BPA!D8-TELB3_BPA!D12)/TELB3_BPP!D8</f>
        <v>1.8144188982621987</v>
      </c>
      <c r="D11" s="41">
        <f>(TELB3_BPA!E8-TELB3_BPA!E12)/TELB3_BPP!E8</f>
        <v>1.5885376420639536</v>
      </c>
      <c r="E11" s="41">
        <f>(TELB3_BPA!F8-TELB3_BPA!F12)/TELB3_BPP!F8</f>
        <v>4.2399733305980103</v>
      </c>
      <c r="F11" s="41">
        <f>(TELB3_BPA!G8-TELB3_BPA!G12)/TELB3_BPP!G8</f>
        <v>1.3147233677563313</v>
      </c>
      <c r="G11" s="41">
        <f>(TELB3_BPA!H8-TELB3_BPA!H12)/TELB3_BPP!H8</f>
        <v>0.82821494260703699</v>
      </c>
    </row>
    <row r="12" spans="1:7" x14ac:dyDescent="0.3">
      <c r="A12" s="24"/>
      <c r="B12" s="24"/>
      <c r="C12" s="18"/>
      <c r="D12" s="18"/>
      <c r="E12" s="18"/>
      <c r="F12" s="18"/>
      <c r="G12" s="18"/>
    </row>
    <row r="13" spans="1:7" x14ac:dyDescent="0.3">
      <c r="A13" s="17" t="s">
        <v>152</v>
      </c>
      <c r="B13" s="4" t="s">
        <v>111</v>
      </c>
      <c r="C13" s="4" t="s">
        <v>110</v>
      </c>
      <c r="D13" s="4" t="s">
        <v>109</v>
      </c>
      <c r="E13" s="4" t="s">
        <v>108</v>
      </c>
      <c r="F13" s="4" t="s">
        <v>107</v>
      </c>
      <c r="G13" s="16" t="s">
        <v>106</v>
      </c>
    </row>
    <row r="14" spans="1:7" ht="15.6" x14ac:dyDescent="0.3">
      <c r="A14" s="23" t="s">
        <v>151</v>
      </c>
      <c r="B14" s="47">
        <f>BG!B8</f>
        <v>80469</v>
      </c>
      <c r="C14" s="45">
        <f>BG!C8</f>
        <v>-1997</v>
      </c>
      <c r="D14" s="45">
        <f>BG!D8</f>
        <v>-26362</v>
      </c>
      <c r="E14" s="45">
        <f>BG!E8</f>
        <v>35062</v>
      </c>
      <c r="F14" s="45">
        <f>BG!F8</f>
        <v>-156330</v>
      </c>
      <c r="G14" s="45">
        <f>BG!G8</f>
        <v>-329769</v>
      </c>
    </row>
    <row r="15" spans="1:7" x14ac:dyDescent="0.3">
      <c r="A15" s="17" t="s">
        <v>150</v>
      </c>
      <c r="B15" s="4" t="s">
        <v>111</v>
      </c>
      <c r="C15" s="4" t="s">
        <v>110</v>
      </c>
      <c r="D15" s="4" t="s">
        <v>109</v>
      </c>
      <c r="E15" s="4" t="s">
        <v>108</v>
      </c>
      <c r="F15" s="4" t="s">
        <v>107</v>
      </c>
      <c r="G15" s="16" t="s">
        <v>106</v>
      </c>
    </row>
    <row r="16" spans="1:7" x14ac:dyDescent="0.3">
      <c r="A16" s="15" t="s">
        <v>149</v>
      </c>
      <c r="B16" s="43">
        <f>BG!B13-BG!B9</f>
        <v>130047</v>
      </c>
      <c r="C16" s="43">
        <f>BG!C13-BG!C9</f>
        <v>156107</v>
      </c>
      <c r="D16" s="43">
        <f>BG!D13-BG!D9</f>
        <v>135572</v>
      </c>
      <c r="E16" s="43">
        <f>BG!E13-BG!E9</f>
        <v>315865</v>
      </c>
      <c r="F16" s="43">
        <f>BG!F13-BG!F9</f>
        <v>101272</v>
      </c>
      <c r="G16" s="43">
        <f>BG!G13-BG!G9</f>
        <v>-80695</v>
      </c>
    </row>
    <row r="17" spans="1:7" x14ac:dyDescent="0.3">
      <c r="A17" s="13" t="s">
        <v>148</v>
      </c>
      <c r="B17" s="37">
        <f>B16/B14</f>
        <v>1.6161130373187189</v>
      </c>
      <c r="C17" s="48">
        <f t="shared" ref="C17:G17" si="0">C16/C14</f>
        <v>-78.170756134201298</v>
      </c>
      <c r="D17" s="37">
        <f t="shared" si="0"/>
        <v>-5.142705409301267</v>
      </c>
      <c r="E17" s="37">
        <f t="shared" si="0"/>
        <v>9.0087559180879584</v>
      </c>
      <c r="F17" s="37">
        <f t="shared" si="0"/>
        <v>-0.64780912172967442</v>
      </c>
      <c r="G17" s="37">
        <f t="shared" si="0"/>
        <v>0.24470159414620538</v>
      </c>
    </row>
    <row r="18" spans="1:7" x14ac:dyDescent="0.3">
      <c r="A18" s="21"/>
      <c r="B18" s="20"/>
      <c r="C18" s="19"/>
      <c r="D18" s="19"/>
      <c r="E18" s="19"/>
      <c r="F18" s="19"/>
      <c r="G18" s="18"/>
    </row>
    <row r="19" spans="1:7" x14ac:dyDescent="0.3">
      <c r="A19" s="17" t="s">
        <v>147</v>
      </c>
      <c r="B19" s="4" t="s">
        <v>111</v>
      </c>
      <c r="C19" s="4" t="s">
        <v>110</v>
      </c>
      <c r="D19" s="4" t="s">
        <v>109</v>
      </c>
      <c r="E19" s="4" t="s">
        <v>108</v>
      </c>
      <c r="F19" s="4" t="s">
        <v>107</v>
      </c>
      <c r="G19" s="16" t="s">
        <v>106</v>
      </c>
    </row>
    <row r="20" spans="1:7" x14ac:dyDescent="0.3">
      <c r="A20" s="15" t="s">
        <v>146</v>
      </c>
      <c r="B20" s="40">
        <f>B14/TELB3_DR!C8</f>
        <v>0.5588551903270389</v>
      </c>
      <c r="C20" s="40">
        <f>C14/TELB3_DR!D8</f>
        <v>-2.0270201686984235E-2</v>
      </c>
      <c r="D20" s="40">
        <f>D14/TELB3_DR!E8</f>
        <v>-0.53380581148121897</v>
      </c>
      <c r="E20" s="40">
        <f>E14/TELB3_DR!F8</f>
        <v>0.8972771010338827</v>
      </c>
      <c r="F20" s="40">
        <f>F14/TELB3_DR!G8</f>
        <v>-4.8045362345565188</v>
      </c>
      <c r="G20" s="40">
        <f>G14/TELB3_DR!H8</f>
        <v>-2.3707332854061827</v>
      </c>
    </row>
    <row r="21" spans="1:7" x14ac:dyDescent="0.3">
      <c r="A21" s="13" t="s">
        <v>145</v>
      </c>
      <c r="B21" s="11" t="e">
        <f>(-1*TELB3_DR!C9)/TELB3_BPA!C12</f>
        <v>#DIV/0!</v>
      </c>
      <c r="C21" s="11" t="e">
        <f>(-1*TELB3_DR!D9)/TELB3_BPA!D12</f>
        <v>#DIV/0!</v>
      </c>
      <c r="D21" s="11" t="e">
        <f>(-1*TELB3_DR!E9)/TELB3_BPA!E12</f>
        <v>#DIV/0!</v>
      </c>
      <c r="E21" s="11" t="e">
        <f>(-1*TELB3_DR!F9)/TELB3_BPA!F12</f>
        <v>#DIV/0!</v>
      </c>
      <c r="F21" s="11" t="e">
        <f>(-1*TELB3_DR!G9)/TELB3_BPA!G12</f>
        <v>#DIV/0!</v>
      </c>
      <c r="G21" s="11" t="e">
        <f>(-1*TELB3_DR!H9)/TELB3_BPA!H12</f>
        <v>#DIV/0!</v>
      </c>
    </row>
    <row r="22" spans="1:7" x14ac:dyDescent="0.3">
      <c r="A22" s="13" t="s">
        <v>144</v>
      </c>
      <c r="B22" s="11">
        <f>TELB3_BPA!C12*365/TELB3_DR!C9</f>
        <v>0</v>
      </c>
      <c r="C22" s="11">
        <f>TELB3_BPA!D12*365/TELB3_DR!D9</f>
        <v>0</v>
      </c>
      <c r="D22" s="11">
        <f>TELB3_BPA!E12*365/TELB3_DR!E9</f>
        <v>0</v>
      </c>
      <c r="E22" s="11">
        <f>TELB3_BPA!F12*365/TELB3_DR!F9</f>
        <v>0</v>
      </c>
      <c r="F22" s="11">
        <f>TELB3_BPA!G12*365/TELB3_DR!G9</f>
        <v>0</v>
      </c>
      <c r="G22" s="11">
        <f>TELB3_BPA!H12*365/TELB3_DR!H9</f>
        <v>0</v>
      </c>
    </row>
    <row r="23" spans="1:7" x14ac:dyDescent="0.3">
      <c r="A23" s="13" t="s">
        <v>143</v>
      </c>
      <c r="B23" s="42">
        <f>TELB3_BPA!C11/(TELB3_DR!C8/365)</f>
        <v>291.06664397974845</v>
      </c>
      <c r="C23" s="42">
        <f>TELB3_BPA!D11/(TELB3_DR!D8/365)</f>
        <v>212.34086825891453</v>
      </c>
      <c r="D23" s="42">
        <f>TELB3_BPA!E11/(TELB3_DR!E8/365)</f>
        <v>243.6412878404374</v>
      </c>
      <c r="E23" s="42">
        <f>TELB3_BPA!F11/(TELB3_DR!F8/365)</f>
        <v>202.88156413143616</v>
      </c>
      <c r="F23" s="42">
        <f>TELB3_BPA!G11/(TELB3_DR!G8/365)</f>
        <v>427.63937549941602</v>
      </c>
      <c r="G23" s="42">
        <f>TELB3_BPA!H11/(TELB3_DR!H8/365)</f>
        <v>194.19259525521207</v>
      </c>
    </row>
    <row r="24" spans="1:7" x14ac:dyDescent="0.3">
      <c r="A24" s="13" t="s">
        <v>142</v>
      </c>
      <c r="B24" s="49">
        <f>TELB3_BPP!C10/(Liquidez!B27/365)</f>
        <v>86.28493216911825</v>
      </c>
      <c r="C24" s="42">
        <f>TELB3_BPP!D10/(Liquidez!C27/365)</f>
        <v>143.58421433405681</v>
      </c>
      <c r="D24" s="42">
        <f>TELB3_BPP!E10/(Liquidez!D27/365)</f>
        <v>320.95535989560551</v>
      </c>
      <c r="E24" s="42">
        <f>TELB3_BPP!F10/(Liquidez!E27/365)</f>
        <v>113.28228832243839</v>
      </c>
      <c r="F24" s="42">
        <f>TELB3_BPP!G10/(Liquidez!F27/365)</f>
        <v>871.65160194840837</v>
      </c>
      <c r="G24" s="42">
        <f>TELB3_BPP!H10/(Liquidez!G27/365)</f>
        <v>873.68820241511241</v>
      </c>
    </row>
    <row r="25" spans="1:7" x14ac:dyDescent="0.3">
      <c r="A25" s="13" t="s">
        <v>141</v>
      </c>
      <c r="B25" s="42">
        <f>B22+B23-B24</f>
        <v>204.78171181063021</v>
      </c>
      <c r="C25" s="42">
        <f t="shared" ref="C25:G25" si="1">C22+C23-C24</f>
        <v>68.756653924857716</v>
      </c>
      <c r="D25" s="42">
        <f t="shared" si="1"/>
        <v>-77.314072055168111</v>
      </c>
      <c r="E25" s="42">
        <f t="shared" si="1"/>
        <v>89.599275808997774</v>
      </c>
      <c r="F25" s="42">
        <f t="shared" si="1"/>
        <v>-444.01222644899235</v>
      </c>
      <c r="G25" s="42">
        <f t="shared" si="1"/>
        <v>-679.49560715990037</v>
      </c>
    </row>
    <row r="26" spans="1:7" x14ac:dyDescent="0.3">
      <c r="A26" s="14"/>
      <c r="B26" s="11"/>
      <c r="C26" s="10"/>
      <c r="D26" s="10"/>
      <c r="E26" s="10"/>
      <c r="F26" s="10"/>
      <c r="G26" s="9"/>
    </row>
    <row r="27" spans="1:7" x14ac:dyDescent="0.3">
      <c r="A27" s="13" t="s">
        <v>140</v>
      </c>
      <c r="B27" s="50">
        <f>(-1*TELB3_DR!C9)+(TELB3_BPA!C12-TELB3_BPA!D12)</f>
        <v>306129</v>
      </c>
      <c r="C27" s="44">
        <f>(-1*TELB3_DR!D9)+(TELB3_BPA!D12-TELB3_BPA!E12)</f>
        <v>214245</v>
      </c>
      <c r="D27" s="44">
        <f>(-1*TELB3_DR!E9)+(TELB3_BPA!E12-TELB3_BPA!F12)</f>
        <v>139471</v>
      </c>
      <c r="E27" s="44">
        <f>(-1*TELB3_DR!F9)+(TELB3_BPA!F12-TELB3_BPA!G12)</f>
        <v>129265</v>
      </c>
      <c r="F27" s="44">
        <f>(-1*TELB3_DR!G9)+(TELB3_BPA!G12-TELB3_BPA!H12)</f>
        <v>116608</v>
      </c>
      <c r="G27" s="44">
        <f>(-1*TELB3_DR!H9)+(TELB3_BPA!H12-TELB3_BPA!I12)</f>
        <v>133824</v>
      </c>
    </row>
    <row r="28" spans="1:7" x14ac:dyDescent="0.3">
      <c r="A28" s="12"/>
      <c r="B28" s="11"/>
      <c r="C28" s="10"/>
      <c r="D28" s="10"/>
      <c r="E28" s="10"/>
      <c r="F28" s="10"/>
      <c r="G28" s="9"/>
    </row>
  </sheetData>
  <pageMargins left="0.511811024" right="0.511811024" top="0.78740157499999996" bottom="0.78740157499999996" header="0.31496062000000002" footer="0.31496062000000002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TELB3_BPA</vt:lpstr>
      <vt:lpstr>TELB3_BPP</vt:lpstr>
      <vt:lpstr>TELB3_DR</vt:lpstr>
      <vt:lpstr>BG</vt:lpstr>
      <vt:lpstr>Liquidez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2020-05-26T21:10:25Z</dcterms:modified>
</cp:coreProperties>
</file>