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50" activeTab="5"/>
  </bookViews>
  <sheets>
    <sheet name="TIMP3_BPA" sheetId="5" r:id="rId1"/>
    <sheet name="TIMP3_BPP" sheetId="4" r:id="rId2"/>
    <sheet name="TIMP3_DR" sheetId="2" r:id="rId3"/>
    <sheet name="TIMP3_DFC" sheetId="3" r:id="rId4"/>
    <sheet name="BG (2)" sheetId="6" r:id="rId5"/>
    <sheet name="Liquidez (2)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7" l="1"/>
  <c r="F27" i="7"/>
  <c r="E27" i="7"/>
  <c r="D27" i="7"/>
  <c r="C27" i="7"/>
  <c r="B27" i="7"/>
  <c r="F24" i="7"/>
  <c r="F25" i="7" s="1"/>
  <c r="G24" i="7"/>
  <c r="G25" i="7" s="1"/>
  <c r="E24" i="7"/>
  <c r="E25" i="7" s="1"/>
  <c r="D24" i="7"/>
  <c r="D25" i="7" s="1"/>
  <c r="C24" i="7"/>
  <c r="C25" i="7" s="1"/>
  <c r="B24" i="7"/>
  <c r="B25" i="7" s="1"/>
  <c r="G23" i="7"/>
  <c r="F23" i="7"/>
  <c r="E23" i="7"/>
  <c r="D23" i="7"/>
  <c r="C23" i="7"/>
  <c r="B23" i="7"/>
  <c r="G22" i="7"/>
  <c r="F22" i="7"/>
  <c r="E22" i="7"/>
  <c r="D22" i="7"/>
  <c r="C22" i="7"/>
  <c r="B22" i="7"/>
  <c r="G21" i="7"/>
  <c r="F21" i="7"/>
  <c r="E21" i="7"/>
  <c r="D21" i="7"/>
  <c r="C21" i="7"/>
  <c r="B21" i="7"/>
  <c r="F20" i="7"/>
  <c r="G20" i="7"/>
  <c r="E20" i="7"/>
  <c r="D20" i="7"/>
  <c r="C20" i="7"/>
  <c r="B20" i="7"/>
  <c r="G17" i="7"/>
  <c r="F17" i="7"/>
  <c r="E17" i="7"/>
  <c r="D17" i="7"/>
  <c r="C17" i="7"/>
  <c r="B17" i="7"/>
  <c r="G16" i="7"/>
  <c r="F16" i="7"/>
  <c r="E16" i="7"/>
  <c r="D16" i="7"/>
  <c r="C16" i="7"/>
  <c r="B16" i="7"/>
  <c r="G14" i="7"/>
  <c r="F14" i="7"/>
  <c r="E14" i="7"/>
  <c r="D14" i="7"/>
  <c r="C14" i="7"/>
  <c r="B14" i="7"/>
  <c r="G11" i="7"/>
  <c r="F11" i="7"/>
  <c r="E11" i="7"/>
  <c r="D11" i="7"/>
  <c r="C11" i="7"/>
  <c r="B11" i="7"/>
  <c r="G10" i="7"/>
  <c r="F10" i="7"/>
  <c r="E10" i="7"/>
  <c r="D10" i="7"/>
  <c r="C10" i="7"/>
  <c r="B10" i="7"/>
  <c r="B8" i="7"/>
  <c r="G8" i="7"/>
  <c r="F8" i="7"/>
  <c r="E8" i="7"/>
  <c r="D8" i="7"/>
  <c r="C8" i="7"/>
  <c r="C7" i="7"/>
  <c r="D7" i="7"/>
  <c r="E7" i="7"/>
  <c r="F7" i="7"/>
  <c r="G7" i="7"/>
  <c r="B7" i="7"/>
  <c r="G21" i="6"/>
  <c r="F21" i="6"/>
  <c r="E21" i="6"/>
  <c r="D21" i="6"/>
  <c r="C21" i="6"/>
  <c r="G20" i="6"/>
  <c r="F20" i="6"/>
  <c r="F8" i="6" s="1"/>
  <c r="F10" i="6" s="1"/>
  <c r="E20" i="6"/>
  <c r="D20" i="6"/>
  <c r="D20" i="5"/>
  <c r="C20" i="6"/>
  <c r="G16" i="6"/>
  <c r="F16" i="6"/>
  <c r="E16" i="6"/>
  <c r="D16" i="6"/>
  <c r="C16" i="6"/>
  <c r="G15" i="6"/>
  <c r="F15" i="6"/>
  <c r="E15" i="6"/>
  <c r="E13" i="6" s="1"/>
  <c r="D15" i="6"/>
  <c r="C15" i="6"/>
  <c r="G14" i="6"/>
  <c r="F14" i="6"/>
  <c r="E14" i="6"/>
  <c r="D14" i="6"/>
  <c r="C14" i="6"/>
  <c r="G13" i="6"/>
  <c r="G12" i="6"/>
  <c r="F12" i="6"/>
  <c r="E12" i="6"/>
  <c r="D12" i="6"/>
  <c r="C12" i="6"/>
  <c r="G9" i="6"/>
  <c r="F9" i="6"/>
  <c r="E9" i="6"/>
  <c r="D9" i="6"/>
  <c r="C9" i="6"/>
  <c r="E8" i="6"/>
  <c r="E10" i="6" s="1"/>
  <c r="D8" i="6"/>
  <c r="D10" i="6" s="1"/>
  <c r="G7" i="6"/>
  <c r="F7" i="6"/>
  <c r="E7" i="6"/>
  <c r="G8" i="6" l="1"/>
  <c r="G10" i="6" s="1"/>
  <c r="C8" i="6"/>
  <c r="C10" i="6" s="1"/>
  <c r="F13" i="6"/>
  <c r="D13" i="6"/>
  <c r="C13" i="6"/>
  <c r="D7" i="6" l="1"/>
  <c r="C7" i="6"/>
  <c r="B21" i="6"/>
  <c r="B20" i="6"/>
  <c r="B8" i="6" s="1"/>
  <c r="B10" i="6" s="1"/>
  <c r="B16" i="6"/>
  <c r="B15" i="6"/>
  <c r="B14" i="6"/>
  <c r="B13" i="6"/>
  <c r="B12" i="6"/>
  <c r="B9" i="6"/>
  <c r="B7" i="6"/>
</calcChain>
</file>

<file path=xl/sharedStrings.xml><?xml version="1.0" encoding="utf-8"?>
<sst xmlns="http://schemas.openxmlformats.org/spreadsheetml/2006/main" count="295" uniqueCount="227">
  <si>
    <t>Lucro Diluído por Ação</t>
  </si>
  <si>
    <t>3.99.02</t>
  </si>
  <si>
    <t>Lucro Básico por Ação</t>
  </si>
  <si>
    <t>3.99.01</t>
  </si>
  <si>
    <t>Lucro por Ação - (Reais / Ação)</t>
  </si>
  <si>
    <t>3.99</t>
  </si>
  <si>
    <t>Atribuído a Sócios Não Controladores</t>
  </si>
  <si>
    <t>3.11.02</t>
  </si>
  <si>
    <t>Atribuído a Sócios da Empresa Controladora</t>
  </si>
  <si>
    <t>3.11.01</t>
  </si>
  <si>
    <t>Lucro/Prejuízo Consolidado do Período</t>
  </si>
  <si>
    <t>3.11</t>
  </si>
  <si>
    <t>Ganhos/Perdas Líquidas sobre Ativos de Operações Descontinuadas</t>
  </si>
  <si>
    <t>3.10.02</t>
  </si>
  <si>
    <t>Lucro/Prejuízo Líquido das Operações Descontinuadas</t>
  </si>
  <si>
    <t>3.10.01</t>
  </si>
  <si>
    <t>Resultado Líquido de Operações Descontinuadas</t>
  </si>
  <si>
    <t>3.10</t>
  </si>
  <si>
    <t>Resultado Líquido das Operações Continuadas</t>
  </si>
  <si>
    <t>3.09</t>
  </si>
  <si>
    <t>Diferido</t>
  </si>
  <si>
    <t>3.08.02</t>
  </si>
  <si>
    <t>Corrente</t>
  </si>
  <si>
    <t>3.08.01</t>
  </si>
  <si>
    <t>Imposto de Renda e Contribuição Social sobre o Lucro</t>
  </si>
  <si>
    <t>3.08</t>
  </si>
  <si>
    <t>Resultado Antes dos Tributos sobre o Lucro</t>
  </si>
  <si>
    <t>3.07</t>
  </si>
  <si>
    <t>Despesas Financeiras</t>
  </si>
  <si>
    <t>3.06.02</t>
  </si>
  <si>
    <t>Receitas Financeiras</t>
  </si>
  <si>
    <t>3.06.01</t>
  </si>
  <si>
    <t>Resultado Financeiro</t>
  </si>
  <si>
    <t>3.06</t>
  </si>
  <si>
    <t>Resultado Antes do Resultado Financeiro e dos Tributos</t>
  </si>
  <si>
    <t>3.05</t>
  </si>
  <si>
    <t>Resultado de Equivalência Patrimonial</t>
  </si>
  <si>
    <t>3.04.06</t>
  </si>
  <si>
    <t>Outras Despesas Operacionais</t>
  </si>
  <si>
    <t>3.04.05</t>
  </si>
  <si>
    <t>Outras Receitas Operacionais</t>
  </si>
  <si>
    <t>3.04.04</t>
  </si>
  <si>
    <t>Perdas pela Não Recuperabilidade de Ativos</t>
  </si>
  <si>
    <t>3.04.03</t>
  </si>
  <si>
    <t>Despesas Gerais e Administrativas</t>
  </si>
  <si>
    <t>3.04.02</t>
  </si>
  <si>
    <t>Despesas com Vendas</t>
  </si>
  <si>
    <t>3.04.01</t>
  </si>
  <si>
    <t>Despesas/Receitas Operacionais</t>
  </si>
  <si>
    <t>3.04</t>
  </si>
  <si>
    <t>Resultado Bruto</t>
  </si>
  <si>
    <t>3.03</t>
  </si>
  <si>
    <t>Custo dos Bens e/ou Serviços Vendidos</t>
  </si>
  <si>
    <t>3.02</t>
  </si>
  <si>
    <t>Receita de Venda de Bens e/ou Serviços</t>
  </si>
  <si>
    <t>3.01</t>
  </si>
  <si>
    <t>30/09/2014"</t>
  </si>
  <si>
    <t>30/09/2015"</t>
  </si>
  <si>
    <t>30/09/2016"</t>
  </si>
  <si>
    <t>30/09/2017"</t>
  </si>
  <si>
    <t>30/09/2018"</t>
  </si>
  <si>
    <t>30/09/2019"</t>
  </si>
  <si>
    <t>Descrição</t>
  </si>
  <si>
    <t>Conta</t>
  </si>
  <si>
    <t>Período:</t>
  </si>
  <si>
    <t>Demonstrativo:</t>
  </si>
  <si>
    <t>EMPRESA:</t>
  </si>
  <si>
    <t>Saldo Final de Caixa e Equivalentes</t>
  </si>
  <si>
    <t>6.05.02</t>
  </si>
  <si>
    <t>Saldo Inicial de Caixa e Equivalentes</t>
  </si>
  <si>
    <t>6.05.01</t>
  </si>
  <si>
    <t>Aumento (Redução) de Caixa e Equivalentes</t>
  </si>
  <si>
    <t>6.05</t>
  </si>
  <si>
    <t>Variação Cambial s/ Caixa e Equivalentes</t>
  </si>
  <si>
    <t>6.04</t>
  </si>
  <si>
    <t>Aumento de Capital</t>
  </si>
  <si>
    <t>6.03.09</t>
  </si>
  <si>
    <t>Pagamento de leasing financeiro</t>
  </si>
  <si>
    <t>6.03.07</t>
  </si>
  <si>
    <t>Alienação de ações em tesouraria</t>
  </si>
  <si>
    <t>6.03.06</t>
  </si>
  <si>
    <t>Operações com derivativos</t>
  </si>
  <si>
    <t>6.03.04</t>
  </si>
  <si>
    <t>Dividendos pagos</t>
  </si>
  <si>
    <t>6.03.03</t>
  </si>
  <si>
    <t>Amortização de empréstimos</t>
  </si>
  <si>
    <t>6.03.02</t>
  </si>
  <si>
    <t>Novos empréstimos</t>
  </si>
  <si>
    <t>6.03.01</t>
  </si>
  <si>
    <t>Caixa Líquido Atividades de Financiamento</t>
  </si>
  <si>
    <t>6.03</t>
  </si>
  <si>
    <t>Recebimento de arrendamento mercantil financeiro</t>
  </si>
  <si>
    <t>6.02.05</t>
  </si>
  <si>
    <t>Caixa recebido na venda de ativo imobilizado</t>
  </si>
  <si>
    <t>6.02.04</t>
  </si>
  <si>
    <t>Adições ao imobilizado e intangível</t>
  </si>
  <si>
    <t>6.02.02</t>
  </si>
  <si>
    <t>Títulos e valores mobiliários</t>
  </si>
  <si>
    <t>6.02.01</t>
  </si>
  <si>
    <t>Caixa Líquido Atividades de Investimento</t>
  </si>
  <si>
    <t>6.02</t>
  </si>
  <si>
    <t>Outros</t>
  </si>
  <si>
    <t>6.01.03</t>
  </si>
  <si>
    <t>Variações nos Ativos e Passivos</t>
  </si>
  <si>
    <t>6.01.02</t>
  </si>
  <si>
    <t>Caixa Gerado nas Operações</t>
  </si>
  <si>
    <t>6.01.01</t>
  </si>
  <si>
    <t>Caixa Líquido Atividades Operacionais</t>
  </si>
  <si>
    <t>6.01</t>
  </si>
  <si>
    <t>Participação dos Acionistas Não Controladores</t>
  </si>
  <si>
    <t>2.03.09</t>
  </si>
  <si>
    <t>Outros Resultados Abrangentes</t>
  </si>
  <si>
    <t>2.03.08</t>
  </si>
  <si>
    <t>Ajustes Acumulados de Conversão</t>
  </si>
  <si>
    <t>2.03.07</t>
  </si>
  <si>
    <t>Ajustes de Avaliação Patrimonial</t>
  </si>
  <si>
    <t>2.03.06</t>
  </si>
  <si>
    <t>Lucros/Prejuízos Acumulados</t>
  </si>
  <si>
    <t>2.03.05</t>
  </si>
  <si>
    <t>Reservas de Lucros</t>
  </si>
  <si>
    <t>2.03.04</t>
  </si>
  <si>
    <t>Reservas de Reavaliação</t>
  </si>
  <si>
    <t>2.03.03</t>
  </si>
  <si>
    <t>Reservas de Capital</t>
  </si>
  <si>
    <t>2.03.02</t>
  </si>
  <si>
    <t>Capital Social Realizado</t>
  </si>
  <si>
    <t>2.03.01</t>
  </si>
  <si>
    <t>Patrimônio Líquido Consolidado</t>
  </si>
  <si>
    <t>2.03</t>
  </si>
  <si>
    <t>Lucros e Receitas a Apropriar</t>
  </si>
  <si>
    <t>2.02.06</t>
  </si>
  <si>
    <t>Passivos sobre Ativos Não-Correntes a Venda e Descontinuados</t>
  </si>
  <si>
    <t>2.02.05</t>
  </si>
  <si>
    <t>Provisões</t>
  </si>
  <si>
    <t>2.02.04</t>
  </si>
  <si>
    <t>Tributos Diferidos</t>
  </si>
  <si>
    <t>2.02.03</t>
  </si>
  <si>
    <t>Outras Obrigações</t>
  </si>
  <si>
    <t>2.02.02</t>
  </si>
  <si>
    <t>Empréstimos e Financiamentos</t>
  </si>
  <si>
    <t>2.02.01</t>
  </si>
  <si>
    <t>Passivo Não Circulante</t>
  </si>
  <si>
    <t>2.02</t>
  </si>
  <si>
    <t>2.01.07</t>
  </si>
  <si>
    <t>2.01.06</t>
  </si>
  <si>
    <t>2.01.05</t>
  </si>
  <si>
    <t>2.01.04</t>
  </si>
  <si>
    <t>Obrigações Fiscais</t>
  </si>
  <si>
    <t>2.01.03</t>
  </si>
  <si>
    <t>Fornecedores</t>
  </si>
  <si>
    <t>2.01.02</t>
  </si>
  <si>
    <t>Obrigações Sociais e Trabalhistas</t>
  </si>
  <si>
    <t>2.01.01</t>
  </si>
  <si>
    <t>Passivo Circulante</t>
  </si>
  <si>
    <t>2.01</t>
  </si>
  <si>
    <t>Passivo Total</t>
  </si>
  <si>
    <t>31/12/2014</t>
  </si>
  <si>
    <t>31/12/2015</t>
  </si>
  <si>
    <t>31/12/2016</t>
  </si>
  <si>
    <t>31/12/2017</t>
  </si>
  <si>
    <t>31/12/2018</t>
  </si>
  <si>
    <t>30/09/2019</t>
  </si>
  <si>
    <t>Intangível</t>
  </si>
  <si>
    <t>1.02.04</t>
  </si>
  <si>
    <t>Imobilizado</t>
  </si>
  <si>
    <t>1.02.03</t>
  </si>
  <si>
    <t>Investimentos</t>
  </si>
  <si>
    <t>1.02.02</t>
  </si>
  <si>
    <t>Ativo Realizável a Longo Prazo</t>
  </si>
  <si>
    <t>1.02.01</t>
  </si>
  <si>
    <t>Ativo Não Circulante</t>
  </si>
  <si>
    <t>1.02</t>
  </si>
  <si>
    <t>Outros Ativos Circulantes</t>
  </si>
  <si>
    <t>1.01.08</t>
  </si>
  <si>
    <t>Despesas Antecipadas</t>
  </si>
  <si>
    <t>1.01.07</t>
  </si>
  <si>
    <t>Tributos a Recuperar</t>
  </si>
  <si>
    <t>1.01.06</t>
  </si>
  <si>
    <t>Ativos Biológicos</t>
  </si>
  <si>
    <t>1.01.05</t>
  </si>
  <si>
    <t>Estoques</t>
  </si>
  <si>
    <t>1.01.04</t>
  </si>
  <si>
    <t>Contas a Receber</t>
  </si>
  <si>
    <t>1.01.03</t>
  </si>
  <si>
    <t>Aplicações Financeiras</t>
  </si>
  <si>
    <t>1.01.02</t>
  </si>
  <si>
    <t>Caixa e Equivalentes de Caixa</t>
  </si>
  <si>
    <t>1.01.01</t>
  </si>
  <si>
    <t>Ativo Circulante</t>
  </si>
  <si>
    <t>1.01</t>
  </si>
  <si>
    <t>Ativo Total</t>
  </si>
  <si>
    <t>PC Operacional</t>
  </si>
  <si>
    <t>AC Operacional</t>
  </si>
  <si>
    <t>Capital Aplicado Total</t>
  </si>
  <si>
    <t xml:space="preserve">                   Patrimônio dos Acionistas</t>
  </si>
  <si>
    <t xml:space="preserve">                   Dívidas de Longo Prazo</t>
  </si>
  <si>
    <r>
      <rPr>
        <b/>
        <sz val="11"/>
        <color theme="1"/>
        <rFont val="Calibri"/>
        <family val="2"/>
        <scheme val="minor"/>
      </rPr>
      <t>· </t>
    </r>
    <r>
      <rPr>
        <sz val="11"/>
        <color theme="1"/>
        <rFont val="Calibri"/>
        <family val="2"/>
        <scheme val="minor"/>
      </rPr>
      <t>        Financiamento de Longo Prazo</t>
    </r>
  </si>
  <si>
    <r>
      <rPr>
        <b/>
        <sz val="11"/>
        <color theme="1"/>
        <rFont val="Calibri"/>
        <family val="2"/>
        <scheme val="minor"/>
      </rPr>
      <t>· </t>
    </r>
    <r>
      <rPr>
        <sz val="11"/>
        <color theme="1"/>
        <rFont val="Calibri"/>
        <family val="2"/>
        <scheme val="minor"/>
      </rPr>
      <t>        Dívidas de curto prazo</t>
    </r>
  </si>
  <si>
    <t>Capital Aplicado ou Fontes de recursos</t>
  </si>
  <si>
    <t>Capital Investido total ou Ativos Líquidos Totais</t>
  </si>
  <si>
    <r>
      <rPr>
        <b/>
        <sz val="11"/>
        <color theme="1"/>
        <rFont val="Calibri"/>
        <family val="2"/>
        <scheme val="minor"/>
      </rPr>
      <t>· </t>
    </r>
    <r>
      <rPr>
        <sz val="11"/>
        <color theme="1"/>
        <rFont val="Calibri"/>
        <family val="2"/>
        <scheme val="minor"/>
      </rPr>
      <t>        Ativos Fixos Líquidos</t>
    </r>
  </si>
  <si>
    <r>
      <rPr>
        <b/>
        <sz val="11"/>
        <color theme="1"/>
        <rFont val="Calibri"/>
        <family val="2"/>
        <scheme val="minor"/>
      </rPr>
      <t>·</t>
    </r>
    <r>
      <rPr>
        <sz val="11"/>
        <color theme="1"/>
        <rFont val="Calibri"/>
        <family val="2"/>
        <scheme val="minor"/>
      </rPr>
      <t>         Necessidades de capital de Giro (NCG)</t>
    </r>
  </si>
  <si>
    <r>
      <rPr>
        <b/>
        <sz val="11"/>
        <color theme="1"/>
        <rFont val="Calibri"/>
        <family val="2"/>
        <scheme val="minor"/>
      </rPr>
      <t>·</t>
    </r>
    <r>
      <rPr>
        <sz val="11"/>
        <color theme="1"/>
        <rFont val="Calibri"/>
        <family val="2"/>
        <scheme val="minor"/>
      </rPr>
      <t>         Caixa e equivalentes de caixa</t>
    </r>
  </si>
  <si>
    <t>Capital Investido ou Ativos Líquidos</t>
  </si>
  <si>
    <t>Período: 2014 - 2019</t>
  </si>
  <si>
    <t>Demonstrativo: Balanço Gerencial</t>
  </si>
  <si>
    <t xml:space="preserve">EMPRESA: </t>
  </si>
  <si>
    <t xml:space="preserve">Compras=CPV+ (Estoques finais-estoques iniciais) </t>
  </si>
  <si>
    <t>Ciclo de caixa= Prazo médio estoques + PM de recebimento-PM de pagamento</t>
  </si>
  <si>
    <t>Prazo médio de pagamento= contas a pagar a fornecedores/compras diárias médias</t>
  </si>
  <si>
    <t>Prazo médio de recebimento= contas a receber de clientes/vendas diárias médias</t>
  </si>
  <si>
    <t>Prazo médio de estoques= 365/Giro = Estoques*365/CPV</t>
  </si>
  <si>
    <t>Giro de estoques = CPV/Estoques</t>
  </si>
  <si>
    <t>NCG/Receita Líquida Operacional=</t>
  </si>
  <si>
    <t>Gestão do Ciclo Operacional</t>
  </si>
  <si>
    <t>Liquidez = FLLP/NCG</t>
  </si>
  <si>
    <t>FLLP = Dívidas de Longo Prazo + Patrimônio dos acionistas - Ativos Fixos Líquidos</t>
  </si>
  <si>
    <t>Financiamento do Ciclo Operacional</t>
  </si>
  <si>
    <t xml:space="preserve">NCG= </t>
  </si>
  <si>
    <t>Investimento Líquido no ciclo operacional ou em necessidades de capital de giro (NCG)</t>
  </si>
  <si>
    <t>Índice de Liquidez Seca (Acid Test)= (Ativos Circulantes - Estoques)/Passivos Circulantes</t>
  </si>
  <si>
    <t>Índice de Liquidez Corrente= Ativos Circulantes/Passivos Circulantes</t>
  </si>
  <si>
    <t>Capital de Giro Líquido = Ativo Circulante - Passivo Circulante=</t>
  </si>
  <si>
    <t>Capital de Giro Líquido = Financiamentos de Longo Prazo - Ativos Fixos Líquidos=</t>
  </si>
  <si>
    <t>Medidas de Liquidez Tradicionais</t>
  </si>
  <si>
    <t>Demonstrativo: Análise de Liquidez</t>
  </si>
  <si>
    <t>EMPRESA: TIMP3 - TELEFÔNICA BRASIL S.A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</si>
</sst>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36">
    <border>
      <left/>
      <right/>
      <top/>
      <bottom/>
      <diagonal/>
    </border>
    <border>
      <left style="thin">
        <color theme="0" tint="-0.34998626667073579"/>
      </left>
      <right style="thin">
        <color theme="0" tint="-0.249977111117893"/>
      </right>
      <top style="thin">
        <color theme="0" tint="-0.34998626667073579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34998626667073579"/>
      </right>
      <top style="thin">
        <color theme="0" tint="-0.34998626667073579"/>
      </top>
      <bottom style="thin">
        <color theme="0" tint="-0.249977111117893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249977111117893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249977111117893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77111117893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34998626667073579"/>
      </left>
      <right style="thin">
        <color theme="0" tint="-0.249977111117893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249977111117893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77111117893"/>
      </right>
      <top style="thin">
        <color theme="0" tint="-0.249977111117893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249977111117893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34998626667073579"/>
      </right>
      <top style="thin">
        <color theme="0" tint="-0.249977111117893"/>
      </top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indexed="64"/>
      </left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2" borderId="0" xfId="0" applyFill="1"/>
    <xf numFmtId="0" fontId="0" fillId="3" borderId="0" xfId="0" applyFill="1"/>
    <xf numFmtId="3" fontId="0" fillId="0" borderId="0" xfId="0" applyNumberFormat="1"/>
    <xf numFmtId="0" fontId="1" fillId="4" borderId="0" xfId="0" applyFont="1" applyFill="1" applyAlignment="1">
      <alignment horizontal="center" vertical="center"/>
    </xf>
    <xf numFmtId="14" fontId="1" fillId="4" borderId="0" xfId="0" applyNumberFormat="1" applyFont="1" applyFill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0" fillId="5" borderId="0" xfId="0" applyFill="1" applyAlignment="1">
      <alignment horizontal="left"/>
    </xf>
    <xf numFmtId="0" fontId="0" fillId="0" borderId="0" xfId="0" applyBorder="1"/>
    <xf numFmtId="0" fontId="5" fillId="6" borderId="5" xfId="0" applyFon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5" xfId="0" applyBorder="1"/>
    <xf numFmtId="0" fontId="1" fillId="4" borderId="16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4" fillId="4" borderId="0" xfId="0" applyFont="1" applyFill="1" applyBorder="1"/>
    <xf numFmtId="0" fontId="5" fillId="6" borderId="22" xfId="0" applyFont="1" applyFill="1" applyBorder="1"/>
    <xf numFmtId="0" fontId="0" fillId="0" borderId="23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5" fillId="0" borderId="31" xfId="0" applyFont="1" applyBorder="1"/>
    <xf numFmtId="0" fontId="0" fillId="0" borderId="31" xfId="0" applyBorder="1"/>
    <xf numFmtId="0" fontId="5" fillId="0" borderId="32" xfId="0" applyFont="1" applyBorder="1"/>
    <xf numFmtId="0" fontId="0" fillId="0" borderId="33" xfId="0" applyBorder="1"/>
    <xf numFmtId="0" fontId="2" fillId="0" borderId="34" xfId="0" applyFont="1" applyBorder="1"/>
    <xf numFmtId="0" fontId="0" fillId="0" borderId="35" xfId="0" applyBorder="1"/>
    <xf numFmtId="0" fontId="0" fillId="0" borderId="32" xfId="0" applyBorder="1"/>
    <xf numFmtId="3" fontId="0" fillId="0" borderId="14" xfId="0" applyNumberFormat="1" applyBorder="1"/>
    <xf numFmtId="3" fontId="0" fillId="0" borderId="9" xfId="0" applyNumberFormat="1" applyBorder="1"/>
    <xf numFmtId="3" fontId="0" fillId="6" borderId="21" xfId="0" applyNumberFormat="1" applyFill="1" applyBorder="1"/>
    <xf numFmtId="3" fontId="0" fillId="6" borderId="4" xfId="0" applyNumberFormat="1" applyFill="1" applyBorder="1"/>
    <xf numFmtId="3" fontId="0" fillId="0" borderId="0" xfId="0" applyNumberFormat="1" applyBorder="1"/>
    <xf numFmtId="3" fontId="0" fillId="0" borderId="26" xfId="0" applyNumberFormat="1" applyBorder="1"/>
    <xf numFmtId="3" fontId="0" fillId="0" borderId="25" xfId="0" applyNumberFormat="1" applyBorder="1"/>
    <xf numFmtId="3" fontId="0" fillId="0" borderId="24" xfId="0" applyNumberFormat="1" applyBorder="1"/>
    <xf numFmtId="3" fontId="0" fillId="0" borderId="8" xfId="0" applyNumberFormat="1" applyBorder="1"/>
    <xf numFmtId="3" fontId="0" fillId="0" borderId="12" xfId="0" applyNumberFormat="1" applyBorder="1"/>
    <xf numFmtId="3" fontId="0" fillId="0" borderId="7" xfId="0" applyNumberFormat="1" applyBorder="1"/>
    <xf numFmtId="3" fontId="0" fillId="0" borderId="6" xfId="0" applyNumberFormat="1" applyBorder="1"/>
    <xf numFmtId="3" fontId="0" fillId="6" borderId="20" xfId="0" applyNumberFormat="1" applyFill="1" applyBorder="1"/>
    <xf numFmtId="3" fontId="0" fillId="6" borderId="19" xfId="0" applyNumberFormat="1" applyFill="1" applyBorder="1"/>
    <xf numFmtId="3" fontId="0" fillId="6" borderId="18" xfId="0" applyNumberFormat="1" applyFill="1" applyBorder="1"/>
    <xf numFmtId="3" fontId="0" fillId="0" borderId="13" xfId="0" applyNumberFormat="1" applyBorder="1"/>
    <xf numFmtId="3" fontId="0" fillId="0" borderId="11" xfId="0" applyNumberFormat="1" applyBorder="1"/>
    <xf numFmtId="3" fontId="0" fillId="6" borderId="3" xfId="0" applyNumberFormat="1" applyFill="1" applyBorder="1"/>
    <xf numFmtId="3" fontId="0" fillId="6" borderId="2" xfId="0" applyNumberFormat="1" applyFill="1" applyBorder="1"/>
    <xf numFmtId="3" fontId="0" fillId="6" borderId="1" xfId="0" applyNumberFormat="1" applyFill="1" applyBorder="1"/>
    <xf numFmtId="0" fontId="0" fillId="7" borderId="9" xfId="0" applyFill="1" applyBorder="1"/>
    <xf numFmtId="0" fontId="0" fillId="7" borderId="8" xfId="0" applyFill="1" applyBorder="1"/>
    <xf numFmtId="0" fontId="0" fillId="7" borderId="12" xfId="0" applyFill="1" applyBorder="1"/>
    <xf numFmtId="0" fontId="0" fillId="7" borderId="7" xfId="0" applyFill="1" applyBorder="1"/>
    <xf numFmtId="0" fontId="0" fillId="7" borderId="6" xfId="0" applyFill="1" applyBorder="1"/>
    <xf numFmtId="3" fontId="0" fillId="7" borderId="0" xfId="0" applyNumberFormat="1" applyFill="1"/>
    <xf numFmtId="0" fontId="0" fillId="7" borderId="0" xfId="0" applyFill="1"/>
    <xf numFmtId="10" fontId="0" fillId="0" borderId="0" xfId="0" applyNumberFormat="1"/>
    <xf numFmtId="10" fontId="0" fillId="7" borderId="0" xfId="0" applyNumberForma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C8" sqref="C8"/>
    </sheetView>
  </sheetViews>
  <sheetFormatPr defaultRowHeight="15" x14ac:dyDescent="0.25"/>
  <cols>
    <col min="1" max="1" width="17.5703125" customWidth="1"/>
    <col min="2" max="2" width="62.140625" customWidth="1"/>
    <col min="3" max="3" width="15.7109375" customWidth="1"/>
    <col min="4" max="5" width="14.7109375" customWidth="1"/>
    <col min="6" max="6" width="14.28515625" customWidth="1"/>
    <col min="7" max="7" width="13.7109375" customWidth="1"/>
    <col min="8" max="8" width="14.28515625" customWidth="1"/>
  </cols>
  <sheetData>
    <row r="1" spans="1:8" ht="18.75" x14ac:dyDescent="0.3">
      <c r="A1" s="7" t="s">
        <v>66</v>
      </c>
    </row>
    <row r="2" spans="1:8" ht="15.75" x14ac:dyDescent="0.25">
      <c r="A2" s="6" t="s">
        <v>65</v>
      </c>
    </row>
    <row r="3" spans="1:8" ht="15.75" x14ac:dyDescent="0.25">
      <c r="A3" s="6" t="s">
        <v>64</v>
      </c>
    </row>
    <row r="6" spans="1:8" x14ac:dyDescent="0.25">
      <c r="A6" s="4" t="s">
        <v>63</v>
      </c>
      <c r="B6" s="4" t="s">
        <v>62</v>
      </c>
      <c r="C6" s="4" t="s">
        <v>161</v>
      </c>
      <c r="D6" s="4" t="s">
        <v>160</v>
      </c>
      <c r="E6" s="4" t="s">
        <v>159</v>
      </c>
      <c r="F6" s="4" t="s">
        <v>158</v>
      </c>
      <c r="G6" s="4" t="s">
        <v>157</v>
      </c>
      <c r="H6" s="4" t="s">
        <v>156</v>
      </c>
    </row>
    <row r="7" spans="1:8" x14ac:dyDescent="0.25">
      <c r="A7" s="8">
        <v>1</v>
      </c>
      <c r="B7" t="s">
        <v>190</v>
      </c>
      <c r="C7" s="3">
        <v>38910409</v>
      </c>
      <c r="D7" s="3">
        <v>31957889</v>
      </c>
      <c r="E7" s="3">
        <v>32600365</v>
      </c>
      <c r="F7" s="3">
        <v>34655680</v>
      </c>
      <c r="G7" s="3">
        <v>35556388</v>
      </c>
      <c r="H7" s="3">
        <v>32695111</v>
      </c>
    </row>
    <row r="8" spans="1:8" x14ac:dyDescent="0.25">
      <c r="A8" s="2" t="s">
        <v>189</v>
      </c>
      <c r="B8" t="s">
        <v>188</v>
      </c>
      <c r="C8" s="3">
        <v>6707360</v>
      </c>
      <c r="D8" s="3">
        <v>5998126</v>
      </c>
      <c r="E8" s="3">
        <v>7607388</v>
      </c>
      <c r="F8" s="3">
        <v>10107399</v>
      </c>
      <c r="G8" s="3">
        <v>12040246</v>
      </c>
      <c r="H8" s="3">
        <v>11174415</v>
      </c>
    </row>
    <row r="9" spans="1:8" x14ac:dyDescent="0.25">
      <c r="A9" s="1" t="s">
        <v>187</v>
      </c>
      <c r="B9" t="s">
        <v>186</v>
      </c>
      <c r="C9" s="3">
        <v>875857</v>
      </c>
      <c r="D9" s="3">
        <v>1075530</v>
      </c>
      <c r="E9" s="3">
        <v>2960718</v>
      </c>
      <c r="F9" s="3">
        <v>5128186</v>
      </c>
      <c r="G9" s="3">
        <v>6100403</v>
      </c>
      <c r="H9" s="3">
        <v>5232992</v>
      </c>
    </row>
    <row r="10" spans="1:8" x14ac:dyDescent="0.25">
      <c r="A10" s="1" t="s">
        <v>185</v>
      </c>
      <c r="B10" t="s">
        <v>184</v>
      </c>
      <c r="C10" s="3">
        <v>781897</v>
      </c>
      <c r="D10" s="3">
        <v>784841</v>
      </c>
      <c r="E10" s="3">
        <v>765614</v>
      </c>
      <c r="F10" s="3">
        <v>479953</v>
      </c>
      <c r="G10" s="3">
        <v>599414</v>
      </c>
      <c r="H10">
        <v>0</v>
      </c>
    </row>
    <row r="11" spans="1:8" x14ac:dyDescent="0.25">
      <c r="A11" s="1" t="s">
        <v>183</v>
      </c>
      <c r="B11" t="s">
        <v>182</v>
      </c>
      <c r="C11" s="3">
        <v>3197728</v>
      </c>
      <c r="D11" s="3">
        <v>2838808</v>
      </c>
      <c r="E11" s="3">
        <v>2540856</v>
      </c>
      <c r="F11" s="3">
        <v>2919177</v>
      </c>
      <c r="G11" s="3">
        <v>2858089</v>
      </c>
      <c r="H11" s="3">
        <v>3537417</v>
      </c>
    </row>
    <row r="12" spans="1:8" x14ac:dyDescent="0.25">
      <c r="A12" s="1" t="s">
        <v>181</v>
      </c>
      <c r="B12" t="s">
        <v>180</v>
      </c>
      <c r="C12" s="3">
        <v>211034</v>
      </c>
      <c r="D12" s="3">
        <v>183059</v>
      </c>
      <c r="E12" s="3">
        <v>123785</v>
      </c>
      <c r="F12" s="3">
        <v>143934</v>
      </c>
      <c r="G12" s="3">
        <v>141720</v>
      </c>
      <c r="H12" s="3">
        <v>264033</v>
      </c>
    </row>
    <row r="13" spans="1:8" x14ac:dyDescent="0.25">
      <c r="A13" s="1" t="s">
        <v>179</v>
      </c>
      <c r="B13" t="s">
        <v>178</v>
      </c>
    </row>
    <row r="14" spans="1:8" x14ac:dyDescent="0.25">
      <c r="A14" s="1" t="s">
        <v>177</v>
      </c>
      <c r="B14" t="s">
        <v>176</v>
      </c>
      <c r="C14" s="3">
        <v>991446</v>
      </c>
      <c r="D14" s="3">
        <v>627759</v>
      </c>
      <c r="E14" s="3">
        <v>709041</v>
      </c>
      <c r="F14" s="3">
        <v>968660</v>
      </c>
      <c r="G14" s="3">
        <v>1254346</v>
      </c>
      <c r="H14" s="3">
        <v>1642625</v>
      </c>
    </row>
    <row r="15" spans="1:8" x14ac:dyDescent="0.25">
      <c r="A15" s="1" t="s">
        <v>175</v>
      </c>
      <c r="B15" t="s">
        <v>174</v>
      </c>
      <c r="C15" s="3">
        <v>429208</v>
      </c>
      <c r="D15" s="3">
        <v>272060</v>
      </c>
      <c r="E15" s="3">
        <v>168366</v>
      </c>
      <c r="F15" s="3">
        <v>130392</v>
      </c>
      <c r="G15" s="3">
        <v>210056</v>
      </c>
      <c r="H15" s="3">
        <v>266264</v>
      </c>
    </row>
    <row r="16" spans="1:8" x14ac:dyDescent="0.25">
      <c r="A16" s="1" t="s">
        <v>173</v>
      </c>
      <c r="B16" t="s">
        <v>172</v>
      </c>
      <c r="C16" s="3">
        <v>220190</v>
      </c>
      <c r="D16" s="3">
        <v>216069</v>
      </c>
      <c r="E16" s="3">
        <v>339008</v>
      </c>
      <c r="F16" s="3">
        <v>337097</v>
      </c>
      <c r="G16" s="3">
        <v>876218</v>
      </c>
      <c r="H16" s="3">
        <v>231084</v>
      </c>
    </row>
    <row r="17" spans="1:8" x14ac:dyDescent="0.25">
      <c r="A17" s="2" t="s">
        <v>171</v>
      </c>
      <c r="B17" t="s">
        <v>170</v>
      </c>
      <c r="C17" s="3">
        <v>32203049</v>
      </c>
      <c r="D17" s="3">
        <v>25959763</v>
      </c>
      <c r="E17" s="3">
        <v>24992977</v>
      </c>
      <c r="F17" s="3">
        <v>24548281</v>
      </c>
      <c r="G17" s="3">
        <v>23516142</v>
      </c>
      <c r="H17" s="3">
        <v>21520696</v>
      </c>
    </row>
    <row r="18" spans="1:8" x14ac:dyDescent="0.25">
      <c r="A18" s="1" t="s">
        <v>169</v>
      </c>
      <c r="B18" t="s">
        <v>168</v>
      </c>
      <c r="C18" s="3">
        <v>5675635</v>
      </c>
      <c r="D18" s="3">
        <v>4074137</v>
      </c>
      <c r="E18" s="3">
        <v>2841962</v>
      </c>
      <c r="F18" s="3">
        <v>2831176</v>
      </c>
      <c r="G18" s="3">
        <v>2889601</v>
      </c>
      <c r="H18" s="3">
        <v>3283133</v>
      </c>
    </row>
    <row r="19" spans="1:8" x14ac:dyDescent="0.25">
      <c r="A19" s="1" t="s">
        <v>167</v>
      </c>
      <c r="B19" t="s">
        <v>166</v>
      </c>
    </row>
    <row r="20" spans="1:8" x14ac:dyDescent="0.25">
      <c r="A20" s="1" t="s">
        <v>165</v>
      </c>
      <c r="B20" t="s">
        <v>164</v>
      </c>
      <c r="C20" s="3">
        <v>16684072</v>
      </c>
      <c r="D20" s="3" t="e">
        <f>TIMP3_BPA!E8_</f>
        <v>#NAME?</v>
      </c>
      <c r="E20" s="3">
        <v>10838488</v>
      </c>
      <c r="F20" s="3">
        <v>11084530</v>
      </c>
      <c r="G20" s="3">
        <v>10667348</v>
      </c>
      <c r="H20" s="3">
        <v>8914929</v>
      </c>
    </row>
    <row r="21" spans="1:8" x14ac:dyDescent="0.25">
      <c r="A21" s="1" t="s">
        <v>163</v>
      </c>
      <c r="B21" t="s">
        <v>162</v>
      </c>
      <c r="C21" s="3">
        <v>9843342</v>
      </c>
      <c r="D21" s="3">
        <v>10682004</v>
      </c>
      <c r="E21" s="3">
        <v>11312527</v>
      </c>
      <c r="F21" s="3">
        <v>10632575</v>
      </c>
      <c r="G21" s="3">
        <v>9959193</v>
      </c>
      <c r="H21" s="3">
        <v>9322634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2" workbookViewId="0">
      <selection activeCell="A6" sqref="A6:H6"/>
    </sheetView>
  </sheetViews>
  <sheetFormatPr defaultRowHeight="15" x14ac:dyDescent="0.25"/>
  <cols>
    <col min="1" max="1" width="17.5703125" customWidth="1"/>
    <col min="2" max="2" width="62.140625" customWidth="1"/>
    <col min="3" max="3" width="15.7109375" customWidth="1"/>
    <col min="4" max="5" width="14.7109375" customWidth="1"/>
    <col min="6" max="6" width="14.28515625" customWidth="1"/>
    <col min="7" max="7" width="13.7109375" customWidth="1"/>
    <col min="8" max="8" width="14.28515625" customWidth="1"/>
  </cols>
  <sheetData>
    <row r="1" spans="1:8" ht="18.75" x14ac:dyDescent="0.3">
      <c r="A1" s="7" t="s">
        <v>66</v>
      </c>
    </row>
    <row r="2" spans="1:8" ht="15.75" x14ac:dyDescent="0.25">
      <c r="A2" s="6" t="s">
        <v>65</v>
      </c>
    </row>
    <row r="3" spans="1:8" ht="15.75" x14ac:dyDescent="0.25">
      <c r="A3" s="6" t="s">
        <v>64</v>
      </c>
    </row>
    <row r="6" spans="1:8" x14ac:dyDescent="0.25">
      <c r="A6" s="4" t="s">
        <v>63</v>
      </c>
      <c r="B6" s="4" t="s">
        <v>62</v>
      </c>
      <c r="C6" s="4" t="s">
        <v>161</v>
      </c>
      <c r="D6" s="4" t="s">
        <v>160</v>
      </c>
      <c r="E6" s="4" t="s">
        <v>159</v>
      </c>
      <c r="F6" s="4" t="s">
        <v>158</v>
      </c>
      <c r="G6" s="4" t="s">
        <v>157</v>
      </c>
      <c r="H6" s="4" t="s">
        <v>156</v>
      </c>
    </row>
    <row r="7" spans="1:8" x14ac:dyDescent="0.25">
      <c r="A7" s="8">
        <v>2</v>
      </c>
      <c r="B7" t="s">
        <v>155</v>
      </c>
      <c r="C7" s="3">
        <v>38910409</v>
      </c>
      <c r="D7" s="3">
        <v>31957889</v>
      </c>
      <c r="E7" s="3">
        <v>32600365</v>
      </c>
      <c r="F7" s="3">
        <v>34655680</v>
      </c>
      <c r="G7" s="3">
        <v>35556388</v>
      </c>
      <c r="H7" s="3">
        <v>32695111</v>
      </c>
    </row>
    <row r="8" spans="1:8" x14ac:dyDescent="0.25">
      <c r="A8" s="2" t="s">
        <v>154</v>
      </c>
      <c r="B8" t="s">
        <v>153</v>
      </c>
      <c r="C8" s="3">
        <v>7271815</v>
      </c>
      <c r="D8" s="3">
        <v>7075379</v>
      </c>
      <c r="E8" s="3">
        <v>7224437</v>
      </c>
      <c r="F8" s="3">
        <v>7281555</v>
      </c>
      <c r="G8" s="3">
        <v>9166864</v>
      </c>
      <c r="H8" s="3">
        <v>9123256</v>
      </c>
    </row>
    <row r="9" spans="1:8" x14ac:dyDescent="0.25">
      <c r="A9" s="1" t="s">
        <v>152</v>
      </c>
      <c r="B9" t="s">
        <v>151</v>
      </c>
      <c r="C9" s="3">
        <v>240656</v>
      </c>
      <c r="D9" s="3">
        <v>211685</v>
      </c>
      <c r="E9" s="3">
        <v>262450</v>
      </c>
      <c r="F9" s="3">
        <v>212279</v>
      </c>
      <c r="G9" s="3">
        <v>199373</v>
      </c>
      <c r="H9" s="3">
        <v>208629</v>
      </c>
    </row>
    <row r="10" spans="1:8" x14ac:dyDescent="0.25">
      <c r="A10" s="1" t="s">
        <v>150</v>
      </c>
      <c r="B10" t="s">
        <v>149</v>
      </c>
      <c r="C10" s="3">
        <v>2923128</v>
      </c>
      <c r="D10" s="3">
        <v>4323374</v>
      </c>
      <c r="E10" s="3">
        <v>3986557</v>
      </c>
      <c r="F10" s="3">
        <v>3461081</v>
      </c>
      <c r="G10" s="3">
        <v>3734556</v>
      </c>
      <c r="H10" s="3">
        <v>5402204</v>
      </c>
    </row>
    <row r="11" spans="1:8" x14ac:dyDescent="0.25">
      <c r="A11" s="1" t="s">
        <v>148</v>
      </c>
      <c r="B11" t="s">
        <v>147</v>
      </c>
      <c r="C11" s="3">
        <v>737932</v>
      </c>
      <c r="D11" s="3">
        <v>783502</v>
      </c>
      <c r="E11" s="3">
        <v>566052</v>
      </c>
      <c r="F11" s="3">
        <v>816856</v>
      </c>
      <c r="G11" s="3">
        <v>715648</v>
      </c>
      <c r="H11" s="3">
        <v>808207</v>
      </c>
    </row>
    <row r="12" spans="1:8" x14ac:dyDescent="0.25">
      <c r="A12" s="1" t="s">
        <v>146</v>
      </c>
      <c r="B12" t="s">
        <v>139</v>
      </c>
      <c r="C12" s="3">
        <v>1464848</v>
      </c>
      <c r="D12" s="3">
        <v>698728</v>
      </c>
      <c r="E12" s="3">
        <v>1351860</v>
      </c>
      <c r="F12" s="3">
        <v>1145225</v>
      </c>
      <c r="G12" s="3">
        <v>2326186</v>
      </c>
      <c r="H12" s="3">
        <v>1281554</v>
      </c>
    </row>
    <row r="13" spans="1:8" x14ac:dyDescent="0.25">
      <c r="A13" s="1" t="s">
        <v>145</v>
      </c>
      <c r="B13" t="s">
        <v>137</v>
      </c>
      <c r="C13" s="3">
        <v>1905251</v>
      </c>
      <c r="D13" s="3">
        <v>1058090</v>
      </c>
      <c r="E13" s="3">
        <v>1057518</v>
      </c>
      <c r="F13" s="3">
        <v>1646114</v>
      </c>
      <c r="G13" s="3">
        <v>2191101</v>
      </c>
      <c r="H13" s="3">
        <v>1422662</v>
      </c>
    </row>
    <row r="14" spans="1:8" x14ac:dyDescent="0.25">
      <c r="A14" s="1" t="s">
        <v>144</v>
      </c>
      <c r="B14" t="s">
        <v>133</v>
      </c>
    </row>
    <row r="15" spans="1:8" x14ac:dyDescent="0.25">
      <c r="A15" s="1" t="s">
        <v>143</v>
      </c>
      <c r="B15" t="s">
        <v>131</v>
      </c>
    </row>
    <row r="16" spans="1:8" x14ac:dyDescent="0.25">
      <c r="A16" s="2" t="s">
        <v>142</v>
      </c>
      <c r="B16" t="s">
        <v>141</v>
      </c>
      <c r="C16" s="3">
        <v>9875936</v>
      </c>
      <c r="D16" s="3">
        <v>5087673</v>
      </c>
      <c r="E16" s="3">
        <v>7224744</v>
      </c>
      <c r="F16" s="3">
        <v>10186612</v>
      </c>
      <c r="G16" s="3">
        <v>9812202</v>
      </c>
      <c r="H16" s="3">
        <v>8249821</v>
      </c>
    </row>
    <row r="17" spans="1:8" x14ac:dyDescent="0.25">
      <c r="A17" s="1" t="s">
        <v>140</v>
      </c>
      <c r="B17" t="s">
        <v>139</v>
      </c>
      <c r="C17" s="3">
        <v>768943</v>
      </c>
      <c r="D17" s="3">
        <v>964289</v>
      </c>
      <c r="E17" s="3">
        <v>3339084</v>
      </c>
      <c r="F17" s="3">
        <v>5574557</v>
      </c>
      <c r="G17" s="3">
        <v>5600250</v>
      </c>
      <c r="H17" s="3">
        <v>5472865</v>
      </c>
    </row>
    <row r="18" spans="1:8" x14ac:dyDescent="0.25">
      <c r="A18" s="1" t="s">
        <v>138</v>
      </c>
      <c r="B18" t="s">
        <v>137</v>
      </c>
      <c r="C18" s="3">
        <v>8020229</v>
      </c>
      <c r="D18" s="3">
        <v>3271126</v>
      </c>
      <c r="E18" s="3">
        <v>3255786</v>
      </c>
      <c r="F18" s="3">
        <v>4001903</v>
      </c>
      <c r="G18" s="3">
        <v>3642727</v>
      </c>
      <c r="H18" s="3">
        <v>1602354</v>
      </c>
    </row>
    <row r="19" spans="1:8" x14ac:dyDescent="0.25">
      <c r="A19" s="1" t="s">
        <v>136</v>
      </c>
      <c r="B19" t="s">
        <v>135</v>
      </c>
      <c r="C19" s="3">
        <v>17848</v>
      </c>
      <c r="D19">
        <v>0</v>
      </c>
      <c r="E19" s="3">
        <v>98919</v>
      </c>
      <c r="F19" s="3">
        <v>108358</v>
      </c>
      <c r="G19" s="3">
        <v>120730</v>
      </c>
      <c r="H19" s="3">
        <v>481173</v>
      </c>
    </row>
    <row r="20" spans="1:8" x14ac:dyDescent="0.25">
      <c r="A20" s="1" t="s">
        <v>134</v>
      </c>
      <c r="B20" t="s">
        <v>133</v>
      </c>
      <c r="C20" s="3">
        <v>1068916</v>
      </c>
      <c r="D20" s="3">
        <v>852258</v>
      </c>
      <c r="E20" s="3">
        <v>530955</v>
      </c>
      <c r="F20" s="3">
        <v>501794</v>
      </c>
      <c r="G20" s="3">
        <v>448495</v>
      </c>
      <c r="H20" s="3">
        <v>693429</v>
      </c>
    </row>
    <row r="21" spans="1:8" x14ac:dyDescent="0.25">
      <c r="A21" s="1" t="s">
        <v>132</v>
      </c>
      <c r="B21" t="s">
        <v>131</v>
      </c>
    </row>
    <row r="22" spans="1:8" x14ac:dyDescent="0.25">
      <c r="A22" s="1" t="s">
        <v>130</v>
      </c>
      <c r="B22" t="s">
        <v>129</v>
      </c>
    </row>
    <row r="23" spans="1:8" x14ac:dyDescent="0.25">
      <c r="A23" s="2" t="s">
        <v>128</v>
      </c>
      <c r="B23" t="s">
        <v>127</v>
      </c>
      <c r="C23" s="3">
        <v>21762658</v>
      </c>
      <c r="D23" s="3">
        <v>19794837</v>
      </c>
      <c r="E23" s="3">
        <v>18151184</v>
      </c>
      <c r="F23" s="3">
        <v>17187513</v>
      </c>
      <c r="G23" s="3">
        <v>16577322</v>
      </c>
      <c r="H23" s="3">
        <v>15322034</v>
      </c>
    </row>
    <row r="24" spans="1:8" x14ac:dyDescent="0.25">
      <c r="A24" s="1" t="s">
        <v>126</v>
      </c>
      <c r="B24" t="s">
        <v>125</v>
      </c>
      <c r="C24" s="3">
        <v>9866298</v>
      </c>
      <c r="D24" s="3">
        <v>9866298</v>
      </c>
      <c r="E24" s="3">
        <v>9866298</v>
      </c>
      <c r="F24" s="3">
        <v>9866298</v>
      </c>
      <c r="G24" s="3">
        <v>9866298</v>
      </c>
      <c r="H24" s="3">
        <v>9866298</v>
      </c>
    </row>
    <row r="25" spans="1:8" x14ac:dyDescent="0.25">
      <c r="A25" s="1" t="s">
        <v>124</v>
      </c>
      <c r="B25" t="s">
        <v>123</v>
      </c>
      <c r="C25" s="3">
        <v>406915</v>
      </c>
      <c r="D25" s="3">
        <v>403568</v>
      </c>
      <c r="E25" s="3">
        <v>399674</v>
      </c>
      <c r="F25" s="3">
        <v>1560780</v>
      </c>
      <c r="G25" s="3">
        <v>1438728</v>
      </c>
      <c r="H25" s="3">
        <v>1341101</v>
      </c>
    </row>
    <row r="26" spans="1:8" x14ac:dyDescent="0.25">
      <c r="A26" s="1" t="s">
        <v>122</v>
      </c>
      <c r="B26" t="s">
        <v>121</v>
      </c>
    </row>
    <row r="27" spans="1:8" x14ac:dyDescent="0.25">
      <c r="A27" s="1" t="s">
        <v>120</v>
      </c>
      <c r="B27" t="s">
        <v>119</v>
      </c>
      <c r="C27" s="3">
        <v>9532474</v>
      </c>
      <c r="D27" s="3">
        <v>9524124</v>
      </c>
      <c r="E27" s="3">
        <v>7884223</v>
      </c>
      <c r="F27" s="3">
        <v>5760942</v>
      </c>
      <c r="G27" s="3">
        <v>5270409</v>
      </c>
      <c r="H27" s="3">
        <v>4112332</v>
      </c>
    </row>
    <row r="28" spans="1:8" x14ac:dyDescent="0.25">
      <c r="A28" s="1" t="s">
        <v>118</v>
      </c>
      <c r="B28" t="s">
        <v>117</v>
      </c>
      <c r="C28" s="3">
        <v>1956124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25">
      <c r="A29" s="1" t="s">
        <v>116</v>
      </c>
      <c r="B29" t="s">
        <v>115</v>
      </c>
    </row>
    <row r="30" spans="1:8" x14ac:dyDescent="0.25">
      <c r="A30" s="1" t="s">
        <v>114</v>
      </c>
      <c r="B30" t="s">
        <v>113</v>
      </c>
    </row>
    <row r="31" spans="1:8" x14ac:dyDescent="0.25">
      <c r="A31" s="1" t="s">
        <v>112</v>
      </c>
      <c r="B31" t="s">
        <v>111</v>
      </c>
      <c r="C31">
        <v>847</v>
      </c>
      <c r="D31">
        <v>847</v>
      </c>
      <c r="E31">
        <v>989</v>
      </c>
      <c r="F31">
        <v>-507</v>
      </c>
      <c r="G31" s="3">
        <v>1887</v>
      </c>
      <c r="H31" s="3">
        <v>2303</v>
      </c>
    </row>
    <row r="32" spans="1:8" x14ac:dyDescent="0.25">
      <c r="A32" s="1" t="s">
        <v>110</v>
      </c>
      <c r="B32" t="s">
        <v>109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A6" sqref="A6:H7"/>
    </sheetView>
  </sheetViews>
  <sheetFormatPr defaultRowHeight="15" x14ac:dyDescent="0.25"/>
  <cols>
    <col min="1" max="1" width="17.7109375" customWidth="1"/>
    <col min="2" max="2" width="62" customWidth="1"/>
    <col min="3" max="3" width="14.7109375" customWidth="1"/>
    <col min="4" max="4" width="14" customWidth="1"/>
    <col min="5" max="5" width="14.28515625" customWidth="1"/>
    <col min="6" max="6" width="14" customWidth="1"/>
    <col min="7" max="7" width="13.85546875" customWidth="1"/>
    <col min="8" max="8" width="14.28515625" customWidth="1"/>
  </cols>
  <sheetData>
    <row r="1" spans="1:8" ht="18.75" x14ac:dyDescent="0.3">
      <c r="A1" s="7" t="s">
        <v>66</v>
      </c>
    </row>
    <row r="2" spans="1:8" ht="15.75" x14ac:dyDescent="0.25">
      <c r="A2" s="6" t="s">
        <v>65</v>
      </c>
    </row>
    <row r="3" spans="1:8" ht="15.75" x14ac:dyDescent="0.25">
      <c r="A3" s="6" t="s">
        <v>64</v>
      </c>
    </row>
    <row r="6" spans="1:8" x14ac:dyDescent="0.25">
      <c r="A6" s="4" t="s">
        <v>63</v>
      </c>
      <c r="B6" s="4" t="s">
        <v>62</v>
      </c>
      <c r="C6" s="5">
        <v>43466</v>
      </c>
      <c r="D6" s="5">
        <v>43101</v>
      </c>
      <c r="E6" s="5">
        <v>42736</v>
      </c>
      <c r="F6" s="5">
        <v>42370</v>
      </c>
      <c r="G6" s="5">
        <v>42005</v>
      </c>
      <c r="H6" s="5">
        <v>41640</v>
      </c>
    </row>
    <row r="7" spans="1:8" x14ac:dyDescent="0.25">
      <c r="A7" s="4"/>
      <c r="B7" s="4"/>
      <c r="C7" s="4" t="s">
        <v>61</v>
      </c>
      <c r="D7" s="4" t="s">
        <v>60</v>
      </c>
      <c r="E7" s="4" t="s">
        <v>59</v>
      </c>
      <c r="F7" s="4" t="s">
        <v>58</v>
      </c>
      <c r="G7" s="4" t="s">
        <v>57</v>
      </c>
      <c r="H7" s="4" t="s">
        <v>56</v>
      </c>
    </row>
    <row r="8" spans="1:8" x14ac:dyDescent="0.25">
      <c r="A8" s="2" t="s">
        <v>55</v>
      </c>
      <c r="B8" t="s">
        <v>54</v>
      </c>
      <c r="C8" s="3">
        <v>12790630</v>
      </c>
      <c r="D8" s="3">
        <v>12524007</v>
      </c>
      <c r="E8" s="3">
        <v>11977127</v>
      </c>
      <c r="F8" s="3">
        <v>11573771</v>
      </c>
      <c r="G8" s="3">
        <v>13027440</v>
      </c>
      <c r="H8" s="3">
        <v>14329721</v>
      </c>
    </row>
    <row r="9" spans="1:8" x14ac:dyDescent="0.25">
      <c r="A9" s="2" t="s">
        <v>53</v>
      </c>
      <c r="B9" t="s">
        <v>52</v>
      </c>
      <c r="C9" s="3">
        <v>-5769535</v>
      </c>
      <c r="D9" s="3">
        <v>-5735613</v>
      </c>
      <c r="E9" s="3">
        <v>-6003742</v>
      </c>
      <c r="F9" s="3">
        <v>-5881122</v>
      </c>
      <c r="G9" s="3">
        <v>-6567088</v>
      </c>
      <c r="H9" s="3">
        <v>-7382397</v>
      </c>
    </row>
    <row r="10" spans="1:8" x14ac:dyDescent="0.25">
      <c r="A10" s="2" t="s">
        <v>51</v>
      </c>
      <c r="B10" t="s">
        <v>50</v>
      </c>
      <c r="C10" s="3">
        <v>7021095</v>
      </c>
      <c r="D10" s="3">
        <v>6788394</v>
      </c>
      <c r="E10" s="3">
        <v>5973385</v>
      </c>
      <c r="F10" s="3">
        <v>5692649</v>
      </c>
      <c r="G10" s="3">
        <v>6460352</v>
      </c>
      <c r="H10" s="3">
        <v>6947324</v>
      </c>
    </row>
    <row r="11" spans="1:8" x14ac:dyDescent="0.25">
      <c r="A11" s="2" t="s">
        <v>49</v>
      </c>
      <c r="B11" t="s">
        <v>48</v>
      </c>
      <c r="C11" s="3">
        <v>-3756875</v>
      </c>
      <c r="D11" s="3">
        <v>-5175245</v>
      </c>
      <c r="E11" s="3">
        <v>-4769127</v>
      </c>
      <c r="F11" s="3">
        <v>-4856415</v>
      </c>
      <c r="G11" s="3">
        <v>-3842114</v>
      </c>
      <c r="H11" s="3">
        <v>-5217251</v>
      </c>
    </row>
    <row r="12" spans="1:8" x14ac:dyDescent="0.25">
      <c r="A12" s="1" t="s">
        <v>47</v>
      </c>
      <c r="B12" t="s">
        <v>46</v>
      </c>
      <c r="C12" s="3">
        <v>-3775995</v>
      </c>
      <c r="D12" s="3">
        <v>-3710797</v>
      </c>
      <c r="E12" s="3">
        <v>-3434884</v>
      </c>
      <c r="F12" s="3">
        <v>-3502739</v>
      </c>
      <c r="G12" s="3">
        <v>-3612067</v>
      </c>
      <c r="H12" s="3">
        <v>-3820340</v>
      </c>
    </row>
    <row r="13" spans="1:8" x14ac:dyDescent="0.25">
      <c r="A13" s="1" t="s">
        <v>45</v>
      </c>
      <c r="B13" t="s">
        <v>44</v>
      </c>
      <c r="C13" s="3">
        <v>-1303979</v>
      </c>
      <c r="D13" s="3">
        <v>-1159056</v>
      </c>
      <c r="E13" s="3">
        <v>-1055259</v>
      </c>
      <c r="F13" s="3">
        <v>-952126</v>
      </c>
      <c r="G13" s="3">
        <v>-847603</v>
      </c>
      <c r="H13" s="3">
        <v>-825608</v>
      </c>
    </row>
    <row r="14" spans="1:8" x14ac:dyDescent="0.25">
      <c r="A14" s="1" t="s">
        <v>43</v>
      </c>
      <c r="B14" t="s">
        <v>42</v>
      </c>
    </row>
    <row r="15" spans="1:8" x14ac:dyDescent="0.25">
      <c r="A15" s="1" t="s">
        <v>41</v>
      </c>
      <c r="B15" t="s">
        <v>40</v>
      </c>
      <c r="C15" s="3">
        <v>1896119</v>
      </c>
      <c r="D15" s="3">
        <v>109274</v>
      </c>
      <c r="E15" s="3">
        <v>153297</v>
      </c>
      <c r="F15" s="3">
        <v>141406</v>
      </c>
      <c r="G15" s="3">
        <v>1269577</v>
      </c>
      <c r="H15" s="3">
        <v>37645</v>
      </c>
    </row>
    <row r="16" spans="1:8" x14ac:dyDescent="0.25">
      <c r="A16" s="1" t="s">
        <v>39</v>
      </c>
      <c r="B16" t="s">
        <v>38</v>
      </c>
      <c r="C16" s="3">
        <v>-573020</v>
      </c>
      <c r="D16" s="3">
        <v>-414666</v>
      </c>
      <c r="E16" s="3">
        <v>-432281</v>
      </c>
      <c r="F16" s="3">
        <v>-542956</v>
      </c>
      <c r="G16" s="3">
        <v>-652021</v>
      </c>
      <c r="H16" s="3">
        <v>-608948</v>
      </c>
    </row>
    <row r="17" spans="1:8" x14ac:dyDescent="0.25">
      <c r="A17" s="1" t="s">
        <v>37</v>
      </c>
      <c r="B17" t="s">
        <v>36</v>
      </c>
    </row>
    <row r="18" spans="1:8" x14ac:dyDescent="0.25">
      <c r="A18" s="2" t="s">
        <v>35</v>
      </c>
      <c r="B18" t="s">
        <v>34</v>
      </c>
      <c r="C18" s="3">
        <v>3264220</v>
      </c>
      <c r="D18" s="3">
        <v>1613149</v>
      </c>
      <c r="E18" s="3">
        <v>1204258</v>
      </c>
      <c r="F18" s="3">
        <v>836234</v>
      </c>
      <c r="G18" s="3">
        <v>2618238</v>
      </c>
      <c r="H18" s="3">
        <v>1730073</v>
      </c>
    </row>
    <row r="19" spans="1:8" x14ac:dyDescent="0.25">
      <c r="A19" s="2" t="s">
        <v>33</v>
      </c>
      <c r="B19" t="s">
        <v>32</v>
      </c>
      <c r="C19" s="3">
        <v>256948</v>
      </c>
      <c r="D19" s="3">
        <v>-479389</v>
      </c>
      <c r="E19" s="3">
        <v>-378598</v>
      </c>
      <c r="F19" s="3">
        <v>-309530</v>
      </c>
      <c r="G19" s="3">
        <v>-272912</v>
      </c>
      <c r="H19" s="3">
        <v>-182877</v>
      </c>
    </row>
    <row r="20" spans="1:8" x14ac:dyDescent="0.25">
      <c r="A20" s="1" t="s">
        <v>31</v>
      </c>
      <c r="B20" t="s">
        <v>30</v>
      </c>
      <c r="C20" s="3">
        <v>1460737</v>
      </c>
      <c r="D20" s="3">
        <v>308184</v>
      </c>
      <c r="E20" s="3">
        <v>816973</v>
      </c>
      <c r="F20" s="3">
        <v>2224616</v>
      </c>
      <c r="G20" s="3">
        <v>1814217</v>
      </c>
      <c r="H20" s="3">
        <v>620352</v>
      </c>
    </row>
    <row r="21" spans="1:8" x14ac:dyDescent="0.25">
      <c r="A21" s="1" t="s">
        <v>29</v>
      </c>
      <c r="B21" t="s">
        <v>28</v>
      </c>
      <c r="C21" s="3">
        <v>-1203789</v>
      </c>
      <c r="D21" s="3">
        <v>-787573</v>
      </c>
      <c r="E21" s="3">
        <v>-1195571</v>
      </c>
      <c r="F21" s="3">
        <v>-2534146</v>
      </c>
      <c r="G21" s="3">
        <v>-2087129</v>
      </c>
      <c r="H21" s="3">
        <v>-803229</v>
      </c>
    </row>
    <row r="22" spans="1:8" x14ac:dyDescent="0.25">
      <c r="A22" s="2" t="s">
        <v>27</v>
      </c>
      <c r="B22" t="s">
        <v>26</v>
      </c>
      <c r="C22" s="3">
        <v>3521168</v>
      </c>
      <c r="D22" s="3">
        <v>1133760</v>
      </c>
      <c r="E22" s="3">
        <v>825660</v>
      </c>
      <c r="F22" s="3">
        <v>526704</v>
      </c>
      <c r="G22" s="3">
        <v>2345326</v>
      </c>
      <c r="H22" s="3">
        <v>1547196</v>
      </c>
    </row>
    <row r="23" spans="1:8" x14ac:dyDescent="0.25">
      <c r="A23" s="2" t="s">
        <v>25</v>
      </c>
      <c r="B23" t="s">
        <v>24</v>
      </c>
      <c r="C23" s="3">
        <v>-817353</v>
      </c>
      <c r="D23" s="3">
        <v>779158</v>
      </c>
      <c r="E23" s="3">
        <v>-195551</v>
      </c>
      <c r="F23" s="3">
        <v>-140271</v>
      </c>
      <c r="G23" s="3">
        <v>-725583</v>
      </c>
      <c r="H23" s="3">
        <v>-461120</v>
      </c>
    </row>
    <row r="24" spans="1:8" x14ac:dyDescent="0.25">
      <c r="A24" s="1" t="s">
        <v>23</v>
      </c>
      <c r="B24" t="s">
        <v>22</v>
      </c>
      <c r="C24" s="3">
        <v>2466</v>
      </c>
      <c r="D24" s="3">
        <v>-87437</v>
      </c>
      <c r="E24" s="3">
        <v>-149810</v>
      </c>
      <c r="F24" s="3">
        <v>-208752</v>
      </c>
      <c r="G24" s="3">
        <v>-283274</v>
      </c>
      <c r="H24" s="3">
        <v>-264857</v>
      </c>
    </row>
    <row r="25" spans="1:8" x14ac:dyDescent="0.25">
      <c r="A25" s="1" t="s">
        <v>21</v>
      </c>
      <c r="B25" t="s">
        <v>20</v>
      </c>
      <c r="C25" s="3">
        <v>-819819</v>
      </c>
      <c r="D25" s="3">
        <v>866595</v>
      </c>
      <c r="E25" s="3">
        <v>-45741</v>
      </c>
      <c r="F25" s="3">
        <v>68481</v>
      </c>
      <c r="G25" s="3">
        <v>-442309</v>
      </c>
      <c r="H25" s="3">
        <v>-196263</v>
      </c>
    </row>
    <row r="26" spans="1:8" x14ac:dyDescent="0.25">
      <c r="A26" s="2" t="s">
        <v>19</v>
      </c>
      <c r="B26" t="s">
        <v>18</v>
      </c>
      <c r="C26" s="3">
        <v>2703815</v>
      </c>
      <c r="D26" s="3">
        <v>1912918</v>
      </c>
      <c r="E26" s="3">
        <v>630109</v>
      </c>
      <c r="F26" s="3">
        <v>386433</v>
      </c>
      <c r="G26" s="3">
        <v>1619743</v>
      </c>
      <c r="H26" s="3">
        <v>1086076</v>
      </c>
    </row>
    <row r="27" spans="1:8" x14ac:dyDescent="0.25">
      <c r="A27" s="2" t="s">
        <v>17</v>
      </c>
      <c r="B27" t="s">
        <v>16</v>
      </c>
    </row>
    <row r="28" spans="1:8" x14ac:dyDescent="0.25">
      <c r="A28" s="1" t="s">
        <v>15</v>
      </c>
      <c r="B28" t="s">
        <v>14</v>
      </c>
    </row>
    <row r="29" spans="1:8" x14ac:dyDescent="0.25">
      <c r="A29" s="1" t="s">
        <v>13</v>
      </c>
      <c r="B29" t="s">
        <v>12</v>
      </c>
    </row>
    <row r="30" spans="1:8" x14ac:dyDescent="0.25">
      <c r="A30" s="2" t="s">
        <v>11</v>
      </c>
      <c r="B30" t="s">
        <v>10</v>
      </c>
      <c r="C30" s="3">
        <v>2703815</v>
      </c>
      <c r="D30" s="3">
        <v>1912918</v>
      </c>
      <c r="E30" s="3">
        <v>630109</v>
      </c>
      <c r="F30" s="3">
        <v>386433</v>
      </c>
      <c r="G30" s="3">
        <v>1619743</v>
      </c>
      <c r="H30" s="3">
        <v>1086076</v>
      </c>
    </row>
    <row r="31" spans="1:8" x14ac:dyDescent="0.25">
      <c r="A31" s="1" t="s">
        <v>9</v>
      </c>
      <c r="B31" t="s">
        <v>8</v>
      </c>
      <c r="C31" s="3">
        <v>2703815</v>
      </c>
      <c r="D31" s="3">
        <v>1912918</v>
      </c>
      <c r="E31" s="3">
        <v>630109</v>
      </c>
      <c r="F31" s="3">
        <v>386433</v>
      </c>
      <c r="G31" s="3">
        <v>1619743</v>
      </c>
      <c r="H31" s="3">
        <v>1086076</v>
      </c>
    </row>
    <row r="32" spans="1:8" x14ac:dyDescent="0.25">
      <c r="A32" s="1" t="s">
        <v>7</v>
      </c>
      <c r="B32" t="s">
        <v>6</v>
      </c>
    </row>
    <row r="33" spans="1:2" x14ac:dyDescent="0.25">
      <c r="A33" s="2" t="s">
        <v>5</v>
      </c>
      <c r="B33" t="s">
        <v>4</v>
      </c>
    </row>
    <row r="34" spans="1:2" x14ac:dyDescent="0.25">
      <c r="A34" s="1" t="s">
        <v>3</v>
      </c>
      <c r="B34" t="s">
        <v>2</v>
      </c>
    </row>
    <row r="35" spans="1:2" x14ac:dyDescent="0.25">
      <c r="A35" s="1" t="s">
        <v>1</v>
      </c>
      <c r="B35" t="s"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A6" sqref="A6:H7"/>
    </sheetView>
  </sheetViews>
  <sheetFormatPr defaultRowHeight="15" x14ac:dyDescent="0.25"/>
  <cols>
    <col min="1" max="1" width="17.7109375" customWidth="1"/>
    <col min="2" max="2" width="62" customWidth="1"/>
    <col min="3" max="3" width="14.7109375" customWidth="1"/>
    <col min="4" max="4" width="14" customWidth="1"/>
    <col min="5" max="5" width="14.28515625" customWidth="1"/>
    <col min="6" max="6" width="14" customWidth="1"/>
    <col min="7" max="7" width="13.85546875" customWidth="1"/>
    <col min="8" max="8" width="14.28515625" customWidth="1"/>
  </cols>
  <sheetData>
    <row r="1" spans="1:8" ht="18.75" x14ac:dyDescent="0.3">
      <c r="A1" s="7" t="s">
        <v>66</v>
      </c>
    </row>
    <row r="2" spans="1:8" ht="15.75" x14ac:dyDescent="0.25">
      <c r="A2" s="6" t="s">
        <v>65</v>
      </c>
    </row>
    <row r="3" spans="1:8" ht="15.75" x14ac:dyDescent="0.25">
      <c r="A3" s="6" t="s">
        <v>64</v>
      </c>
    </row>
    <row r="6" spans="1:8" x14ac:dyDescent="0.25">
      <c r="A6" s="4" t="s">
        <v>63</v>
      </c>
      <c r="B6" s="4" t="s">
        <v>62</v>
      </c>
      <c r="C6" s="5">
        <v>43466</v>
      </c>
      <c r="D6" s="5">
        <v>43101</v>
      </c>
      <c r="E6" s="5">
        <v>42736</v>
      </c>
      <c r="F6" s="5">
        <v>42370</v>
      </c>
      <c r="G6" s="5">
        <v>42005</v>
      </c>
      <c r="H6" s="5">
        <v>41640</v>
      </c>
    </row>
    <row r="7" spans="1:8" x14ac:dyDescent="0.25">
      <c r="A7" s="4"/>
      <c r="B7" s="4"/>
      <c r="C7" s="4" t="s">
        <v>61</v>
      </c>
      <c r="D7" s="4" t="s">
        <v>60</v>
      </c>
      <c r="E7" s="4" t="s">
        <v>59</v>
      </c>
      <c r="F7" s="4" t="s">
        <v>58</v>
      </c>
      <c r="G7" s="4" t="s">
        <v>57</v>
      </c>
      <c r="H7" s="4" t="s">
        <v>56</v>
      </c>
    </row>
    <row r="8" spans="1:8" x14ac:dyDescent="0.25">
      <c r="A8" s="2" t="s">
        <v>108</v>
      </c>
      <c r="B8" t="s">
        <v>107</v>
      </c>
      <c r="C8" s="3">
        <v>3458347</v>
      </c>
      <c r="D8" s="3">
        <v>3209691</v>
      </c>
      <c r="E8" s="3">
        <v>2196040</v>
      </c>
      <c r="F8" s="3">
        <v>2304084</v>
      </c>
      <c r="G8" s="3">
        <v>1907393</v>
      </c>
      <c r="H8" s="3">
        <v>2440359</v>
      </c>
    </row>
    <row r="9" spans="1:8" x14ac:dyDescent="0.25">
      <c r="A9" s="1" t="s">
        <v>106</v>
      </c>
      <c r="B9" t="s">
        <v>105</v>
      </c>
      <c r="C9" s="3">
        <v>8470926</v>
      </c>
      <c r="D9" s="3">
        <v>5643879</v>
      </c>
      <c r="E9" s="3">
        <v>5017639</v>
      </c>
      <c r="F9" s="3">
        <v>4403163</v>
      </c>
      <c r="G9" s="3">
        <v>4836500</v>
      </c>
      <c r="H9" s="3">
        <v>4762101</v>
      </c>
    </row>
    <row r="10" spans="1:8" x14ac:dyDescent="0.25">
      <c r="A10" s="1" t="s">
        <v>104</v>
      </c>
      <c r="B10" t="s">
        <v>103</v>
      </c>
      <c r="C10" s="3">
        <v>-5012579</v>
      </c>
      <c r="D10" s="3">
        <v>-2434188</v>
      </c>
      <c r="E10" s="3">
        <v>-2821599</v>
      </c>
      <c r="F10" s="3">
        <v>-2099079</v>
      </c>
      <c r="G10" s="3">
        <v>-2929107</v>
      </c>
      <c r="H10" s="3">
        <v>-2321742</v>
      </c>
    </row>
    <row r="11" spans="1:8" x14ac:dyDescent="0.25">
      <c r="A11" s="1" t="s">
        <v>102</v>
      </c>
      <c r="B11" t="s">
        <v>101</v>
      </c>
    </row>
    <row r="12" spans="1:8" x14ac:dyDescent="0.25">
      <c r="A12" s="2" t="s">
        <v>100</v>
      </c>
      <c r="B12" t="s">
        <v>99</v>
      </c>
      <c r="C12" s="3">
        <v>-2506038</v>
      </c>
      <c r="D12" s="3">
        <v>-2272671</v>
      </c>
      <c r="E12" s="3">
        <v>-2392971</v>
      </c>
      <c r="F12" s="3">
        <v>-2590537</v>
      </c>
      <c r="G12" s="3">
        <v>-1241650</v>
      </c>
      <c r="H12" s="3">
        <v>-2626889</v>
      </c>
    </row>
    <row r="13" spans="1:8" x14ac:dyDescent="0.25">
      <c r="A13" s="1" t="s">
        <v>98</v>
      </c>
      <c r="B13" t="s">
        <v>97</v>
      </c>
      <c r="C13" s="3">
        <v>4872</v>
      </c>
      <c r="D13" s="3">
        <v>169776</v>
      </c>
      <c r="E13" s="3">
        <v>63609</v>
      </c>
      <c r="F13" s="3">
        <v>106851</v>
      </c>
      <c r="G13" s="3">
        <v>-379505</v>
      </c>
      <c r="H13" s="3">
        <v>-13205</v>
      </c>
    </row>
    <row r="14" spans="1:8" x14ac:dyDescent="0.25">
      <c r="A14" s="1" t="s">
        <v>96</v>
      </c>
      <c r="B14" t="s">
        <v>95</v>
      </c>
      <c r="C14" s="3">
        <v>-2518878</v>
      </c>
      <c r="D14" s="3">
        <v>-2459592</v>
      </c>
      <c r="E14" s="3">
        <v>-2486924</v>
      </c>
      <c r="F14" s="3">
        <v>-2807012</v>
      </c>
      <c r="G14" s="3">
        <v>-3223531</v>
      </c>
      <c r="H14" s="3">
        <v>-2607583</v>
      </c>
    </row>
    <row r="15" spans="1:8" x14ac:dyDescent="0.25">
      <c r="A15" s="1" t="s">
        <v>94</v>
      </c>
      <c r="B15" t="s">
        <v>93</v>
      </c>
      <c r="E15" s="3">
        <v>13850</v>
      </c>
      <c r="F15" s="3">
        <v>109624</v>
      </c>
      <c r="G15" s="3">
        <v>-52760</v>
      </c>
      <c r="H15" s="3">
        <v>-6101</v>
      </c>
    </row>
    <row r="16" spans="1:8" x14ac:dyDescent="0.25">
      <c r="A16" s="1" t="s">
        <v>92</v>
      </c>
      <c r="B16" t="s">
        <v>91</v>
      </c>
      <c r="C16" s="3">
        <v>7968</v>
      </c>
      <c r="D16" s="3">
        <v>17145</v>
      </c>
      <c r="E16" s="3">
        <v>16494</v>
      </c>
      <c r="F16" s="3">
        <v>-2080179</v>
      </c>
      <c r="G16" s="3">
        <v>2414146</v>
      </c>
      <c r="H16">
        <v>0</v>
      </c>
    </row>
    <row r="17" spans="1:8" x14ac:dyDescent="0.25">
      <c r="A17" s="2" t="s">
        <v>90</v>
      </c>
      <c r="B17" t="s">
        <v>89</v>
      </c>
      <c r="C17" s="3">
        <v>-1151982</v>
      </c>
      <c r="D17" s="3">
        <v>-3244429</v>
      </c>
      <c r="E17" s="3">
        <v>-1613037</v>
      </c>
      <c r="F17" s="3">
        <v>500000</v>
      </c>
      <c r="G17" s="3">
        <v>-1490285</v>
      </c>
      <c r="H17" s="3">
        <v>326758</v>
      </c>
    </row>
    <row r="18" spans="1:8" x14ac:dyDescent="0.25">
      <c r="A18" s="1" t="s">
        <v>88</v>
      </c>
      <c r="B18" t="s">
        <v>87</v>
      </c>
      <c r="C18" s="3">
        <v>1000000</v>
      </c>
      <c r="D18" s="3">
        <v>166548</v>
      </c>
      <c r="E18" s="3">
        <v>646854</v>
      </c>
      <c r="F18" s="3">
        <v>-2314723</v>
      </c>
      <c r="G18">
        <v>0</v>
      </c>
      <c r="H18" s="3">
        <v>1925191</v>
      </c>
    </row>
    <row r="19" spans="1:8" x14ac:dyDescent="0.25">
      <c r="A19" s="1" t="s">
        <v>86</v>
      </c>
      <c r="B19" t="s">
        <v>85</v>
      </c>
      <c r="C19" s="3">
        <v>-600017</v>
      </c>
      <c r="D19" s="3">
        <v>-2867887</v>
      </c>
      <c r="E19" s="3">
        <v>-1946396</v>
      </c>
      <c r="F19" s="3">
        <v>-460285</v>
      </c>
      <c r="G19" s="3">
        <v>-1389216</v>
      </c>
      <c r="H19" s="3">
        <v>-666712</v>
      </c>
    </row>
    <row r="20" spans="1:8" x14ac:dyDescent="0.25">
      <c r="A20" s="1" t="s">
        <v>84</v>
      </c>
      <c r="B20" t="s">
        <v>83</v>
      </c>
      <c r="C20" s="3">
        <v>-405763</v>
      </c>
      <c r="D20" s="3">
        <v>-359981</v>
      </c>
      <c r="E20" s="3">
        <v>-145835</v>
      </c>
      <c r="F20" s="3">
        <v>324747</v>
      </c>
      <c r="G20" s="3">
        <v>-360426</v>
      </c>
      <c r="H20" s="3">
        <v>-835850</v>
      </c>
    </row>
    <row r="21" spans="1:8" x14ac:dyDescent="0.25">
      <c r="A21" s="1" t="s">
        <v>82</v>
      </c>
      <c r="B21" t="s">
        <v>81</v>
      </c>
      <c r="C21" s="3">
        <v>21901</v>
      </c>
      <c r="D21" s="3">
        <v>2814</v>
      </c>
      <c r="E21" s="3">
        <v>4388</v>
      </c>
      <c r="F21">
        <v>0</v>
      </c>
      <c r="G21" s="3">
        <v>306282</v>
      </c>
      <c r="H21" s="3">
        <v>-103602</v>
      </c>
    </row>
    <row r="22" spans="1:8" x14ac:dyDescent="0.25">
      <c r="A22" s="1" t="s">
        <v>80</v>
      </c>
      <c r="B22" t="s">
        <v>79</v>
      </c>
      <c r="C22" s="3">
        <v>1929</v>
      </c>
      <c r="D22" s="3">
        <v>8056</v>
      </c>
      <c r="E22" s="3">
        <v>1722</v>
      </c>
      <c r="F22" s="3">
        <v>-145577</v>
      </c>
      <c r="H22">
        <v>-19</v>
      </c>
    </row>
    <row r="23" spans="1:8" x14ac:dyDescent="0.25">
      <c r="A23" s="1" t="s">
        <v>78</v>
      </c>
      <c r="B23" t="s">
        <v>77</v>
      </c>
      <c r="C23" s="3">
        <v>-1170032</v>
      </c>
      <c r="D23" s="3">
        <v>-193979</v>
      </c>
      <c r="E23" s="3">
        <v>-173770</v>
      </c>
      <c r="F23" s="3">
        <v>15659</v>
      </c>
      <c r="G23" s="3">
        <v>-61108</v>
      </c>
      <c r="H23" s="3">
        <v>-29241</v>
      </c>
    </row>
    <row r="24" spans="1:8" x14ac:dyDescent="0.25">
      <c r="A24" s="1" t="s">
        <v>76</v>
      </c>
      <c r="B24" t="s">
        <v>75</v>
      </c>
      <c r="G24" s="3">
        <v>14183</v>
      </c>
      <c r="H24" s="3">
        <v>18019</v>
      </c>
    </row>
    <row r="25" spans="1:8" x14ac:dyDescent="0.25">
      <c r="A25" s="2" t="s">
        <v>74</v>
      </c>
      <c r="B25" t="s">
        <v>73</v>
      </c>
      <c r="H25" s="3">
        <v>18972</v>
      </c>
    </row>
    <row r="26" spans="1:8" x14ac:dyDescent="0.25">
      <c r="A26" s="2" t="s">
        <v>72</v>
      </c>
      <c r="B26" t="s">
        <v>71</v>
      </c>
      <c r="C26" s="3">
        <v>-199673</v>
      </c>
      <c r="D26" s="3">
        <v>-2307409</v>
      </c>
      <c r="E26" s="3">
        <v>-1809968</v>
      </c>
      <c r="F26" s="3">
        <v>-2366632</v>
      </c>
    </row>
    <row r="27" spans="1:8" x14ac:dyDescent="0.25">
      <c r="A27" s="1" t="s">
        <v>70</v>
      </c>
      <c r="B27" t="s">
        <v>69</v>
      </c>
      <c r="C27" s="3">
        <v>1075530</v>
      </c>
      <c r="D27" s="3">
        <v>2960718</v>
      </c>
      <c r="E27" s="3">
        <v>5128186</v>
      </c>
      <c r="F27" s="3">
        <v>6100403</v>
      </c>
      <c r="G27" s="3">
        <v>-824542</v>
      </c>
      <c r="H27" s="3">
        <v>140228</v>
      </c>
    </row>
    <row r="28" spans="1:8" x14ac:dyDescent="0.25">
      <c r="A28" s="1" t="s">
        <v>68</v>
      </c>
      <c r="B28" t="s">
        <v>67</v>
      </c>
      <c r="C28" s="3">
        <v>875857</v>
      </c>
      <c r="D28" s="3">
        <v>653309</v>
      </c>
      <c r="E28" s="3">
        <v>3318218</v>
      </c>
      <c r="F28" s="3">
        <v>3733771</v>
      </c>
      <c r="G28" s="3">
        <v>5232992</v>
      </c>
      <c r="H28" s="3">
        <v>5287642</v>
      </c>
    </row>
    <row r="29" spans="1:8" x14ac:dyDescent="0.25">
      <c r="G29" s="3">
        <v>4408450</v>
      </c>
      <c r="H29" s="3">
        <v>5427870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opLeftCell="A2" workbookViewId="0">
      <selection activeCell="G8" sqref="G8"/>
    </sheetView>
  </sheetViews>
  <sheetFormatPr defaultRowHeight="15" x14ac:dyDescent="0.25"/>
  <cols>
    <col min="1" max="1" width="52" customWidth="1"/>
    <col min="2" max="2" width="17.42578125" customWidth="1"/>
    <col min="3" max="3" width="17.7109375" customWidth="1"/>
    <col min="4" max="4" width="18" customWidth="1"/>
    <col min="5" max="5" width="17.7109375" customWidth="1"/>
    <col min="6" max="6" width="17.42578125" customWidth="1"/>
    <col min="7" max="7" width="17.7109375" customWidth="1"/>
  </cols>
  <sheetData>
    <row r="1" spans="1:7" ht="18.75" x14ac:dyDescent="0.3">
      <c r="A1" s="7" t="s">
        <v>206</v>
      </c>
    </row>
    <row r="2" spans="1:7" ht="15.75" x14ac:dyDescent="0.25">
      <c r="A2" s="6" t="s">
        <v>205</v>
      </c>
    </row>
    <row r="3" spans="1:7" ht="15.75" x14ac:dyDescent="0.25">
      <c r="A3" s="6" t="s">
        <v>204</v>
      </c>
    </row>
    <row r="6" spans="1:7" x14ac:dyDescent="0.25">
      <c r="A6" s="20" t="s">
        <v>203</v>
      </c>
      <c r="B6" s="18" t="s">
        <v>161</v>
      </c>
      <c r="C6" s="18" t="s">
        <v>160</v>
      </c>
      <c r="D6" s="18" t="s">
        <v>159</v>
      </c>
      <c r="E6" s="18" t="s">
        <v>158</v>
      </c>
      <c r="F6" s="18" t="s">
        <v>157</v>
      </c>
      <c r="G6" s="18" t="s">
        <v>156</v>
      </c>
    </row>
    <row r="7" spans="1:7" x14ac:dyDescent="0.25">
      <c r="A7" s="23" t="s">
        <v>202</v>
      </c>
      <c r="B7" s="34">
        <f>TIMP3_BPA!C9+TIMP3_BPA!C10</f>
        <v>1657754</v>
      </c>
      <c r="C7" s="39">
        <f>TIMP3_BPA!D9+TIMP3_BPA!D10</f>
        <v>1860371</v>
      </c>
      <c r="D7" s="40">
        <f>TIMP3_BPA!E9+TIMP3_BPA!E10</f>
        <v>3726332</v>
      </c>
      <c r="E7" s="40">
        <f>TIMP3_BPA!F9+TIMP3_BPA!F10</f>
        <v>5608139</v>
      </c>
      <c r="F7" s="40">
        <f>TIMP3_BPA!G9+TIMP3_BPA!G10</f>
        <v>6699817</v>
      </c>
      <c r="G7" s="41">
        <f>TIMP3_BPA!H9+TIMP3_BPA!H10</f>
        <v>5232992</v>
      </c>
    </row>
    <row r="8" spans="1:7" x14ac:dyDescent="0.25">
      <c r="A8" s="22" t="s">
        <v>201</v>
      </c>
      <c r="B8" s="54">
        <f>B20-B21</f>
        <v>-757361</v>
      </c>
      <c r="C8" s="55">
        <f>C20-C21</f>
        <v>-2238896</v>
      </c>
      <c r="D8" s="56">
        <f>D20-D21</f>
        <v>-1991521</v>
      </c>
      <c r="E8" s="57">
        <f>E20-E21</f>
        <v>-1637070</v>
      </c>
      <c r="F8" s="56">
        <f>F20-F21</f>
        <v>-1500249</v>
      </c>
      <c r="G8" s="58">
        <f>G20-G21</f>
        <v>-1900279</v>
      </c>
    </row>
    <row r="9" spans="1:7" x14ac:dyDescent="0.25">
      <c r="A9" s="22" t="s">
        <v>200</v>
      </c>
      <c r="B9" s="35">
        <f>TIMP3_BPA!C17</f>
        <v>32203049</v>
      </c>
      <c r="C9" s="42">
        <f>TIMP3_BPA!D17</f>
        <v>25959763</v>
      </c>
      <c r="D9" s="43">
        <f>TIMP3_BPA!E17</f>
        <v>24992977</v>
      </c>
      <c r="E9" s="44">
        <f>TIMP3_BPA!F17</f>
        <v>24548281</v>
      </c>
      <c r="F9" s="43">
        <f>TIMP3_BPA!G17</f>
        <v>23516142</v>
      </c>
      <c r="G9" s="45">
        <f>TIMP3_BPA!H17</f>
        <v>21520696</v>
      </c>
    </row>
    <row r="10" spans="1:7" x14ac:dyDescent="0.25">
      <c r="A10" s="21" t="s">
        <v>199</v>
      </c>
      <c r="B10" s="36">
        <f>B7+B8+B9</f>
        <v>33103442</v>
      </c>
      <c r="C10" s="46">
        <f>C7+C8+C9</f>
        <v>25581238</v>
      </c>
      <c r="D10" s="47">
        <f>D7+D8+D9</f>
        <v>26727788</v>
      </c>
      <c r="E10" s="47">
        <f>E7+E8+E9</f>
        <v>28519350</v>
      </c>
      <c r="F10" s="47">
        <f>F7+F8+F9</f>
        <v>28715710</v>
      </c>
      <c r="G10" s="48">
        <f>G7+G8+G9</f>
        <v>24853409</v>
      </c>
    </row>
    <row r="11" spans="1:7" x14ac:dyDescent="0.25">
      <c r="A11" s="20" t="s">
        <v>198</v>
      </c>
      <c r="B11" s="18" t="s">
        <v>161</v>
      </c>
      <c r="C11" s="19" t="s">
        <v>160</v>
      </c>
      <c r="D11" s="18" t="s">
        <v>159</v>
      </c>
      <c r="E11" s="18" t="s">
        <v>158</v>
      </c>
      <c r="F11" s="18" t="s">
        <v>157</v>
      </c>
      <c r="G11" s="17" t="s">
        <v>156</v>
      </c>
    </row>
    <row r="12" spans="1:7" x14ac:dyDescent="0.25">
      <c r="A12" s="16" t="s">
        <v>197</v>
      </c>
      <c r="B12" s="34">
        <f>TIMP3_BPP!C12</f>
        <v>1464848</v>
      </c>
      <c r="C12" s="49">
        <f>TIMP3_BPP!D12</f>
        <v>698728</v>
      </c>
      <c r="D12" s="43">
        <f>TIMP3_BPP!E12</f>
        <v>1351860</v>
      </c>
      <c r="E12" s="43">
        <f>TIMP3_BPP!F12</f>
        <v>1145225</v>
      </c>
      <c r="F12" s="43">
        <f>TIMP3_BPP!G12</f>
        <v>2326186</v>
      </c>
      <c r="G12" s="50">
        <f>TIMP3_BPP!H12</f>
        <v>1281554</v>
      </c>
    </row>
    <row r="13" spans="1:7" x14ac:dyDescent="0.25">
      <c r="A13" s="15" t="s">
        <v>196</v>
      </c>
      <c r="B13" s="14">
        <f>B14+B15</f>
        <v>31638594</v>
      </c>
      <c r="C13" s="13">
        <f>C14+C15</f>
        <v>24882510</v>
      </c>
      <c r="D13" s="12">
        <f>D14+D15</f>
        <v>25375928</v>
      </c>
      <c r="E13" s="12">
        <f>E14+E15</f>
        <v>27374125</v>
      </c>
      <c r="F13" s="12">
        <f>F14+F15</f>
        <v>26389524</v>
      </c>
      <c r="G13" s="11">
        <f>G14+G15</f>
        <v>23571855</v>
      </c>
    </row>
    <row r="14" spans="1:7" x14ac:dyDescent="0.25">
      <c r="A14" s="15" t="s">
        <v>195</v>
      </c>
      <c r="B14" s="35">
        <f>TIMP3_BPP!C16</f>
        <v>9875936</v>
      </c>
      <c r="C14" s="42">
        <f>TIMP3_BPP!D16</f>
        <v>5087673</v>
      </c>
      <c r="D14" s="44">
        <f>TIMP3_BPP!E16</f>
        <v>7224744</v>
      </c>
      <c r="E14" s="44">
        <f>TIMP3_BPP!F16</f>
        <v>10186612</v>
      </c>
      <c r="F14" s="44">
        <f>TIMP3_BPP!G16</f>
        <v>9812202</v>
      </c>
      <c r="G14" s="45">
        <f>TIMP3_BPP!H16</f>
        <v>8249821</v>
      </c>
    </row>
    <row r="15" spans="1:7" x14ac:dyDescent="0.25">
      <c r="A15" s="15" t="s">
        <v>194</v>
      </c>
      <c r="B15" s="35">
        <f>TIMP3_BPP!C23</f>
        <v>21762658</v>
      </c>
      <c r="C15" s="42">
        <f>TIMP3_BPP!D23</f>
        <v>19794837</v>
      </c>
      <c r="D15" s="44">
        <f>TIMP3_BPP!E23</f>
        <v>18151184</v>
      </c>
      <c r="E15" s="44">
        <f>TIMP3_BPP!F23</f>
        <v>17187513</v>
      </c>
      <c r="F15" s="44">
        <f>TIMP3_BPP!G23</f>
        <v>16577322</v>
      </c>
      <c r="G15" s="45">
        <f>TIMP3_BPP!H23</f>
        <v>15322034</v>
      </c>
    </row>
    <row r="16" spans="1:7" x14ac:dyDescent="0.25">
      <c r="A16" s="10" t="s">
        <v>193</v>
      </c>
      <c r="B16" s="37">
        <f>B12+B13</f>
        <v>33103442</v>
      </c>
      <c r="C16" s="51">
        <f>C12+C13</f>
        <v>25581238</v>
      </c>
      <c r="D16" s="52">
        <f>D12+D13</f>
        <v>26727788</v>
      </c>
      <c r="E16" s="52">
        <f>E12+E13</f>
        <v>28519350</v>
      </c>
      <c r="F16" s="52">
        <f>F12+F13</f>
        <v>28715710</v>
      </c>
      <c r="G16" s="53">
        <f>G12+G13</f>
        <v>24853409</v>
      </c>
    </row>
    <row r="17" spans="1:8" x14ac:dyDescent="0.25">
      <c r="F17" s="9"/>
      <c r="G17" s="9"/>
    </row>
    <row r="20" spans="1:8" x14ac:dyDescent="0.25">
      <c r="A20" t="s">
        <v>192</v>
      </c>
      <c r="B20" s="3">
        <f>TIMP3_BPA!C8-TIMP3_BPA!C9-TIMP3_BPA!C10</f>
        <v>5049606</v>
      </c>
      <c r="C20" s="3">
        <f>TIMP3_BPA!D8-TIMP3_BPA!D9-TIMP3_BPA!D10</f>
        <v>4137755</v>
      </c>
      <c r="D20" s="3">
        <f>TIMP3_BPA!E8-TIMP3_BPA!E9-TIMP3_BPA!E10</f>
        <v>3881056</v>
      </c>
      <c r="E20" s="3">
        <f>TIMP3_BPA!F8-TIMP3_BPA!F9-TIMP3_BPA!F10</f>
        <v>4499260</v>
      </c>
      <c r="F20" s="3">
        <f>TIMP3_BPA!G8-TIMP3_BPA!G9-TIMP3_BPA!G10</f>
        <v>5340429</v>
      </c>
      <c r="G20" s="38">
        <f>TIMP3_BPA!H8-TIMP3_BPA!H9-TIMP3_BPA!H10</f>
        <v>5941423</v>
      </c>
    </row>
    <row r="21" spans="1:8" x14ac:dyDescent="0.25">
      <c r="A21" t="s">
        <v>191</v>
      </c>
      <c r="B21" s="38">
        <f>TIMP3_BPP!C8-TIMP3_BPP!C12</f>
        <v>5806967</v>
      </c>
      <c r="C21" s="3">
        <f>TIMP3_BPP!D8-TIMP3_BPP!D12</f>
        <v>6376651</v>
      </c>
      <c r="D21" s="3">
        <f>TIMP3_BPP!E8-TIMP3_BPP!E12</f>
        <v>5872577</v>
      </c>
      <c r="E21" s="3">
        <f>TIMP3_BPP!F8-TIMP3_BPP!F12</f>
        <v>6136330</v>
      </c>
      <c r="F21" s="3">
        <f>TIMP3_BPP!G8-TIMP3_BPP!G12</f>
        <v>6840678</v>
      </c>
      <c r="G21" s="3">
        <f>TIMP3_BPP!H8-TIMP3_BPP!H12</f>
        <v>7841702</v>
      </c>
      <c r="H21" s="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topLeftCell="A12" workbookViewId="0">
      <selection activeCell="C31" sqref="C31"/>
    </sheetView>
  </sheetViews>
  <sheetFormatPr defaultRowHeight="15" x14ac:dyDescent="0.25"/>
  <cols>
    <col min="1" max="1" width="80.42578125" customWidth="1"/>
    <col min="2" max="3" width="17.42578125" customWidth="1"/>
    <col min="4" max="5" width="17.28515625" customWidth="1"/>
    <col min="6" max="7" width="17.7109375" customWidth="1"/>
  </cols>
  <sheetData>
    <row r="1" spans="1:8" x14ac:dyDescent="0.25">
      <c r="A1" s="20"/>
    </row>
    <row r="2" spans="1:8" ht="18.75" x14ac:dyDescent="0.3">
      <c r="A2" s="7" t="s">
        <v>226</v>
      </c>
      <c r="B2" s="26"/>
      <c r="C2" s="25"/>
      <c r="D2" s="25"/>
      <c r="E2" s="25"/>
      <c r="F2" s="25"/>
      <c r="G2" s="24"/>
    </row>
    <row r="3" spans="1:8" ht="15.75" x14ac:dyDescent="0.25">
      <c r="A3" s="6" t="s">
        <v>225</v>
      </c>
      <c r="B3" s="26"/>
      <c r="C3" s="25"/>
      <c r="D3" s="25"/>
      <c r="E3" s="25"/>
      <c r="F3" s="25"/>
      <c r="G3" s="24"/>
    </row>
    <row r="4" spans="1:8" ht="15.75" x14ac:dyDescent="0.25">
      <c r="A4" s="6" t="s">
        <v>204</v>
      </c>
      <c r="B4" s="26"/>
      <c r="C4" s="25"/>
      <c r="D4" s="25"/>
      <c r="E4" s="25"/>
      <c r="F4" s="25"/>
      <c r="G4" s="24"/>
    </row>
    <row r="5" spans="1:8" x14ac:dyDescent="0.25">
      <c r="B5" s="26"/>
      <c r="C5" s="25"/>
      <c r="D5" s="25"/>
      <c r="E5" s="25"/>
      <c r="F5" s="25"/>
      <c r="G5" s="24"/>
    </row>
    <row r="6" spans="1:8" x14ac:dyDescent="0.25">
      <c r="A6" s="20" t="s">
        <v>224</v>
      </c>
      <c r="B6" s="18" t="s">
        <v>161</v>
      </c>
      <c r="C6" s="18" t="s">
        <v>160</v>
      </c>
      <c r="D6" s="18" t="s">
        <v>159</v>
      </c>
      <c r="E6" s="18" t="s">
        <v>158</v>
      </c>
      <c r="F6" s="18" t="s">
        <v>157</v>
      </c>
      <c r="G6" s="17" t="s">
        <v>156</v>
      </c>
      <c r="H6" s="9"/>
    </row>
    <row r="7" spans="1:8" x14ac:dyDescent="0.25">
      <c r="A7" s="33" t="s">
        <v>223</v>
      </c>
      <c r="B7" s="59">
        <f>'BG (2)'!B13-'BG (2)'!B9</f>
        <v>-564455</v>
      </c>
      <c r="C7" s="59">
        <f>'BG (2)'!C13-'BG (2)'!C9</f>
        <v>-1077253</v>
      </c>
      <c r="D7" s="3">
        <f>'BG (2)'!D13-'BG (2)'!D9</f>
        <v>382951</v>
      </c>
      <c r="E7" s="3">
        <f>'BG (2)'!E13-'BG (2)'!E9</f>
        <v>2825844</v>
      </c>
      <c r="F7" s="3">
        <f>'BG (2)'!F13-'BG (2)'!F9</f>
        <v>2873382</v>
      </c>
      <c r="G7" s="3">
        <f>'BG (2)'!G13-'BG (2)'!G9</f>
        <v>2051159</v>
      </c>
      <c r="H7" s="9"/>
    </row>
    <row r="8" spans="1:8" x14ac:dyDescent="0.25">
      <c r="A8" s="28" t="s">
        <v>222</v>
      </c>
      <c r="B8" s="59">
        <f>TIMP3_BPA!C8-TIMP3_BPP!C8</f>
        <v>-564455</v>
      </c>
      <c r="C8" s="59">
        <f>TIMP3_BPA!D8-TIMP3_BPP!D8</f>
        <v>-1077253</v>
      </c>
      <c r="D8" s="3">
        <f>TIMP3_BPA!E8-TIMP3_BPP!E8</f>
        <v>382951</v>
      </c>
      <c r="E8" s="3">
        <f>TIMP3_BPA!F8-TIMP3_BPP!F8</f>
        <v>2825844</v>
      </c>
      <c r="F8" s="3">
        <f>TIMP3_BPA!G8-TIMP3_BPP!G8</f>
        <v>2873382</v>
      </c>
      <c r="G8" s="3">
        <f>TIMP3_BPA!H8-TIMP3_BPP!H8</f>
        <v>2051159</v>
      </c>
      <c r="H8" s="9"/>
    </row>
    <row r="9" spans="1:8" x14ac:dyDescent="0.25">
      <c r="A9" s="28"/>
      <c r="H9" s="9"/>
    </row>
    <row r="10" spans="1:8" x14ac:dyDescent="0.25">
      <c r="A10" s="28" t="s">
        <v>221</v>
      </c>
      <c r="B10" s="63">
        <f>TIMP3_BPA!C8/TIMP3_BPP!C8</f>
        <v>0.9223777007528382</v>
      </c>
      <c r="C10" s="63">
        <f>TIMP3_BPA!D8/TIMP3_BPP!D8</f>
        <v>0.8477462479395097</v>
      </c>
      <c r="D10" s="63">
        <f>TIMP3_BPA!E8/TIMP3_BPP!E8</f>
        <v>1.0530077291836029</v>
      </c>
      <c r="E10" s="63">
        <f>TIMP3_BPA!F8/TIMP3_BPP!F8</f>
        <v>1.3880824906218521</v>
      </c>
      <c r="F10" s="63">
        <f>TIMP3_BPA!G8/TIMP3_BPP!G8</f>
        <v>1.3134531067549382</v>
      </c>
      <c r="G10" s="63">
        <f>TIMP3_BPA!H8/TIMP3_BPP!H8</f>
        <v>1.2248275177195509</v>
      </c>
      <c r="H10" s="9"/>
    </row>
    <row r="11" spans="1:8" x14ac:dyDescent="0.25">
      <c r="A11" s="28" t="s">
        <v>220</v>
      </c>
      <c r="B11" s="63">
        <f>(TIMP3_BPA!C8-TIMP3_BPA!C12)/TIMP3_BPP!C8</f>
        <v>0.89335688545431913</v>
      </c>
      <c r="C11" s="63">
        <f>(TIMP3_BPA!D8-TIMP3_BPA!D12)/TIMP3_BPP!D8</f>
        <v>0.82187357030626906</v>
      </c>
      <c r="D11" s="63">
        <f>(TIMP3_BPA!E8-TIMP3_BPA!E12)/TIMP3_BPP!E8</f>
        <v>1.035873522047462</v>
      </c>
      <c r="E11" s="63">
        <f>(TIMP3_BPA!F8-TIMP3_BPA!F12)/TIMP3_BPP!F8</f>
        <v>1.3683155589705771</v>
      </c>
      <c r="F11" s="63">
        <f>(TIMP3_BPA!G8-TIMP3_BPA!G12)/TIMP3_BPP!G8</f>
        <v>1.2979930759308744</v>
      </c>
      <c r="G11" s="63">
        <f>(TIMP3_BPA!H8-TIMP3_BPA!H12)/TIMP3_BPP!H8</f>
        <v>1.1958868631988404</v>
      </c>
      <c r="H11" s="9"/>
    </row>
    <row r="12" spans="1:8" x14ac:dyDescent="0.25">
      <c r="A12" s="32"/>
      <c r="H12" s="9"/>
    </row>
    <row r="13" spans="1:8" x14ac:dyDescent="0.25">
      <c r="A13" s="20" t="s">
        <v>219</v>
      </c>
      <c r="B13" s="18" t="s">
        <v>161</v>
      </c>
      <c r="C13" s="18" t="s">
        <v>160</v>
      </c>
      <c r="D13" s="18" t="s">
        <v>159</v>
      </c>
      <c r="E13" s="18" t="s">
        <v>158</v>
      </c>
      <c r="F13" s="18" t="s">
        <v>157</v>
      </c>
      <c r="G13" s="17" t="s">
        <v>156</v>
      </c>
      <c r="H13" s="9"/>
    </row>
    <row r="14" spans="1:8" ht="15.75" x14ac:dyDescent="0.25">
      <c r="A14" s="31" t="s">
        <v>218</v>
      </c>
      <c r="B14" s="60">
        <f>'BG (2)'!B8</f>
        <v>-757361</v>
      </c>
      <c r="C14" s="60">
        <f>'BG (2)'!C8</f>
        <v>-2238896</v>
      </c>
      <c r="D14" s="60">
        <f>'BG (2)'!D8</f>
        <v>-1991521</v>
      </c>
      <c r="E14" s="60">
        <f>'BG (2)'!E8</f>
        <v>-1637070</v>
      </c>
      <c r="F14" s="60">
        <f>'BG (2)'!F8</f>
        <v>-1500249</v>
      </c>
      <c r="G14" s="60">
        <f>'BG (2)'!G8</f>
        <v>-1900279</v>
      </c>
      <c r="H14" s="9"/>
    </row>
    <row r="15" spans="1:8" x14ac:dyDescent="0.25">
      <c r="A15" s="20" t="s">
        <v>217</v>
      </c>
      <c r="B15" s="18" t="s">
        <v>161</v>
      </c>
      <c r="C15" s="18" t="s">
        <v>160</v>
      </c>
      <c r="D15" s="18" t="s">
        <v>159</v>
      </c>
      <c r="E15" s="18" t="s">
        <v>158</v>
      </c>
      <c r="F15" s="18" t="s">
        <v>157</v>
      </c>
      <c r="G15" s="17" t="s">
        <v>156</v>
      </c>
      <c r="H15" s="9"/>
    </row>
    <row r="16" spans="1:8" x14ac:dyDescent="0.25">
      <c r="A16" s="29" t="s">
        <v>216</v>
      </c>
      <c r="B16" s="59">
        <f>'BG (2)'!B13-'BG (2)'!B9</f>
        <v>-564455</v>
      </c>
      <c r="C16" s="59">
        <f>'BG (2)'!C13-'BG (2)'!C9</f>
        <v>-1077253</v>
      </c>
      <c r="D16" s="3">
        <f>'BG (2)'!D13-'BG (2)'!D9</f>
        <v>382951</v>
      </c>
      <c r="E16" s="3">
        <f>'BG (2)'!E13-'BG (2)'!E9</f>
        <v>2825844</v>
      </c>
      <c r="F16" s="3">
        <f>'BG (2)'!F13-'BG (2)'!F9</f>
        <v>2873382</v>
      </c>
      <c r="G16" s="3">
        <f>'BG (2)'!G13-'BG (2)'!G9</f>
        <v>2051159</v>
      </c>
      <c r="H16" s="9"/>
    </row>
    <row r="17" spans="1:8" x14ac:dyDescent="0.25">
      <c r="A17" s="27" t="s">
        <v>215</v>
      </c>
      <c r="B17" s="61">
        <f>B16/B14</f>
        <v>0.74529187534082164</v>
      </c>
      <c r="C17" s="61">
        <f>C16/C14</f>
        <v>0.48115365787423803</v>
      </c>
      <c r="D17" s="62">
        <f>D16/D14</f>
        <v>-0.19229071649257026</v>
      </c>
      <c r="E17" s="62">
        <f>E16/E14</f>
        <v>-1.7261595411314117</v>
      </c>
      <c r="F17" s="62">
        <f>F16/F14</f>
        <v>-1.9152700651691819</v>
      </c>
      <c r="G17" s="62">
        <f>G16/G14</f>
        <v>-1.0793988672189716</v>
      </c>
      <c r="H17" s="9"/>
    </row>
    <row r="18" spans="1:8" x14ac:dyDescent="0.25">
      <c r="A18" s="30"/>
      <c r="H18" s="9"/>
    </row>
    <row r="19" spans="1:8" x14ac:dyDescent="0.25">
      <c r="A19" s="20" t="s">
        <v>214</v>
      </c>
      <c r="B19" s="18" t="s">
        <v>161</v>
      </c>
      <c r="C19" s="18" t="s">
        <v>160</v>
      </c>
      <c r="D19" s="18" t="s">
        <v>159</v>
      </c>
      <c r="E19" s="18" t="s">
        <v>158</v>
      </c>
      <c r="F19" s="18" t="s">
        <v>157</v>
      </c>
      <c r="G19" s="17" t="s">
        <v>156</v>
      </c>
      <c r="H19" s="9"/>
    </row>
    <row r="20" spans="1:8" x14ac:dyDescent="0.25">
      <c r="A20" s="29" t="s">
        <v>213</v>
      </c>
      <c r="B20" s="62">
        <f>B14/TIMP3_DR!C8</f>
        <v>-5.9212173286225932E-2</v>
      </c>
      <c r="C20" s="62">
        <f>C14/TIMP3_DR!D8</f>
        <v>-0.17876834466796448</v>
      </c>
      <c r="D20" s="62">
        <f>D14/TIMP3_DR!E8</f>
        <v>-0.16627702119214399</v>
      </c>
      <c r="E20" s="62">
        <f>E14/TIMP3_DR!F8</f>
        <v>-0.14144655186282845</v>
      </c>
      <c r="F20" s="62">
        <f>F14/TIMP3_DR!G8</f>
        <v>-0.11516069158637461</v>
      </c>
      <c r="G20" s="62">
        <f>G14/TIMP3_DR!H8</f>
        <v>-0.13261102571361996</v>
      </c>
      <c r="H20" s="9"/>
    </row>
    <row r="21" spans="1:8" x14ac:dyDescent="0.25">
      <c r="A21" s="27" t="s">
        <v>212</v>
      </c>
      <c r="B21" s="3">
        <f>(-TIMP3_DR!C9)/TIMP3_BPA!C12</f>
        <v>27.339362377626355</v>
      </c>
      <c r="C21">
        <f>(-TIMP3_DR!D9)/TIMP3_BPA!D12</f>
        <v>31.332045952397859</v>
      </c>
      <c r="D21">
        <f>(-TIMP3_DR!E9)/TIMP3_BPA!E12</f>
        <v>48.50136930969019</v>
      </c>
      <c r="E21" s="3">
        <f>(-TIMP3_DR!F9)/TIMP3_BPA!F12</f>
        <v>40.859852432364832</v>
      </c>
      <c r="F21">
        <f>(-TIMP3_DR!G9)/TIMP3_BPA!G12</f>
        <v>46.338470222974877</v>
      </c>
      <c r="G21">
        <f>(-TIMP3_DR!H9)/TIMP3_BPA!H12</f>
        <v>27.960129983752029</v>
      </c>
      <c r="H21" s="9"/>
    </row>
    <row r="22" spans="1:8" x14ac:dyDescent="0.25">
      <c r="A22" s="27" t="s">
        <v>211</v>
      </c>
      <c r="B22" s="63">
        <f>TIMP3_BPA!C12*365/(-TIMP3_DR!C9)</f>
        <v>13.350713705697252</v>
      </c>
      <c r="C22" s="63">
        <f>TIMP3_BPA!D12*365/(-TIMP3_DR!D9)</f>
        <v>11.649414805357335</v>
      </c>
      <c r="D22" s="63">
        <f>TIMP3_BPA!E12*365/(-TIMP3_DR!E9)</f>
        <v>7.5255607252943246</v>
      </c>
      <c r="E22" s="63">
        <f>TIMP3_BPA!F12*365/(-TIMP3_DR!F9)</f>
        <v>8.9329740141422</v>
      </c>
      <c r="F22" s="63">
        <f>TIMP3_BPA!G12*365/(-TIMP3_DR!G9)</f>
        <v>7.8768245529829963</v>
      </c>
      <c r="G22" s="63">
        <f>TIMP3_BPA!H12*365/(-TIMP3_DR!H9)</f>
        <v>13.054302687866826</v>
      </c>
      <c r="H22" s="9"/>
    </row>
    <row r="23" spans="1:8" x14ac:dyDescent="0.25">
      <c r="A23" s="27" t="s">
        <v>210</v>
      </c>
      <c r="B23" s="3">
        <f>TIMP3_BPA!C11/(TIMP3_DR!C8/365)</f>
        <v>91.252011824280743</v>
      </c>
      <c r="C23" s="3">
        <f>TIMP3_BPA!D11/(TIMP3_DR!D8/365)</f>
        <v>82.734297417751364</v>
      </c>
      <c r="D23" s="3">
        <f>TIMP3_BPA!E11/(TIMP3_DR!E8/365)</f>
        <v>77.43196177180053</v>
      </c>
      <c r="E23" s="3">
        <f>TIMP3_BPA!F11/(TIMP3_DR!F8/365)</f>
        <v>92.061576559619155</v>
      </c>
      <c r="F23" s="3">
        <f>TIMP3_BPA!G11/(TIMP3_DR!G8/365)</f>
        <v>80.077320256320505</v>
      </c>
      <c r="G23" s="3">
        <f>TIMP3_BPA!H11/(TIMP3_DR!H8/365)</f>
        <v>90.103443395722778</v>
      </c>
      <c r="H23" s="9"/>
    </row>
    <row r="24" spans="1:8" x14ac:dyDescent="0.25">
      <c r="A24" s="27" t="s">
        <v>209</v>
      </c>
      <c r="B24" s="3">
        <f>TIMP3_BPP!C10/(B27/365)</f>
        <v>184.03447687024257</v>
      </c>
      <c r="C24" s="3">
        <f>TIMP3_BPP!D10/(C27/365)</f>
        <v>272.31445755542774</v>
      </c>
      <c r="D24" s="3">
        <f>TIMP3_BPP!E10/(D27/365)</f>
        <v>243.18052798711409</v>
      </c>
      <c r="E24" s="3">
        <f>TIMP3_BPP!F10/(E27/365)</f>
        <v>214.72419134314273</v>
      </c>
      <c r="F24" s="3">
        <f>TIMP3_BPP!G10/(F27/365)</f>
        <v>211.50667633858436</v>
      </c>
      <c r="G24" s="3">
        <f>TIMP3_BPP!H10/(G27/365)</f>
        <v>257.87255752030688</v>
      </c>
      <c r="H24" s="9"/>
    </row>
    <row r="25" spans="1:8" x14ac:dyDescent="0.25">
      <c r="A25" s="27" t="s">
        <v>208</v>
      </c>
      <c r="B25" s="59">
        <f>B22+B23-B24</f>
        <v>-79.431751340264583</v>
      </c>
      <c r="C25" s="59">
        <f>C22+C23-C24</f>
        <v>-177.93074533231902</v>
      </c>
      <c r="D25" s="59">
        <f>D22+D23-D24</f>
        <v>-158.22300549001923</v>
      </c>
      <c r="E25" s="59">
        <f>E22+E23-E24</f>
        <v>-113.72964076938138</v>
      </c>
      <c r="F25" s="59">
        <f>F22+F23-F24</f>
        <v>-123.55253152928086</v>
      </c>
      <c r="G25" s="59">
        <f>G22+G23-G24</f>
        <v>-154.7148114367173</v>
      </c>
      <c r="H25" s="9"/>
    </row>
    <row r="26" spans="1:8" x14ac:dyDescent="0.25">
      <c r="A26" s="28"/>
      <c r="H26" s="9"/>
    </row>
    <row r="27" spans="1:8" x14ac:dyDescent="0.25">
      <c r="A27" s="27" t="s">
        <v>207</v>
      </c>
      <c r="B27" s="3">
        <f>(-TIMP3_DR!C9)+(TIMP3_BPA!C12-TIMP3_BPA!D12)</f>
        <v>5797510</v>
      </c>
      <c r="C27" s="3">
        <f>(-TIMP3_DR!D9)+(TIMP3_BPA!D12-TIMP3_BPA!E12)</f>
        <v>5794887</v>
      </c>
      <c r="D27" s="3">
        <f>(-TIMP3_DR!E9)+(TIMP3_BPA!E12-TIMP3_BPA!F12)</f>
        <v>5983593</v>
      </c>
      <c r="E27" s="3">
        <f>(-TIMP3_DR!F9)+(TIMP3_BPA!F12-TIMP3_BPA!G12)</f>
        <v>5883336</v>
      </c>
      <c r="F27" s="3">
        <f>(-TIMP3_DR!G9)+(TIMP3_BPA!G12-TIMP3_BPA!H12)</f>
        <v>6444775</v>
      </c>
      <c r="G27" s="3">
        <f>(-TIMP3_DR!H9)+(TIMP3_BPA!H12-TIMP3_BPA!I12)</f>
        <v>7646430</v>
      </c>
      <c r="H27" s="9"/>
    </row>
    <row r="28" spans="1:8" x14ac:dyDescent="0.25">
      <c r="H28" s="9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TIMP3_BPA</vt:lpstr>
      <vt:lpstr>TIMP3_BPP</vt:lpstr>
      <vt:lpstr>TIMP3_DR</vt:lpstr>
      <vt:lpstr>TIMP3_DFC</vt:lpstr>
      <vt:lpstr>BG (2)</vt:lpstr>
      <vt:lpstr>Liquidez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2020-05-24T16:07:06Z</dcterms:modified>
</cp:coreProperties>
</file>