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PA" sheetId="2" r:id="rId1"/>
    <sheet name="BPP" sheetId="3" r:id="rId2"/>
    <sheet name="DR" sheetId="4" r:id="rId3"/>
    <sheet name="DFC" sheetId="5" r:id="rId4"/>
    <sheet name="BG" sheetId="6" r:id="rId5"/>
    <sheet name="Liquidez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D8" i="7"/>
  <c r="E8" i="7"/>
  <c r="F8" i="7"/>
  <c r="G8" i="7"/>
  <c r="B8" i="7"/>
  <c r="C7" i="7"/>
  <c r="D7" i="7"/>
  <c r="E7" i="7"/>
  <c r="F7" i="7"/>
  <c r="G7" i="7"/>
  <c r="B7" i="7"/>
  <c r="C21" i="7"/>
  <c r="D21" i="7"/>
  <c r="E21" i="7"/>
  <c r="F21" i="7"/>
  <c r="G21" i="7"/>
  <c r="B21" i="7"/>
  <c r="C25" i="7"/>
  <c r="D25" i="7"/>
  <c r="E25" i="7"/>
  <c r="F25" i="7"/>
  <c r="G25" i="7"/>
  <c r="B25" i="7"/>
  <c r="C24" i="7"/>
  <c r="D24" i="7"/>
  <c r="E24" i="7"/>
  <c r="F24" i="7"/>
  <c r="G24" i="7"/>
  <c r="B24" i="7"/>
  <c r="C27" i="7"/>
  <c r="D27" i="7"/>
  <c r="E27" i="7"/>
  <c r="F27" i="7"/>
  <c r="G27" i="7"/>
  <c r="B27" i="7"/>
  <c r="C23" i="7"/>
  <c r="D23" i="7"/>
  <c r="E23" i="7"/>
  <c r="F23" i="7"/>
  <c r="G23" i="7"/>
  <c r="B23" i="7"/>
  <c r="C22" i="7"/>
  <c r="D22" i="7"/>
  <c r="E22" i="7"/>
  <c r="F22" i="7"/>
  <c r="G22" i="7"/>
  <c r="B22" i="7"/>
  <c r="C20" i="7"/>
  <c r="D20" i="7"/>
  <c r="E20" i="7"/>
  <c r="F20" i="7"/>
  <c r="G20" i="7"/>
  <c r="B20" i="7"/>
  <c r="C17" i="7"/>
  <c r="D17" i="7"/>
  <c r="E17" i="7"/>
  <c r="F17" i="7"/>
  <c r="G17" i="7"/>
  <c r="B17" i="7"/>
  <c r="C16" i="7"/>
  <c r="D16" i="7"/>
  <c r="E16" i="7"/>
  <c r="F16" i="7"/>
  <c r="G16" i="7"/>
  <c r="B16" i="7"/>
  <c r="C14" i="7"/>
  <c r="D14" i="7"/>
  <c r="E14" i="7"/>
  <c r="F14" i="7"/>
  <c r="G14" i="7"/>
  <c r="B14" i="7"/>
  <c r="C16" i="6"/>
  <c r="D16" i="6"/>
  <c r="E16" i="6"/>
  <c r="F16" i="6"/>
  <c r="G16" i="6"/>
  <c r="B16" i="6"/>
  <c r="C13" i="6"/>
  <c r="D13" i="6"/>
  <c r="E13" i="6"/>
  <c r="F13" i="6"/>
  <c r="G13" i="6"/>
  <c r="C15" i="6"/>
  <c r="D15" i="6"/>
  <c r="E15" i="6"/>
  <c r="F15" i="6"/>
  <c r="G15" i="6"/>
  <c r="B15" i="6"/>
  <c r="G14" i="6"/>
  <c r="F14" i="6"/>
  <c r="E14" i="6"/>
  <c r="D14" i="6"/>
  <c r="C14" i="6"/>
  <c r="B14" i="6"/>
  <c r="B13" i="6" s="1"/>
  <c r="G12" i="6"/>
  <c r="F12" i="6"/>
  <c r="E12" i="6"/>
  <c r="D12" i="6"/>
  <c r="C12" i="6"/>
  <c r="B12" i="6"/>
  <c r="G21" i="6"/>
  <c r="F21" i="6"/>
  <c r="E21" i="6"/>
  <c r="D21" i="6"/>
  <c r="C21" i="6"/>
  <c r="B21" i="6"/>
  <c r="G20" i="6"/>
  <c r="G8" i="6" s="1"/>
  <c r="G10" i="6" s="1"/>
  <c r="F20" i="6"/>
  <c r="F8" i="6" s="1"/>
  <c r="F10" i="6" s="1"/>
  <c r="E20" i="6"/>
  <c r="D20" i="6"/>
  <c r="C20" i="6"/>
  <c r="B20" i="6"/>
  <c r="B8" i="6" s="1"/>
  <c r="G7" i="6"/>
  <c r="F7" i="6"/>
  <c r="E7" i="6"/>
  <c r="D7" i="6"/>
  <c r="C7" i="6"/>
  <c r="B7" i="6"/>
  <c r="G9" i="6"/>
  <c r="F9" i="6"/>
  <c r="E9" i="6"/>
  <c r="D9" i="6"/>
  <c r="C9" i="6"/>
  <c r="B9" i="6"/>
  <c r="G11" i="7"/>
  <c r="F11" i="7"/>
  <c r="E11" i="7"/>
  <c r="D11" i="7"/>
  <c r="C11" i="7"/>
  <c r="B11" i="7"/>
  <c r="B10" i="7"/>
  <c r="G10" i="7"/>
  <c r="F10" i="7"/>
  <c r="E10" i="7"/>
  <c r="D10" i="7"/>
  <c r="C10" i="7"/>
  <c r="B10" i="6" l="1"/>
  <c r="C8" i="6"/>
  <c r="C10" i="6" s="1"/>
  <c r="D8" i="6"/>
  <c r="D10" i="6" s="1"/>
  <c r="E8" i="6"/>
  <c r="E10" i="6" s="1"/>
</calcChain>
</file>

<file path=xl/sharedStrings.xml><?xml version="1.0" encoding="utf-8"?>
<sst xmlns="http://schemas.openxmlformats.org/spreadsheetml/2006/main" count="299" uniqueCount="236">
  <si>
    <t>Intangível</t>
  </si>
  <si>
    <t>1.02.04</t>
  </si>
  <si>
    <t>Imobilizado</t>
  </si>
  <si>
    <t>1.02.03</t>
  </si>
  <si>
    <t>Investimentos</t>
  </si>
  <si>
    <t>1.02.02</t>
  </si>
  <si>
    <t>Ativo Realizável a Longo Prazo</t>
  </si>
  <si>
    <t>1.02.01</t>
  </si>
  <si>
    <t>Ativo Não Circulante</t>
  </si>
  <si>
    <t>1.02</t>
  </si>
  <si>
    <t>Outros Ativos Circulantes</t>
  </si>
  <si>
    <t>1.01.08</t>
  </si>
  <si>
    <t>Despesas Antecipadas</t>
  </si>
  <si>
    <t>1.01.07</t>
  </si>
  <si>
    <t>Tributos a Recuperar</t>
  </si>
  <si>
    <t>1.01.06</t>
  </si>
  <si>
    <t>Ativos Biológicos</t>
  </si>
  <si>
    <t>1.01.05</t>
  </si>
  <si>
    <t>Estoques</t>
  </si>
  <si>
    <t>1.01.04</t>
  </si>
  <si>
    <t>Contas a Receber</t>
  </si>
  <si>
    <t>1.01.03</t>
  </si>
  <si>
    <t>Aplicações Financeiras</t>
  </si>
  <si>
    <t>1.01.02</t>
  </si>
  <si>
    <t>Caixa e Equivalentes de Caixa</t>
  </si>
  <si>
    <t>1.01.01</t>
  </si>
  <si>
    <t>Ativo Circulante</t>
  </si>
  <si>
    <t>1.01</t>
  </si>
  <si>
    <t>Ativo Total</t>
  </si>
  <si>
    <t>31/12/2014</t>
  </si>
  <si>
    <t>31/12/2015</t>
  </si>
  <si>
    <t>31/12/2016</t>
  </si>
  <si>
    <t>31/12/2017</t>
  </si>
  <si>
    <t>31/12/2018</t>
  </si>
  <si>
    <t>30/09/2019</t>
  </si>
  <si>
    <t>Descrição</t>
  </si>
  <si>
    <t>Conta</t>
  </si>
  <si>
    <t>Participação dos Acionistas Não Controladores</t>
  </si>
  <si>
    <t>2.03.09</t>
  </si>
  <si>
    <t>Outros Resultados Abrangentes</t>
  </si>
  <si>
    <t>2.03.08</t>
  </si>
  <si>
    <t>Ajustes Acumulados de Conversão</t>
  </si>
  <si>
    <t>2.03.07</t>
  </si>
  <si>
    <t>Ajustes de Avaliação Patrimonial</t>
  </si>
  <si>
    <t>2.03.06</t>
  </si>
  <si>
    <t>Lucros/Prejuízos Acumulados</t>
  </si>
  <si>
    <t>2.03.05</t>
  </si>
  <si>
    <t>Reservas de Lucros</t>
  </si>
  <si>
    <t>2.03.04</t>
  </si>
  <si>
    <t>Reservas de Reavaliação</t>
  </si>
  <si>
    <t>2.03.03</t>
  </si>
  <si>
    <t>Reservas de Capital</t>
  </si>
  <si>
    <t>2.03.02</t>
  </si>
  <si>
    <t>Capital Social Realizado</t>
  </si>
  <si>
    <t>2.03.01</t>
  </si>
  <si>
    <t>Patrimônio Líquido Consolidado</t>
  </si>
  <si>
    <t>2.03</t>
  </si>
  <si>
    <t>Lucros e Receitas a Apropriar</t>
  </si>
  <si>
    <t>2.02.06</t>
  </si>
  <si>
    <t>Passivos sobre Ativos Não-Correntes a Venda e Descontinuados</t>
  </si>
  <si>
    <t>2.02.05</t>
  </si>
  <si>
    <t>Provisões</t>
  </si>
  <si>
    <t>2.02.04</t>
  </si>
  <si>
    <t>Tributos Diferidos</t>
  </si>
  <si>
    <t>2.02.03</t>
  </si>
  <si>
    <t>Outras Obrigações</t>
  </si>
  <si>
    <t>2.02.02</t>
  </si>
  <si>
    <t>Empréstimos e Financiamentos</t>
  </si>
  <si>
    <t>2.02.01</t>
  </si>
  <si>
    <t>Passivo Não Circulante</t>
  </si>
  <si>
    <t>2.02</t>
  </si>
  <si>
    <t>2.01.07</t>
  </si>
  <si>
    <t>2.01.06</t>
  </si>
  <si>
    <t>2.01.05</t>
  </si>
  <si>
    <t>2.01.04</t>
  </si>
  <si>
    <t>Obrigações Fiscais</t>
  </si>
  <si>
    <t>2.01.03</t>
  </si>
  <si>
    <t>Fornecedores</t>
  </si>
  <si>
    <t>2.01.02</t>
  </si>
  <si>
    <t>Obrigações Sociais e Trabalhistas</t>
  </si>
  <si>
    <t>2.01.01</t>
  </si>
  <si>
    <t>Passivo Circulante</t>
  </si>
  <si>
    <t>2.01</t>
  </si>
  <si>
    <t>Passivo Total</t>
  </si>
  <si>
    <t>Lucro Diluído por Ação</t>
  </si>
  <si>
    <t>3.99.02</t>
  </si>
  <si>
    <t>Lucro Básico por Ação</t>
  </si>
  <si>
    <t>3.99.01</t>
  </si>
  <si>
    <t>Lucro por Ação - (Reais / Ação)</t>
  </si>
  <si>
    <t>3.99</t>
  </si>
  <si>
    <t>Atribuído a Sócios Não Controladores</t>
  </si>
  <si>
    <t>3.11.02</t>
  </si>
  <si>
    <t>Atribuído a Sócios da Empresa Controladora</t>
  </si>
  <si>
    <t>3.11.01</t>
  </si>
  <si>
    <t>Lucro/Prejuízo Consolidado do Período</t>
  </si>
  <si>
    <t>3.11</t>
  </si>
  <si>
    <t>Ganhos/Perdas Líquidas sobre Ativos de Operações Descontinuadas</t>
  </si>
  <si>
    <t>3.10.02</t>
  </si>
  <si>
    <t>Lucro/Prejuízo Líquido das Operações Descontinuadas</t>
  </si>
  <si>
    <t>3.10.01</t>
  </si>
  <si>
    <t>Resultado Líquido de Operações Descontinuadas</t>
  </si>
  <si>
    <t>3.10</t>
  </si>
  <si>
    <t>Resultado Líquido das Operações Continuadas</t>
  </si>
  <si>
    <t>3.09</t>
  </si>
  <si>
    <t>Diferido</t>
  </si>
  <si>
    <t>3.08.02</t>
  </si>
  <si>
    <t>Corrente</t>
  </si>
  <si>
    <t>3.08.01</t>
  </si>
  <si>
    <t>Imposto de Renda e Contribuição Social sobre o Lucro</t>
  </si>
  <si>
    <t>3.08</t>
  </si>
  <si>
    <t>Resultado Antes dos Tributos sobre o Lucro</t>
  </si>
  <si>
    <t>3.07</t>
  </si>
  <si>
    <t>Despesas Financeiras</t>
  </si>
  <si>
    <t>3.06.02</t>
  </si>
  <si>
    <t>Receitas Financeiras</t>
  </si>
  <si>
    <t>3.06.01</t>
  </si>
  <si>
    <t>Resultado Financeiro</t>
  </si>
  <si>
    <t>3.06</t>
  </si>
  <si>
    <t>Resultado Antes do Resultado Financeiro e dos Tributos</t>
  </si>
  <si>
    <t>3.05</t>
  </si>
  <si>
    <t>Resultado de Equivalência Patrimonial</t>
  </si>
  <si>
    <t>3.04.06</t>
  </si>
  <si>
    <t>Outras Despesas Operacionais</t>
  </si>
  <si>
    <t>3.04.05</t>
  </si>
  <si>
    <t>Outras Receitas Operacionais</t>
  </si>
  <si>
    <t>3.04.04</t>
  </si>
  <si>
    <t>Perdas pela Não Recuperabilidade de Ativos</t>
  </si>
  <si>
    <t>3.04.03</t>
  </si>
  <si>
    <t>Despesas Gerais e Administrativas</t>
  </si>
  <si>
    <t>3.04.02</t>
  </si>
  <si>
    <t>Despesas com Vendas</t>
  </si>
  <si>
    <t>3.04.01</t>
  </si>
  <si>
    <t>Despesas/Receitas Operacionais</t>
  </si>
  <si>
    <t>3.04</t>
  </si>
  <si>
    <t>Resultado Bruto</t>
  </si>
  <si>
    <t>3.03</t>
  </si>
  <si>
    <t>Custo dos Bens e/ou Serviços Vendidos</t>
  </si>
  <si>
    <t>3.02</t>
  </si>
  <si>
    <t>Receita de Venda de Bens e/ou Serviços</t>
  </si>
  <si>
    <t>3.01</t>
  </si>
  <si>
    <t>Saldo Final de Caixa e Equivalentes</t>
  </si>
  <si>
    <t>6.05.02</t>
  </si>
  <si>
    <t>Saldo Inicial de Caixa e Equivalentes</t>
  </si>
  <si>
    <t>6.05.01</t>
  </si>
  <si>
    <t>Aumento (Redução) de Caixa e Equivalentes</t>
  </si>
  <si>
    <t>6.05</t>
  </si>
  <si>
    <t>Variação Cambial s/ Caixa e Equivalentes</t>
  </si>
  <si>
    <t>6.04</t>
  </si>
  <si>
    <t>Exercício do Direito de Recesso de Acionistas</t>
  </si>
  <si>
    <t>6.03.09</t>
  </si>
  <si>
    <t>Custos Diretos em Aumentos de Capital</t>
  </si>
  <si>
    <t>6.03.08</t>
  </si>
  <si>
    <t>Pagamentos de Grupamento de Ações</t>
  </si>
  <si>
    <t>6.03.07</t>
  </si>
  <si>
    <t>Ações em Tesouraria</t>
  </si>
  <si>
    <t>6.03.06</t>
  </si>
  <si>
    <t>Captações de Empréstimos, Financiamentos, Debêntures e Arrendamentos</t>
  </si>
  <si>
    <t>6.03.05</t>
  </si>
  <si>
    <t>Pagamentos de Dividendos e Juros Sobre o Capital Próprio</t>
  </si>
  <si>
    <t>6.03.04</t>
  </si>
  <si>
    <t>Pagamento dos Instrumentos Financeiros Derivativos</t>
  </si>
  <si>
    <t>6.03.03</t>
  </si>
  <si>
    <t>Recebimento dos Instrumentos Financeiros Derivativos</t>
  </si>
  <si>
    <t>6.03.02</t>
  </si>
  <si>
    <t>Pagamentos de Empréstimos, Financiamentos, Debêntures e Arrendamentos</t>
  </si>
  <si>
    <t>6.03.01</t>
  </si>
  <si>
    <t>Caixa Líquido Atividades de Financiamento</t>
  </si>
  <si>
    <t>6.03</t>
  </si>
  <si>
    <t>Outros</t>
  </si>
  <si>
    <t>6.02.10</t>
  </si>
  <si>
    <t>Aumento de Capital em Controlada</t>
  </si>
  <si>
    <t>6.02.09</t>
  </si>
  <si>
    <t>Caixa e Equivalentes de Caixa por Incorporação</t>
  </si>
  <si>
    <t>6.02.08</t>
  </si>
  <si>
    <t>Caixa Recebido na Venda de Investimentos</t>
  </si>
  <si>
    <t>6.02.07</t>
  </si>
  <si>
    <t>Aquisição de Sociedade</t>
  </si>
  <si>
    <t>6.02.06</t>
  </si>
  <si>
    <t>Caixa e Equivalentes de Caixa por Aquisição de Sociedade</t>
  </si>
  <si>
    <t>6.02.05</t>
  </si>
  <si>
    <t>Dividendos e Juros Sobre o Capital Próprio Recebidos</t>
  </si>
  <si>
    <t>6.02.04</t>
  </si>
  <si>
    <t>Resgate de Depósitos Judiciais</t>
  </si>
  <si>
    <t>6.02.03</t>
  </si>
  <si>
    <t>Caixa Recebido na Venda de Ativo Imobilizado</t>
  </si>
  <si>
    <t>6.02.02</t>
  </si>
  <si>
    <t>Aquisições de Imobilizado e Intangível</t>
  </si>
  <si>
    <t>6.02.01</t>
  </si>
  <si>
    <t>Caixa Líquido Atividades de Investimento</t>
  </si>
  <si>
    <t>6.02</t>
  </si>
  <si>
    <t>6.01.03</t>
  </si>
  <si>
    <t>Variações nos Ativos e Passivos</t>
  </si>
  <si>
    <t>6.01.02</t>
  </si>
  <si>
    <t>Caixa Gerado nas Operações</t>
  </si>
  <si>
    <t>6.01.01</t>
  </si>
  <si>
    <t>Caixa Líquido Atividades Operacionais</t>
  </si>
  <si>
    <t>6.01</t>
  </si>
  <si>
    <t>Demonstrativo: Balanço Gerencial</t>
  </si>
  <si>
    <t>EMPRESA: VIVT3 - TELEFÔNICA BRASIL S.A</t>
  </si>
  <si>
    <t>Capital Investido ou Ativos Líquidos</t>
  </si>
  <si>
    <t>Capital Investido total ou Ativos Líquidos Totais</t>
  </si>
  <si>
    <t>Capital Aplicado ou Fontes de recursos</t>
  </si>
  <si>
    <t xml:space="preserve">                   Dívidas de Longo Prazo</t>
  </si>
  <si>
    <t xml:space="preserve">                   Patrimônio dos Acionistas</t>
  </si>
  <si>
    <t>Capital Aplicado Total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</si>
  <si>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Ativos Fixos Líquidos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</si>
  <si>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Necessidades de capital de Giro (NCG)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</si>
  <si>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Caixa e equivalentes de caixa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</si>
  <si>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Dívidas de curto prazo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</si>
  <si>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Financiamento de Longo Prazo</t>
    </r>
  </si>
  <si>
    <t>Medidas de Liquidez Tradicionais</t>
  </si>
  <si>
    <t>Capital de Giro Líquido = Financiamentos de Longo Prazo - Ativos Fixos Líquidos=</t>
  </si>
  <si>
    <t>Capital de Giro Líquido = Ativo Circulante - Passivo Circulante=</t>
  </si>
  <si>
    <t>Índice de Liquidez Corrente= Ativos Circulantes/Passivos Circulantes</t>
  </si>
  <si>
    <t>Índice de Liquidez Seca (Acid Test)= (Ativos Circulantes - Estoques)/Passivos Circulantes</t>
  </si>
  <si>
    <t>Investimento Líquido no ciclo operacional ou em necessidades de capital de giro (NCG)</t>
  </si>
  <si>
    <t xml:space="preserve">NCG= </t>
  </si>
  <si>
    <t>Financiamento do Ciclo Operacional</t>
  </si>
  <si>
    <t>FLLP = Dívidas de Longo Prazo + Patrimônio dos acionistas - Ativos Fixos Líquidos</t>
  </si>
  <si>
    <t>Liquidez = FLLP/NCG</t>
  </si>
  <si>
    <t>Gestão do Ciclo Operacional</t>
  </si>
  <si>
    <t>NCG/Receita Líquida Operacional=</t>
  </si>
  <si>
    <t>Giro de estoques = CPV/Estoques</t>
  </si>
  <si>
    <t>Prazo médio de estoques= 365/Giro = Estoques*365/CPV</t>
  </si>
  <si>
    <t>Prazo médio de recebimento= contas a receber de clientes/vendas diárias médias</t>
  </si>
  <si>
    <t>Prazo médio de pagamento= contas a pagar a fornecedores/compras diárias médias</t>
  </si>
  <si>
    <t>Ciclo de caixa= Prazo médio estoques + PM de recebimento-PM de pagamento</t>
  </si>
  <si>
    <t xml:space="preserve">Compras=CPV+ (Estoques finais-estoques iniciais) </t>
  </si>
  <si>
    <t>Demonstrativo: Análise de Liquidez</t>
  </si>
  <si>
    <t>Demonstrativo: Balanço Patrimonial Ativo</t>
  </si>
  <si>
    <t>Período: 2014 - 2019</t>
  </si>
  <si>
    <t>Demonstrativo: Balanço Patrimonial Passivo</t>
  </si>
  <si>
    <t>Demonstrativo: Demonstração de Resultado</t>
  </si>
  <si>
    <t>Demonstrativo: Demonstração de Fluxo de Caixa</t>
  </si>
  <si>
    <t>Ativo Circulante Operacional</t>
  </si>
  <si>
    <t>Passivo Circulante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</si>
</sst>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797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5" fillId="0" borderId="7" xfId="0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5" fillId="6" borderId="5" xfId="0" applyFont="1" applyFill="1" applyBorder="1"/>
    <xf numFmtId="0" fontId="0" fillId="0" borderId="15" xfId="0" applyBorder="1"/>
    <xf numFmtId="0" fontId="5" fillId="0" borderId="11" xfId="0" applyFont="1" applyBorder="1"/>
    <xf numFmtId="0" fontId="0" fillId="0" borderId="19" xfId="0" applyBorder="1"/>
    <xf numFmtId="0" fontId="5" fillId="6" borderId="21" xfId="0" applyFont="1" applyFill="1" applyBorder="1"/>
    <xf numFmtId="0" fontId="1" fillId="5" borderId="24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46" fontId="0" fillId="0" borderId="9" xfId="0" applyNumberFormat="1" applyBorder="1"/>
    <xf numFmtId="0" fontId="2" fillId="0" borderId="27" xfId="0" applyFont="1" applyBorder="1"/>
    <xf numFmtId="2" fontId="0" fillId="0" borderId="9" xfId="0" applyNumberFormat="1" applyBorder="1"/>
    <xf numFmtId="0" fontId="0" fillId="0" borderId="9" xfId="0" applyNumberFormat="1" applyBorder="1"/>
    <xf numFmtId="2" fontId="0" fillId="0" borderId="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" fillId="5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/>
    </xf>
    <xf numFmtId="3" fontId="0" fillId="0" borderId="9" xfId="0" applyNumberFormat="1" applyBorder="1"/>
    <xf numFmtId="0" fontId="0" fillId="3" borderId="9" xfId="0" applyFill="1" applyBorder="1"/>
    <xf numFmtId="0" fontId="0" fillId="2" borderId="9" xfId="0" applyFill="1" applyBorder="1"/>
    <xf numFmtId="14" fontId="1" fillId="5" borderId="9" xfId="0" applyNumberFormat="1" applyFont="1" applyFill="1" applyBorder="1" applyAlignment="1">
      <alignment horizontal="center" vertical="center"/>
    </xf>
    <xf numFmtId="3" fontId="0" fillId="0" borderId="3" xfId="0" applyNumberFormat="1" applyBorder="1"/>
    <xf numFmtId="3" fontId="0" fillId="0" borderId="1" xfId="0" applyNumberFormat="1" applyBorder="1"/>
    <xf numFmtId="0" fontId="5" fillId="0" borderId="9" xfId="0" applyFont="1" applyBorder="1"/>
    <xf numFmtId="3" fontId="0" fillId="7" borderId="3" xfId="0" applyNumberFormat="1" applyFill="1" applyBorder="1"/>
    <xf numFmtId="3" fontId="0" fillId="6" borderId="13" xfId="0" applyNumberFormat="1" applyFill="1" applyBorder="1"/>
    <xf numFmtId="3" fontId="0" fillId="6" borderId="22" xfId="0" applyNumberFormat="1" applyFill="1" applyBorder="1"/>
    <xf numFmtId="3" fontId="0" fillId="0" borderId="18" xfId="0" applyNumberFormat="1" applyBorder="1"/>
    <xf numFmtId="10" fontId="0" fillId="0" borderId="10" xfId="0" applyNumberFormat="1" applyBorder="1"/>
    <xf numFmtId="10" fontId="0" fillId="7" borderId="10" xfId="0" applyNumberFormat="1" applyFill="1" applyBorder="1"/>
    <xf numFmtId="3" fontId="0" fillId="0" borderId="16" xfId="0" applyNumberFormat="1" applyBorder="1"/>
    <xf numFmtId="3" fontId="0" fillId="0" borderId="17" xfId="0" applyNumberFormat="1" applyBorder="1"/>
    <xf numFmtId="3" fontId="0" fillId="7" borderId="16" xfId="0" applyNumberFormat="1" applyFill="1" applyBorder="1"/>
    <xf numFmtId="3" fontId="0" fillId="7" borderId="17" xfId="0" applyNumberFormat="1" applyFill="1" applyBorder="1"/>
    <xf numFmtId="3" fontId="0" fillId="0" borderId="25" xfId="0" applyNumberFormat="1" applyBorder="1"/>
    <xf numFmtId="3" fontId="0" fillId="0" borderId="23" xfId="0" applyNumberFormat="1" applyBorder="1"/>
    <xf numFmtId="3" fontId="0" fillId="6" borderId="28" xfId="0" applyNumberFormat="1" applyFill="1" applyBorder="1"/>
    <xf numFmtId="3" fontId="0" fillId="6" borderId="26" xfId="0" applyNumberFormat="1" applyFill="1" applyBorder="1"/>
    <xf numFmtId="0" fontId="0" fillId="0" borderId="10" xfId="0" applyNumberFormat="1" applyBorder="1"/>
    <xf numFmtId="10" fontId="0" fillId="0" borderId="14" xfId="0" applyNumberFormat="1" applyBorder="1"/>
    <xf numFmtId="164" fontId="0" fillId="0" borderId="9" xfId="0" applyNumberFormat="1" applyBorder="1"/>
    <xf numFmtId="3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8" sqref="B28"/>
    </sheetView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3" t="s">
        <v>198</v>
      </c>
    </row>
    <row r="2" spans="1:8" ht="15.6" x14ac:dyDescent="0.3">
      <c r="A2" s="2" t="s">
        <v>229</v>
      </c>
    </row>
    <row r="3" spans="1:8" ht="15.6" x14ac:dyDescent="0.3">
      <c r="A3" s="2" t="s">
        <v>230</v>
      </c>
    </row>
    <row r="6" spans="1:8" x14ac:dyDescent="0.3">
      <c r="A6" s="31" t="s">
        <v>36</v>
      </c>
      <c r="B6" s="31" t="s">
        <v>35</v>
      </c>
      <c r="C6" s="31" t="s">
        <v>34</v>
      </c>
      <c r="D6" s="31" t="s">
        <v>33</v>
      </c>
      <c r="E6" s="31" t="s">
        <v>32</v>
      </c>
      <c r="F6" s="31" t="s">
        <v>31</v>
      </c>
      <c r="G6" s="31" t="s">
        <v>30</v>
      </c>
      <c r="H6" s="31" t="s">
        <v>29</v>
      </c>
    </row>
    <row r="7" spans="1:8" x14ac:dyDescent="0.3">
      <c r="A7" s="32">
        <v>1</v>
      </c>
      <c r="B7" s="10" t="s">
        <v>28</v>
      </c>
      <c r="C7" s="33">
        <v>110683780</v>
      </c>
      <c r="D7" s="33">
        <v>102561318</v>
      </c>
      <c r="E7" s="33">
        <v>101382835</v>
      </c>
      <c r="F7" s="33">
        <v>102066259</v>
      </c>
      <c r="G7" s="33">
        <v>101685064</v>
      </c>
      <c r="H7" s="33">
        <v>73065288</v>
      </c>
    </row>
    <row r="8" spans="1:8" x14ac:dyDescent="0.3">
      <c r="A8" s="34" t="s">
        <v>27</v>
      </c>
      <c r="B8" s="10" t="s">
        <v>26</v>
      </c>
      <c r="C8" s="33">
        <v>20720846</v>
      </c>
      <c r="D8" s="33">
        <v>18362992</v>
      </c>
      <c r="E8" s="33">
        <v>16731666</v>
      </c>
      <c r="F8" s="33">
        <v>18398995</v>
      </c>
      <c r="G8" s="33">
        <v>17909303</v>
      </c>
      <c r="H8" s="33">
        <v>15517368</v>
      </c>
    </row>
    <row r="9" spans="1:8" x14ac:dyDescent="0.3">
      <c r="A9" s="35" t="s">
        <v>25</v>
      </c>
      <c r="B9" s="10" t="s">
        <v>24</v>
      </c>
      <c r="C9" s="33">
        <v>4548256</v>
      </c>
      <c r="D9" s="33">
        <v>3381328</v>
      </c>
      <c r="E9" s="33">
        <v>4050338</v>
      </c>
      <c r="F9" s="33">
        <v>5105110</v>
      </c>
      <c r="G9" s="33">
        <v>5336845</v>
      </c>
      <c r="H9" s="33">
        <v>4692689</v>
      </c>
    </row>
    <row r="10" spans="1:8" x14ac:dyDescent="0.3">
      <c r="A10" s="35" t="s">
        <v>23</v>
      </c>
      <c r="B10" s="10" t="s">
        <v>22</v>
      </c>
      <c r="C10" s="10"/>
      <c r="D10" s="10"/>
      <c r="E10" s="10"/>
      <c r="F10" s="10"/>
      <c r="G10" s="10"/>
      <c r="H10" s="10"/>
    </row>
    <row r="11" spans="1:8" x14ac:dyDescent="0.3">
      <c r="A11" s="35" t="s">
        <v>21</v>
      </c>
      <c r="B11" s="10" t="s">
        <v>20</v>
      </c>
      <c r="C11" s="33">
        <v>8930780</v>
      </c>
      <c r="D11" s="33">
        <v>8304382</v>
      </c>
      <c r="E11" s="33">
        <v>8588466</v>
      </c>
      <c r="F11" s="33">
        <v>8701688</v>
      </c>
      <c r="G11" s="33">
        <v>8285319</v>
      </c>
      <c r="H11" s="33">
        <v>6724061</v>
      </c>
    </row>
    <row r="12" spans="1:8" x14ac:dyDescent="0.3">
      <c r="A12" s="35" t="s">
        <v>19</v>
      </c>
      <c r="B12" s="10" t="s">
        <v>18</v>
      </c>
      <c r="C12" s="33">
        <v>670079</v>
      </c>
      <c r="D12" s="33">
        <v>462053</v>
      </c>
      <c r="E12" s="33">
        <v>348755</v>
      </c>
      <c r="F12" s="33">
        <v>410413</v>
      </c>
      <c r="G12" s="33">
        <v>603631</v>
      </c>
      <c r="H12" s="33">
        <v>479801</v>
      </c>
    </row>
    <row r="13" spans="1:8" x14ac:dyDescent="0.3">
      <c r="A13" s="35" t="s">
        <v>17</v>
      </c>
      <c r="B13" s="10" t="s">
        <v>16</v>
      </c>
      <c r="C13" s="10"/>
      <c r="D13" s="10"/>
      <c r="E13" s="10"/>
      <c r="F13" s="10"/>
      <c r="G13" s="10"/>
      <c r="H13" s="10"/>
    </row>
    <row r="14" spans="1:8" x14ac:dyDescent="0.3">
      <c r="A14" s="35" t="s">
        <v>15</v>
      </c>
      <c r="B14" s="10" t="s">
        <v>14</v>
      </c>
      <c r="C14" s="33">
        <v>5221201</v>
      </c>
      <c r="D14" s="33">
        <v>4948807</v>
      </c>
      <c r="E14" s="33">
        <v>2563990</v>
      </c>
      <c r="F14" s="33">
        <v>3027230</v>
      </c>
      <c r="G14" s="33">
        <v>2521292</v>
      </c>
      <c r="H14" s="33">
        <v>2202662</v>
      </c>
    </row>
    <row r="15" spans="1:8" x14ac:dyDescent="0.3">
      <c r="A15" s="35" t="s">
        <v>13</v>
      </c>
      <c r="B15" s="10" t="s">
        <v>12</v>
      </c>
      <c r="C15" s="33">
        <v>769267</v>
      </c>
      <c r="D15" s="33">
        <v>581743</v>
      </c>
      <c r="E15" s="33">
        <v>446439</v>
      </c>
      <c r="F15" s="33">
        <v>343092</v>
      </c>
      <c r="G15" s="33">
        <v>356446</v>
      </c>
      <c r="H15" s="33">
        <v>303551</v>
      </c>
    </row>
    <row r="16" spans="1:8" x14ac:dyDescent="0.3">
      <c r="A16" s="35" t="s">
        <v>11</v>
      </c>
      <c r="B16" s="10" t="s">
        <v>10</v>
      </c>
      <c r="C16" s="33">
        <v>581263</v>
      </c>
      <c r="D16" s="33">
        <v>684679</v>
      </c>
      <c r="E16" s="33">
        <v>733678</v>
      </c>
      <c r="F16" s="33">
        <v>811462</v>
      </c>
      <c r="G16" s="33">
        <v>805770</v>
      </c>
      <c r="H16" s="33">
        <v>1114604</v>
      </c>
    </row>
    <row r="17" spans="1:8" x14ac:dyDescent="0.3">
      <c r="A17" s="34" t="s">
        <v>9</v>
      </c>
      <c r="B17" s="10" t="s">
        <v>8</v>
      </c>
      <c r="C17" s="33">
        <v>89962934</v>
      </c>
      <c r="D17" s="33">
        <v>84198326</v>
      </c>
      <c r="E17" s="33">
        <v>84651169</v>
      </c>
      <c r="F17" s="33">
        <v>83667264</v>
      </c>
      <c r="G17" s="33">
        <v>83775761</v>
      </c>
      <c r="H17" s="33">
        <v>57547920</v>
      </c>
    </row>
    <row r="18" spans="1:8" x14ac:dyDescent="0.3">
      <c r="A18" s="35" t="s">
        <v>7</v>
      </c>
      <c r="B18" s="10" t="s">
        <v>6</v>
      </c>
      <c r="C18" s="33">
        <v>5258432</v>
      </c>
      <c r="D18" s="33">
        <v>7760357</v>
      </c>
      <c r="E18" s="33">
        <v>7998047</v>
      </c>
      <c r="F18" s="33">
        <v>7173105</v>
      </c>
      <c r="G18" s="33">
        <v>7590644</v>
      </c>
      <c r="H18" s="33">
        <v>5726827</v>
      </c>
    </row>
    <row r="19" spans="1:8" x14ac:dyDescent="0.3">
      <c r="A19" s="35" t="s">
        <v>5</v>
      </c>
      <c r="B19" s="10" t="s">
        <v>4</v>
      </c>
      <c r="C19" s="33">
        <v>103184</v>
      </c>
      <c r="D19" s="33">
        <v>101657</v>
      </c>
      <c r="E19" s="33">
        <v>98902</v>
      </c>
      <c r="F19" s="33">
        <v>85745</v>
      </c>
      <c r="G19" s="33">
        <v>101161</v>
      </c>
      <c r="H19" s="33">
        <v>79805</v>
      </c>
    </row>
    <row r="20" spans="1:8" x14ac:dyDescent="0.3">
      <c r="A20" s="35" t="s">
        <v>3</v>
      </c>
      <c r="B20" s="10" t="s">
        <v>2</v>
      </c>
      <c r="C20" s="33">
        <v>43058998</v>
      </c>
      <c r="D20" s="33">
        <v>34115327</v>
      </c>
      <c r="E20" s="33">
        <v>33222316</v>
      </c>
      <c r="F20" s="33">
        <v>31924918</v>
      </c>
      <c r="G20" s="33">
        <v>30476765</v>
      </c>
      <c r="H20" s="33">
        <v>20453864</v>
      </c>
    </row>
    <row r="21" spans="1:8" x14ac:dyDescent="0.3">
      <c r="A21" s="35" t="s">
        <v>1</v>
      </c>
      <c r="B21" s="10" t="s">
        <v>0</v>
      </c>
      <c r="C21" s="33">
        <v>41542320</v>
      </c>
      <c r="D21" s="33">
        <v>42220985</v>
      </c>
      <c r="E21" s="33">
        <v>43331904</v>
      </c>
      <c r="F21" s="33">
        <v>44483496</v>
      </c>
      <c r="G21" s="33">
        <v>45607191</v>
      </c>
      <c r="H21" s="33">
        <v>31287424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L18" sqref="L18"/>
    </sheetView>
  </sheetViews>
  <sheetFormatPr defaultRowHeight="14.4" x14ac:dyDescent="0.3"/>
  <cols>
    <col min="1" max="1" width="17.5546875" customWidth="1"/>
    <col min="2" max="2" width="62.109375" customWidth="1"/>
    <col min="3" max="3" width="15.77734375" customWidth="1"/>
    <col min="4" max="4" width="14.77734375" customWidth="1"/>
    <col min="5" max="5" width="14.6640625" customWidth="1"/>
    <col min="6" max="6" width="14.21875" customWidth="1"/>
    <col min="7" max="7" width="13.6640625" customWidth="1"/>
    <col min="8" max="8" width="14.21875" customWidth="1"/>
  </cols>
  <sheetData>
    <row r="1" spans="1:8" ht="18" x14ac:dyDescent="0.35">
      <c r="A1" s="3" t="s">
        <v>198</v>
      </c>
    </row>
    <row r="2" spans="1:8" ht="15.6" x14ac:dyDescent="0.3">
      <c r="A2" s="2" t="s">
        <v>231</v>
      </c>
    </row>
    <row r="3" spans="1:8" ht="15.6" x14ac:dyDescent="0.3">
      <c r="A3" s="2" t="s">
        <v>230</v>
      </c>
    </row>
    <row r="6" spans="1:8" x14ac:dyDescent="0.3">
      <c r="A6" s="31" t="s">
        <v>36</v>
      </c>
      <c r="B6" s="31" t="s">
        <v>35</v>
      </c>
      <c r="C6" s="31" t="s">
        <v>34</v>
      </c>
      <c r="D6" s="31" t="s">
        <v>33</v>
      </c>
      <c r="E6" s="31" t="s">
        <v>32</v>
      </c>
      <c r="F6" s="31" t="s">
        <v>31</v>
      </c>
      <c r="G6" s="31" t="s">
        <v>30</v>
      </c>
      <c r="H6" s="31" t="s">
        <v>29</v>
      </c>
    </row>
    <row r="7" spans="1:8" x14ac:dyDescent="0.3">
      <c r="A7" s="32">
        <v>2</v>
      </c>
      <c r="B7" s="10" t="s">
        <v>83</v>
      </c>
      <c r="C7" s="33">
        <v>110683780</v>
      </c>
      <c r="D7" s="33">
        <v>102561318</v>
      </c>
      <c r="E7" s="33">
        <v>101382835</v>
      </c>
      <c r="F7" s="33">
        <v>102066259</v>
      </c>
      <c r="G7" s="33">
        <v>101685064</v>
      </c>
      <c r="H7" s="33">
        <v>73065288</v>
      </c>
    </row>
    <row r="8" spans="1:8" x14ac:dyDescent="0.3">
      <c r="A8" s="34" t="s">
        <v>82</v>
      </c>
      <c r="B8" s="10" t="s">
        <v>81</v>
      </c>
      <c r="C8" s="33">
        <v>19016360</v>
      </c>
      <c r="D8" s="33">
        <v>17160820</v>
      </c>
      <c r="E8" s="33">
        <v>17862531</v>
      </c>
      <c r="F8" s="33">
        <v>20438575</v>
      </c>
      <c r="G8" s="33">
        <v>17981713</v>
      </c>
      <c r="H8" s="33">
        <v>16011006</v>
      </c>
    </row>
    <row r="9" spans="1:8" x14ac:dyDescent="0.3">
      <c r="A9" s="35" t="s">
        <v>80</v>
      </c>
      <c r="B9" s="10" t="s">
        <v>79</v>
      </c>
      <c r="C9" s="33">
        <v>766093</v>
      </c>
      <c r="D9" s="33">
        <v>782630</v>
      </c>
      <c r="E9" s="33">
        <v>723380</v>
      </c>
      <c r="F9" s="33">
        <v>760643</v>
      </c>
      <c r="G9" s="33">
        <v>698846</v>
      </c>
      <c r="H9" s="33">
        <v>591381</v>
      </c>
    </row>
    <row r="10" spans="1:8" x14ac:dyDescent="0.3">
      <c r="A10" s="35" t="s">
        <v>78</v>
      </c>
      <c r="B10" s="10" t="s">
        <v>77</v>
      </c>
      <c r="C10" s="33">
        <v>7091752</v>
      </c>
      <c r="D10" s="33">
        <v>7642782</v>
      </c>
      <c r="E10" s="33">
        <v>7447100</v>
      </c>
      <c r="F10" s="33">
        <v>7611246</v>
      </c>
      <c r="G10" s="33">
        <v>8373235</v>
      </c>
      <c r="H10" s="33">
        <v>7641191</v>
      </c>
    </row>
    <row r="11" spans="1:8" x14ac:dyDescent="0.3">
      <c r="A11" s="35" t="s">
        <v>76</v>
      </c>
      <c r="B11" s="10" t="s">
        <v>75</v>
      </c>
      <c r="C11" s="33">
        <v>1301130</v>
      </c>
      <c r="D11" s="33">
        <v>1809974</v>
      </c>
      <c r="E11" s="33">
        <v>1731315</v>
      </c>
      <c r="F11" s="33">
        <v>1770731</v>
      </c>
      <c r="G11" s="33">
        <v>1716002</v>
      </c>
      <c r="H11" s="33">
        <v>1281673</v>
      </c>
    </row>
    <row r="12" spans="1:8" x14ac:dyDescent="0.3">
      <c r="A12" s="35" t="s">
        <v>74</v>
      </c>
      <c r="B12" s="10" t="s">
        <v>67</v>
      </c>
      <c r="C12" s="33">
        <v>2683605</v>
      </c>
      <c r="D12" s="33">
        <v>1464166</v>
      </c>
      <c r="E12" s="33">
        <v>3033441</v>
      </c>
      <c r="F12" s="33">
        <v>4663479</v>
      </c>
      <c r="G12" s="33">
        <v>2342991</v>
      </c>
      <c r="H12" s="33">
        <v>2264518</v>
      </c>
    </row>
    <row r="13" spans="1:8" x14ac:dyDescent="0.3">
      <c r="A13" s="35" t="s">
        <v>73</v>
      </c>
      <c r="B13" s="10" t="s">
        <v>65</v>
      </c>
      <c r="C13" s="33">
        <v>6747316</v>
      </c>
      <c r="D13" s="33">
        <v>5083339</v>
      </c>
      <c r="E13" s="33">
        <v>3492384</v>
      </c>
      <c r="F13" s="33">
        <v>4448853</v>
      </c>
      <c r="G13" s="33">
        <v>3936262</v>
      </c>
      <c r="H13" s="33">
        <v>3557967</v>
      </c>
    </row>
    <row r="14" spans="1:8" x14ac:dyDescent="0.3">
      <c r="A14" s="35" t="s">
        <v>72</v>
      </c>
      <c r="B14" s="10" t="s">
        <v>61</v>
      </c>
      <c r="C14" s="33">
        <v>426464</v>
      </c>
      <c r="D14" s="33">
        <v>377929</v>
      </c>
      <c r="E14" s="33">
        <v>1434911</v>
      </c>
      <c r="F14" s="33">
        <v>1183623</v>
      </c>
      <c r="G14" s="33">
        <v>914377</v>
      </c>
      <c r="H14" s="33">
        <v>674276</v>
      </c>
    </row>
    <row r="15" spans="1:8" x14ac:dyDescent="0.3">
      <c r="A15" s="35" t="s">
        <v>71</v>
      </c>
      <c r="B15" s="10" t="s">
        <v>59</v>
      </c>
      <c r="C15" s="10"/>
      <c r="D15" s="10"/>
      <c r="E15" s="10"/>
      <c r="F15" s="10"/>
      <c r="G15" s="10"/>
      <c r="H15" s="10"/>
    </row>
    <row r="16" spans="1:8" x14ac:dyDescent="0.3">
      <c r="A16" s="34" t="s">
        <v>70</v>
      </c>
      <c r="B16" s="10" t="s">
        <v>69</v>
      </c>
      <c r="C16" s="33">
        <v>21055158</v>
      </c>
      <c r="D16" s="33">
        <v>13793471</v>
      </c>
      <c r="E16" s="33">
        <v>14058946</v>
      </c>
      <c r="F16" s="33">
        <v>12383265</v>
      </c>
      <c r="G16" s="33">
        <v>15136109</v>
      </c>
      <c r="H16" s="33">
        <v>12104187</v>
      </c>
    </row>
    <row r="17" spans="1:8" x14ac:dyDescent="0.3">
      <c r="A17" s="35" t="s">
        <v>68</v>
      </c>
      <c r="B17" s="10" t="s">
        <v>67</v>
      </c>
      <c r="C17" s="33">
        <v>11026819</v>
      </c>
      <c r="D17" s="33">
        <v>4675271</v>
      </c>
      <c r="E17" s="33">
        <v>5428400</v>
      </c>
      <c r="F17" s="33">
        <v>4560595</v>
      </c>
      <c r="G17" s="33">
        <v>7878299</v>
      </c>
      <c r="H17" s="33">
        <v>5534742</v>
      </c>
    </row>
    <row r="18" spans="1:8" x14ac:dyDescent="0.3">
      <c r="A18" s="35" t="s">
        <v>66</v>
      </c>
      <c r="B18" s="10" t="s">
        <v>65</v>
      </c>
      <c r="C18" s="33">
        <v>1355610</v>
      </c>
      <c r="D18" s="33">
        <v>1003326</v>
      </c>
      <c r="E18" s="33">
        <v>860745</v>
      </c>
      <c r="F18" s="33">
        <v>685246</v>
      </c>
      <c r="G18" s="33">
        <v>922911</v>
      </c>
      <c r="H18" s="33">
        <v>1168880</v>
      </c>
    </row>
    <row r="19" spans="1:8" x14ac:dyDescent="0.3">
      <c r="A19" s="35" t="s">
        <v>64</v>
      </c>
      <c r="B19" s="10" t="s">
        <v>63</v>
      </c>
      <c r="C19" s="33">
        <v>2726442</v>
      </c>
      <c r="D19" s="33">
        <v>1982952</v>
      </c>
      <c r="E19" s="33">
        <v>709325</v>
      </c>
      <c r="F19" s="10">
        <v>0</v>
      </c>
      <c r="G19" s="10"/>
      <c r="H19" s="10"/>
    </row>
    <row r="20" spans="1:8" x14ac:dyDescent="0.3">
      <c r="A20" s="35" t="s">
        <v>62</v>
      </c>
      <c r="B20" s="10" t="s">
        <v>61</v>
      </c>
      <c r="C20" s="33">
        <v>5739312</v>
      </c>
      <c r="D20" s="33">
        <v>5881396</v>
      </c>
      <c r="E20" s="33">
        <v>6709839</v>
      </c>
      <c r="F20" s="33">
        <v>6625638</v>
      </c>
      <c r="G20" s="33">
        <v>5975662</v>
      </c>
      <c r="H20" s="33">
        <v>4917783</v>
      </c>
    </row>
    <row r="21" spans="1:8" x14ac:dyDescent="0.3">
      <c r="A21" s="35" t="s">
        <v>60</v>
      </c>
      <c r="B21" s="10" t="s">
        <v>59</v>
      </c>
      <c r="C21" s="10"/>
      <c r="D21" s="10"/>
      <c r="E21" s="10"/>
      <c r="F21" s="10"/>
      <c r="G21" s="10"/>
      <c r="H21" s="10"/>
    </row>
    <row r="22" spans="1:8" x14ac:dyDescent="0.3">
      <c r="A22" s="35" t="s">
        <v>58</v>
      </c>
      <c r="B22" s="10" t="s">
        <v>57</v>
      </c>
      <c r="C22" s="33">
        <v>206975</v>
      </c>
      <c r="D22" s="33">
        <v>250526</v>
      </c>
      <c r="E22" s="33">
        <v>350637</v>
      </c>
      <c r="F22" s="33">
        <v>511786</v>
      </c>
      <c r="G22" s="33">
        <v>359237</v>
      </c>
      <c r="H22" s="33">
        <v>482782</v>
      </c>
    </row>
    <row r="23" spans="1:8" x14ac:dyDescent="0.3">
      <c r="A23" s="34" t="s">
        <v>56</v>
      </c>
      <c r="B23" s="10" t="s">
        <v>55</v>
      </c>
      <c r="C23" s="33">
        <v>70612262</v>
      </c>
      <c r="D23" s="33">
        <v>71607027</v>
      </c>
      <c r="E23" s="33">
        <v>69461358</v>
      </c>
      <c r="F23" s="33">
        <v>69244419</v>
      </c>
      <c r="G23" s="33">
        <v>68567242</v>
      </c>
      <c r="H23" s="33">
        <v>44950095</v>
      </c>
    </row>
    <row r="24" spans="1:8" x14ac:dyDescent="0.3">
      <c r="A24" s="35" t="s">
        <v>54</v>
      </c>
      <c r="B24" s="10" t="s">
        <v>53</v>
      </c>
      <c r="C24" s="33">
        <v>63571416</v>
      </c>
      <c r="D24" s="33">
        <v>63571416</v>
      </c>
      <c r="E24" s="33">
        <v>63571416</v>
      </c>
      <c r="F24" s="33">
        <v>63571416</v>
      </c>
      <c r="G24" s="33">
        <v>63571416</v>
      </c>
      <c r="H24" s="33">
        <v>37798110</v>
      </c>
    </row>
    <row r="25" spans="1:8" x14ac:dyDescent="0.3">
      <c r="A25" s="35" t="s">
        <v>52</v>
      </c>
      <c r="B25" s="10" t="s">
        <v>51</v>
      </c>
      <c r="C25" s="33">
        <v>1165463</v>
      </c>
      <c r="D25" s="33">
        <v>1213532</v>
      </c>
      <c r="E25" s="33">
        <v>1213522</v>
      </c>
      <c r="F25" s="33">
        <v>1272581</v>
      </c>
      <c r="G25" s="33">
        <v>1272564</v>
      </c>
      <c r="H25" s="33">
        <v>2616449</v>
      </c>
    </row>
    <row r="26" spans="1:8" x14ac:dyDescent="0.3">
      <c r="A26" s="35" t="s">
        <v>50</v>
      </c>
      <c r="B26" s="10" t="s">
        <v>49</v>
      </c>
      <c r="C26" s="10"/>
      <c r="D26" s="10"/>
      <c r="E26" s="10"/>
      <c r="F26" s="10"/>
      <c r="G26" s="10"/>
      <c r="H26" s="10"/>
    </row>
    <row r="27" spans="1:8" x14ac:dyDescent="0.3">
      <c r="A27" s="35" t="s">
        <v>48</v>
      </c>
      <c r="B27" s="10" t="s">
        <v>47</v>
      </c>
      <c r="C27" s="33">
        <v>4337652</v>
      </c>
      <c r="D27" s="33">
        <v>6792854</v>
      </c>
      <c r="E27" s="33">
        <v>4655092</v>
      </c>
      <c r="F27" s="33">
        <v>4388961</v>
      </c>
      <c r="G27" s="33">
        <v>3697794</v>
      </c>
      <c r="H27" s="33">
        <v>4303071</v>
      </c>
    </row>
    <row r="28" spans="1:8" x14ac:dyDescent="0.3">
      <c r="A28" s="35" t="s">
        <v>46</v>
      </c>
      <c r="B28" s="10" t="s">
        <v>45</v>
      </c>
      <c r="C28" s="33">
        <v>1506613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</row>
    <row r="29" spans="1:8" x14ac:dyDescent="0.3">
      <c r="A29" s="35" t="s">
        <v>44</v>
      </c>
      <c r="B29" s="10" t="s">
        <v>43</v>
      </c>
      <c r="C29" s="10"/>
      <c r="D29" s="10"/>
      <c r="E29" s="10"/>
      <c r="F29" s="10"/>
      <c r="G29" s="10"/>
      <c r="H29" s="10"/>
    </row>
    <row r="30" spans="1:8" x14ac:dyDescent="0.3">
      <c r="A30" s="35" t="s">
        <v>42</v>
      </c>
      <c r="B30" s="10" t="s">
        <v>41</v>
      </c>
      <c r="C30" s="10"/>
      <c r="D30" s="10"/>
      <c r="E30" s="10"/>
      <c r="F30" s="10"/>
      <c r="G30" s="10"/>
      <c r="H30" s="10"/>
    </row>
    <row r="31" spans="1:8" x14ac:dyDescent="0.3">
      <c r="A31" s="35" t="s">
        <v>40</v>
      </c>
      <c r="B31" s="10" t="s">
        <v>39</v>
      </c>
      <c r="C31" s="33">
        <v>31118</v>
      </c>
      <c r="D31" s="33">
        <v>29225</v>
      </c>
      <c r="E31" s="33">
        <v>21328</v>
      </c>
      <c r="F31" s="33">
        <v>11461</v>
      </c>
      <c r="G31" s="33">
        <v>25468</v>
      </c>
      <c r="H31" s="33">
        <v>232465</v>
      </c>
    </row>
    <row r="32" spans="1:8" x14ac:dyDescent="0.3">
      <c r="A32" s="35" t="s">
        <v>38</v>
      </c>
      <c r="B32" s="10" t="s">
        <v>37</v>
      </c>
      <c r="C32" s="10"/>
      <c r="D32" s="10"/>
      <c r="E32" s="10"/>
      <c r="F32" s="10"/>
      <c r="G32" s="10"/>
      <c r="H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9" sqref="C9"/>
    </sheetView>
  </sheetViews>
  <sheetFormatPr defaultRowHeight="14.4" x14ac:dyDescent="0.3"/>
  <cols>
    <col min="1" max="1" width="17.77734375" customWidth="1"/>
    <col min="2" max="2" width="62" customWidth="1"/>
    <col min="3" max="3" width="14.6640625" customWidth="1"/>
    <col min="4" max="4" width="14" customWidth="1"/>
    <col min="5" max="5" width="14.33203125" customWidth="1"/>
    <col min="6" max="6" width="14" customWidth="1"/>
    <col min="7" max="7" width="13.88671875" customWidth="1"/>
    <col min="8" max="8" width="14.33203125" customWidth="1"/>
  </cols>
  <sheetData>
    <row r="1" spans="1:8" ht="18" x14ac:dyDescent="0.35">
      <c r="A1" s="3" t="s">
        <v>198</v>
      </c>
    </row>
    <row r="2" spans="1:8" ht="15.6" x14ac:dyDescent="0.3">
      <c r="A2" s="2" t="s">
        <v>232</v>
      </c>
    </row>
    <row r="3" spans="1:8" ht="15.6" x14ac:dyDescent="0.3">
      <c r="A3" s="2" t="s">
        <v>230</v>
      </c>
    </row>
    <row r="6" spans="1:8" x14ac:dyDescent="0.3">
      <c r="A6" s="31" t="s">
        <v>36</v>
      </c>
      <c r="B6" s="31" t="s">
        <v>35</v>
      </c>
      <c r="C6" s="36">
        <v>43466</v>
      </c>
      <c r="D6" s="36">
        <v>43101</v>
      </c>
      <c r="E6" s="36">
        <v>42736</v>
      </c>
      <c r="F6" s="36">
        <v>42370</v>
      </c>
      <c r="G6" s="36">
        <v>42005</v>
      </c>
      <c r="H6" s="36">
        <v>41640</v>
      </c>
    </row>
    <row r="7" spans="1:8" x14ac:dyDescent="0.3">
      <c r="A7" s="31"/>
      <c r="B7" s="31"/>
      <c r="C7" s="36">
        <v>43738</v>
      </c>
      <c r="D7" s="36">
        <v>43373</v>
      </c>
      <c r="E7" s="36">
        <v>43008</v>
      </c>
      <c r="F7" s="36">
        <v>42643</v>
      </c>
      <c r="G7" s="36">
        <v>42277</v>
      </c>
      <c r="H7" s="36">
        <v>41912</v>
      </c>
    </row>
    <row r="8" spans="1:8" x14ac:dyDescent="0.3">
      <c r="A8" s="34" t="s">
        <v>139</v>
      </c>
      <c r="B8" s="10" t="s">
        <v>138</v>
      </c>
      <c r="C8" s="33">
        <v>32891316</v>
      </c>
      <c r="D8" s="33">
        <v>32377261</v>
      </c>
      <c r="E8" s="33">
        <v>32173292</v>
      </c>
      <c r="F8" s="33">
        <v>31634810</v>
      </c>
      <c r="G8" s="33">
        <v>29525983</v>
      </c>
      <c r="H8" s="33">
        <v>25952439</v>
      </c>
    </row>
    <row r="9" spans="1:8" x14ac:dyDescent="0.3">
      <c r="A9" s="34" t="s">
        <v>137</v>
      </c>
      <c r="B9" s="10" t="s">
        <v>136</v>
      </c>
      <c r="C9" s="33">
        <v>-16351888</v>
      </c>
      <c r="D9" s="33">
        <v>-15426953</v>
      </c>
      <c r="E9" s="33">
        <v>-15172547</v>
      </c>
      <c r="F9" s="33">
        <v>-15929873</v>
      </c>
      <c r="G9" s="33">
        <v>-14987070</v>
      </c>
      <c r="H9" s="33">
        <v>-12806037</v>
      </c>
    </row>
    <row r="10" spans="1:8" x14ac:dyDescent="0.3">
      <c r="A10" s="34" t="s">
        <v>135</v>
      </c>
      <c r="B10" s="10" t="s">
        <v>134</v>
      </c>
      <c r="C10" s="33">
        <v>16539428</v>
      </c>
      <c r="D10" s="33">
        <v>16950308</v>
      </c>
      <c r="E10" s="33">
        <v>17000745</v>
      </c>
      <c r="F10" s="33">
        <v>15704937</v>
      </c>
      <c r="G10" s="33">
        <v>14538913</v>
      </c>
      <c r="H10" s="33">
        <v>13146402</v>
      </c>
    </row>
    <row r="11" spans="1:8" x14ac:dyDescent="0.3">
      <c r="A11" s="34" t="s">
        <v>133</v>
      </c>
      <c r="B11" s="10" t="s">
        <v>132</v>
      </c>
      <c r="C11" s="33">
        <v>-11304070</v>
      </c>
      <c r="D11" s="33">
        <v>-9222580</v>
      </c>
      <c r="E11" s="33">
        <v>-12142959</v>
      </c>
      <c r="F11" s="33">
        <v>-11143969</v>
      </c>
      <c r="G11" s="33">
        <v>-10785131</v>
      </c>
      <c r="H11" s="33">
        <v>-9426997</v>
      </c>
    </row>
    <row r="12" spans="1:8" x14ac:dyDescent="0.3">
      <c r="A12" s="35" t="s">
        <v>131</v>
      </c>
      <c r="B12" s="10" t="s">
        <v>130</v>
      </c>
      <c r="C12" s="33">
        <v>-9597927</v>
      </c>
      <c r="D12" s="33">
        <v>-9653228</v>
      </c>
      <c r="E12" s="33">
        <v>-9812347</v>
      </c>
      <c r="F12" s="33">
        <v>-9247283</v>
      </c>
      <c r="G12" s="33">
        <v>-8875775</v>
      </c>
      <c r="H12" s="33">
        <v>-7685284</v>
      </c>
    </row>
    <row r="13" spans="1:8" x14ac:dyDescent="0.3">
      <c r="A13" s="35" t="s">
        <v>129</v>
      </c>
      <c r="B13" s="10" t="s">
        <v>128</v>
      </c>
      <c r="C13" s="33">
        <v>-1803194</v>
      </c>
      <c r="D13" s="33">
        <v>-1896390</v>
      </c>
      <c r="E13" s="33">
        <v>-1834996</v>
      </c>
      <c r="F13" s="33">
        <v>-1991193</v>
      </c>
      <c r="G13" s="33">
        <v>-1449255</v>
      </c>
      <c r="H13" s="33">
        <v>-1414337</v>
      </c>
    </row>
    <row r="14" spans="1:8" x14ac:dyDescent="0.3">
      <c r="A14" s="35" t="s">
        <v>127</v>
      </c>
      <c r="B14" s="10" t="s">
        <v>126</v>
      </c>
      <c r="C14" s="10"/>
      <c r="D14" s="10"/>
      <c r="E14" s="10"/>
      <c r="F14" s="10"/>
      <c r="G14" s="10"/>
      <c r="H14" s="10"/>
    </row>
    <row r="15" spans="1:8" x14ac:dyDescent="0.3">
      <c r="A15" s="35" t="s">
        <v>125</v>
      </c>
      <c r="B15" s="10" t="s">
        <v>124</v>
      </c>
      <c r="C15" s="33">
        <v>619592</v>
      </c>
      <c r="D15" s="33">
        <v>3780383</v>
      </c>
      <c r="E15" s="33">
        <v>270572</v>
      </c>
      <c r="F15" s="33">
        <v>837999</v>
      </c>
      <c r="G15" s="33">
        <v>439224</v>
      </c>
      <c r="H15" s="33">
        <v>375279</v>
      </c>
    </row>
    <row r="16" spans="1:8" x14ac:dyDescent="0.3">
      <c r="A16" s="35" t="s">
        <v>123</v>
      </c>
      <c r="B16" s="10" t="s">
        <v>122</v>
      </c>
      <c r="C16" s="33">
        <v>-521827</v>
      </c>
      <c r="D16" s="33">
        <v>-1448431</v>
      </c>
      <c r="E16" s="33">
        <v>-767550</v>
      </c>
      <c r="F16" s="33">
        <v>-744489</v>
      </c>
      <c r="G16" s="33">
        <v>-900794</v>
      </c>
      <c r="H16" s="33">
        <v>-709157</v>
      </c>
    </row>
    <row r="17" spans="1:8" x14ac:dyDescent="0.3">
      <c r="A17" s="35" t="s">
        <v>121</v>
      </c>
      <c r="B17" s="10" t="s">
        <v>120</v>
      </c>
      <c r="C17" s="10">
        <v>-714</v>
      </c>
      <c r="D17" s="33">
        <v>-4914</v>
      </c>
      <c r="E17" s="33">
        <v>1362</v>
      </c>
      <c r="F17" s="10">
        <v>997</v>
      </c>
      <c r="G17" s="33">
        <v>1469</v>
      </c>
      <c r="H17" s="33">
        <v>6502</v>
      </c>
    </row>
    <row r="18" spans="1:8" x14ac:dyDescent="0.3">
      <c r="A18" s="34" t="s">
        <v>119</v>
      </c>
      <c r="B18" s="10" t="s">
        <v>118</v>
      </c>
      <c r="C18" s="33">
        <v>5235358</v>
      </c>
      <c r="D18" s="33">
        <v>7727728</v>
      </c>
      <c r="E18" s="33">
        <v>4857786</v>
      </c>
      <c r="F18" s="33">
        <v>4560968</v>
      </c>
      <c r="G18" s="33">
        <v>3753782</v>
      </c>
      <c r="H18" s="33">
        <v>3719405</v>
      </c>
    </row>
    <row r="19" spans="1:8" x14ac:dyDescent="0.3">
      <c r="A19" s="34" t="s">
        <v>117</v>
      </c>
      <c r="B19" s="10" t="s">
        <v>116</v>
      </c>
      <c r="C19" s="33">
        <v>-636465</v>
      </c>
      <c r="D19" s="33">
        <v>1952091</v>
      </c>
      <c r="E19" s="33">
        <v>-725170</v>
      </c>
      <c r="F19" s="33">
        <v>-919190</v>
      </c>
      <c r="G19" s="33">
        <v>-647919</v>
      </c>
      <c r="H19" s="33">
        <v>-276770</v>
      </c>
    </row>
    <row r="20" spans="1:8" x14ac:dyDescent="0.3">
      <c r="A20" s="35" t="s">
        <v>115</v>
      </c>
      <c r="B20" s="10" t="s">
        <v>114</v>
      </c>
      <c r="C20" s="33">
        <v>918398</v>
      </c>
      <c r="D20" s="33">
        <v>3699511</v>
      </c>
      <c r="E20" s="33">
        <v>1513353</v>
      </c>
      <c r="F20" s="33">
        <v>2100151</v>
      </c>
      <c r="G20" s="33">
        <v>3661735</v>
      </c>
      <c r="H20" s="33">
        <v>563527</v>
      </c>
    </row>
    <row r="21" spans="1:8" x14ac:dyDescent="0.3">
      <c r="A21" s="35" t="s">
        <v>113</v>
      </c>
      <c r="B21" s="10" t="s">
        <v>112</v>
      </c>
      <c r="C21" s="33">
        <v>-1554863</v>
      </c>
      <c r="D21" s="33">
        <v>-1747420</v>
      </c>
      <c r="E21" s="33">
        <v>-2238523</v>
      </c>
      <c r="F21" s="33">
        <v>-3019341</v>
      </c>
      <c r="G21" s="33">
        <v>-4309654</v>
      </c>
      <c r="H21" s="33">
        <v>-840297</v>
      </c>
    </row>
    <row r="22" spans="1:8" x14ac:dyDescent="0.3">
      <c r="A22" s="34" t="s">
        <v>111</v>
      </c>
      <c r="B22" s="10" t="s">
        <v>110</v>
      </c>
      <c r="C22" s="33">
        <v>4598893</v>
      </c>
      <c r="D22" s="33">
        <v>9679819</v>
      </c>
      <c r="E22" s="33">
        <v>4132616</v>
      </c>
      <c r="F22" s="33">
        <v>3641778</v>
      </c>
      <c r="G22" s="33">
        <v>3105863</v>
      </c>
      <c r="H22" s="33">
        <v>3442635</v>
      </c>
    </row>
    <row r="23" spans="1:8" x14ac:dyDescent="0.3">
      <c r="A23" s="34" t="s">
        <v>109</v>
      </c>
      <c r="B23" s="10" t="s">
        <v>108</v>
      </c>
      <c r="C23" s="33">
        <v>-872133</v>
      </c>
      <c r="D23" s="33">
        <v>-2238239</v>
      </c>
      <c r="E23" s="33">
        <v>-1040781</v>
      </c>
      <c r="F23" s="33">
        <v>-771362</v>
      </c>
      <c r="G23" s="33">
        <v>-770163</v>
      </c>
      <c r="H23" s="33">
        <v>233113</v>
      </c>
    </row>
    <row r="24" spans="1:8" x14ac:dyDescent="0.3">
      <c r="A24" s="35" t="s">
        <v>107</v>
      </c>
      <c r="B24" s="10" t="s">
        <v>106</v>
      </c>
      <c r="C24" s="33">
        <v>-85100</v>
      </c>
      <c r="D24" s="33">
        <v>-743589</v>
      </c>
      <c r="E24" s="33">
        <v>-440085</v>
      </c>
      <c r="F24" s="33">
        <v>-475273</v>
      </c>
      <c r="G24" s="33">
        <v>-706457</v>
      </c>
      <c r="H24" s="33">
        <v>-730322</v>
      </c>
    </row>
    <row r="25" spans="1:8" x14ac:dyDescent="0.3">
      <c r="A25" s="35" t="s">
        <v>105</v>
      </c>
      <c r="B25" s="10" t="s">
        <v>104</v>
      </c>
      <c r="C25" s="33">
        <v>-787033</v>
      </c>
      <c r="D25" s="33">
        <v>-1494650</v>
      </c>
      <c r="E25" s="33">
        <v>-600696</v>
      </c>
      <c r="F25" s="33">
        <v>-296089</v>
      </c>
      <c r="G25" s="33">
        <v>-63706</v>
      </c>
      <c r="H25" s="33">
        <v>963435</v>
      </c>
    </row>
    <row r="26" spans="1:8" x14ac:dyDescent="0.3">
      <c r="A26" s="34" t="s">
        <v>103</v>
      </c>
      <c r="B26" s="10" t="s">
        <v>102</v>
      </c>
      <c r="C26" s="33">
        <v>3726760</v>
      </c>
      <c r="D26" s="33">
        <v>7441580</v>
      </c>
      <c r="E26" s="33">
        <v>3091835</v>
      </c>
      <c r="F26" s="33">
        <v>2870416</v>
      </c>
      <c r="G26" s="33">
        <v>2335700</v>
      </c>
      <c r="H26" s="33">
        <v>3675748</v>
      </c>
    </row>
    <row r="27" spans="1:8" x14ac:dyDescent="0.3">
      <c r="A27" s="34" t="s">
        <v>101</v>
      </c>
      <c r="B27" s="10" t="s">
        <v>100</v>
      </c>
      <c r="C27" s="10"/>
      <c r="D27" s="10"/>
      <c r="E27" s="10"/>
      <c r="F27" s="10"/>
      <c r="G27" s="10"/>
      <c r="H27" s="10"/>
    </row>
    <row r="28" spans="1:8" x14ac:dyDescent="0.3">
      <c r="A28" s="35" t="s">
        <v>99</v>
      </c>
      <c r="B28" s="10" t="s">
        <v>98</v>
      </c>
      <c r="C28" s="10"/>
      <c r="D28" s="10"/>
      <c r="E28" s="10"/>
      <c r="F28" s="10"/>
      <c r="G28" s="10"/>
      <c r="H28" s="10"/>
    </row>
    <row r="29" spans="1:8" x14ac:dyDescent="0.3">
      <c r="A29" s="35" t="s">
        <v>97</v>
      </c>
      <c r="B29" s="10" t="s">
        <v>96</v>
      </c>
      <c r="C29" s="10"/>
      <c r="D29" s="10"/>
      <c r="E29" s="10"/>
      <c r="F29" s="10"/>
      <c r="G29" s="10"/>
      <c r="H29" s="10"/>
    </row>
    <row r="30" spans="1:8" x14ac:dyDescent="0.3">
      <c r="A30" s="34" t="s">
        <v>95</v>
      </c>
      <c r="B30" s="10" t="s">
        <v>94</v>
      </c>
      <c r="C30" s="33">
        <v>3726760</v>
      </c>
      <c r="D30" s="33">
        <v>7441580</v>
      </c>
      <c r="E30" s="33">
        <v>3091835</v>
      </c>
      <c r="F30" s="33">
        <v>2870416</v>
      </c>
      <c r="G30" s="33">
        <v>2335700</v>
      </c>
      <c r="H30" s="33">
        <v>3675748</v>
      </c>
    </row>
    <row r="31" spans="1:8" x14ac:dyDescent="0.3">
      <c r="A31" s="35" t="s">
        <v>93</v>
      </c>
      <c r="B31" s="10" t="s">
        <v>92</v>
      </c>
      <c r="C31" s="33">
        <v>3726760</v>
      </c>
      <c r="D31" s="33">
        <v>7441580</v>
      </c>
      <c r="E31" s="33">
        <v>3091835</v>
      </c>
      <c r="F31" s="33">
        <v>2870416</v>
      </c>
      <c r="G31" s="33">
        <v>2335700</v>
      </c>
      <c r="H31" s="33">
        <v>3675748</v>
      </c>
    </row>
    <row r="32" spans="1:8" x14ac:dyDescent="0.3">
      <c r="A32" s="35" t="s">
        <v>91</v>
      </c>
      <c r="B32" s="10" t="s">
        <v>90</v>
      </c>
      <c r="C32" s="10"/>
      <c r="D32" s="10"/>
      <c r="E32" s="10"/>
      <c r="F32" s="10"/>
      <c r="G32" s="10"/>
      <c r="H32" s="10"/>
    </row>
    <row r="33" spans="1:8" x14ac:dyDescent="0.3">
      <c r="A33" s="34" t="s">
        <v>89</v>
      </c>
      <c r="B33" s="10" t="s">
        <v>88</v>
      </c>
      <c r="C33" s="10"/>
      <c r="D33" s="10"/>
      <c r="E33" s="10"/>
      <c r="F33" s="10"/>
      <c r="G33" s="10"/>
      <c r="H33" s="10"/>
    </row>
    <row r="34" spans="1:8" x14ac:dyDescent="0.3">
      <c r="A34" s="35" t="s">
        <v>87</v>
      </c>
      <c r="B34" s="10" t="s">
        <v>86</v>
      </c>
      <c r="C34" s="10"/>
      <c r="D34" s="10"/>
      <c r="E34" s="10"/>
      <c r="F34" s="10"/>
      <c r="G34" s="10"/>
      <c r="H34" s="10"/>
    </row>
    <row r="35" spans="1:8" x14ac:dyDescent="0.3">
      <c r="A35" s="35" t="s">
        <v>85</v>
      </c>
      <c r="B35" s="10" t="s">
        <v>84</v>
      </c>
      <c r="C35" s="10"/>
      <c r="D35" s="10"/>
      <c r="E35" s="10"/>
      <c r="F35" s="10"/>
      <c r="G35" s="10"/>
      <c r="H35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14" sqref="I14"/>
    </sheetView>
  </sheetViews>
  <sheetFormatPr defaultRowHeight="14.4" x14ac:dyDescent="0.3"/>
  <cols>
    <col min="1" max="1" width="17.77734375" customWidth="1"/>
    <col min="2" max="2" width="62" customWidth="1"/>
    <col min="3" max="3" width="14.6640625" customWidth="1"/>
    <col min="4" max="4" width="14" customWidth="1"/>
    <col min="5" max="5" width="14.33203125" customWidth="1"/>
    <col min="6" max="6" width="14" customWidth="1"/>
    <col min="7" max="7" width="13.88671875" customWidth="1"/>
    <col min="8" max="8" width="14.33203125" customWidth="1"/>
  </cols>
  <sheetData>
    <row r="1" spans="1:8" ht="18" x14ac:dyDescent="0.35">
      <c r="A1" s="3" t="s">
        <v>198</v>
      </c>
    </row>
    <row r="2" spans="1:8" ht="15.6" x14ac:dyDescent="0.3">
      <c r="A2" s="2" t="s">
        <v>233</v>
      </c>
    </row>
    <row r="3" spans="1:8" ht="15.6" x14ac:dyDescent="0.3">
      <c r="A3" s="2" t="s">
        <v>230</v>
      </c>
    </row>
    <row r="6" spans="1:8" x14ac:dyDescent="0.3">
      <c r="A6" s="31" t="s">
        <v>36</v>
      </c>
      <c r="B6" s="31" t="s">
        <v>35</v>
      </c>
      <c r="C6" s="36">
        <v>43466</v>
      </c>
      <c r="D6" s="36">
        <v>43101</v>
      </c>
      <c r="E6" s="36">
        <v>42736</v>
      </c>
      <c r="F6" s="36">
        <v>42370</v>
      </c>
      <c r="G6" s="36">
        <v>42005</v>
      </c>
      <c r="H6" s="36">
        <v>41640</v>
      </c>
    </row>
    <row r="7" spans="1:8" x14ac:dyDescent="0.3">
      <c r="A7" s="31"/>
      <c r="B7" s="31"/>
      <c r="C7" s="36">
        <v>43738</v>
      </c>
      <c r="D7" s="36">
        <v>43373</v>
      </c>
      <c r="E7" s="36">
        <v>43008</v>
      </c>
      <c r="F7" s="36">
        <v>42643</v>
      </c>
      <c r="G7" s="36">
        <v>42277</v>
      </c>
      <c r="H7" s="36">
        <v>41912</v>
      </c>
    </row>
    <row r="8" spans="1:8" x14ac:dyDescent="0.3">
      <c r="A8" s="34" t="s">
        <v>196</v>
      </c>
      <c r="B8" s="10" t="s">
        <v>195</v>
      </c>
      <c r="C8" s="33">
        <v>12811042</v>
      </c>
      <c r="D8" s="33">
        <v>7350591</v>
      </c>
      <c r="E8" s="33">
        <v>9677803</v>
      </c>
      <c r="F8" s="33">
        <v>8122845</v>
      </c>
      <c r="G8" s="33">
        <v>5847915</v>
      </c>
      <c r="H8" s="33">
        <v>6425719</v>
      </c>
    </row>
    <row r="9" spans="1:8" x14ac:dyDescent="0.3">
      <c r="A9" s="35" t="s">
        <v>194</v>
      </c>
      <c r="B9" s="10" t="s">
        <v>193</v>
      </c>
      <c r="C9" s="33">
        <v>15073722</v>
      </c>
      <c r="D9" s="33">
        <v>18698000</v>
      </c>
      <c r="E9" s="33">
        <v>13172367</v>
      </c>
      <c r="F9" s="33">
        <v>12516694</v>
      </c>
      <c r="G9" s="33">
        <v>11292129</v>
      </c>
      <c r="H9" s="33">
        <v>9048020</v>
      </c>
    </row>
    <row r="10" spans="1:8" x14ac:dyDescent="0.3">
      <c r="A10" s="35" t="s">
        <v>192</v>
      </c>
      <c r="B10" s="10" t="s">
        <v>191</v>
      </c>
      <c r="C10" s="33">
        <v>-2262680</v>
      </c>
      <c r="D10" s="33">
        <v>-11347409</v>
      </c>
      <c r="E10" s="33">
        <v>-3494564</v>
      </c>
      <c r="F10" s="33">
        <v>-4393849</v>
      </c>
      <c r="G10" s="33">
        <v>-5444214</v>
      </c>
      <c r="H10" s="33">
        <v>-2622301</v>
      </c>
    </row>
    <row r="11" spans="1:8" x14ac:dyDescent="0.3">
      <c r="A11" s="35" t="s">
        <v>190</v>
      </c>
      <c r="B11" s="10" t="s">
        <v>168</v>
      </c>
      <c r="C11" s="10"/>
      <c r="D11" s="10"/>
      <c r="E11" s="10"/>
      <c r="F11" s="10"/>
      <c r="G11" s="10"/>
      <c r="H11" s="10"/>
    </row>
    <row r="12" spans="1:8" x14ac:dyDescent="0.3">
      <c r="A12" s="34" t="s">
        <v>189</v>
      </c>
      <c r="B12" s="10" t="s">
        <v>188</v>
      </c>
      <c r="C12" s="33">
        <v>-5967217</v>
      </c>
      <c r="D12" s="33">
        <v>-3185167</v>
      </c>
      <c r="E12" s="33">
        <v>-6340761</v>
      </c>
      <c r="F12" s="33">
        <v>-4922123</v>
      </c>
      <c r="G12" s="33">
        <v>-13069439</v>
      </c>
      <c r="H12" s="33">
        <v>-4331560</v>
      </c>
    </row>
    <row r="13" spans="1:8" x14ac:dyDescent="0.3">
      <c r="A13" s="35" t="s">
        <v>187</v>
      </c>
      <c r="B13" s="10" t="s">
        <v>186</v>
      </c>
      <c r="C13" s="33">
        <v>-6582056</v>
      </c>
      <c r="D13" s="33">
        <v>-5894024</v>
      </c>
      <c r="E13" s="33">
        <v>-6207699</v>
      </c>
      <c r="F13" s="33">
        <v>-5526491</v>
      </c>
      <c r="G13" s="33">
        <v>-5260450</v>
      </c>
      <c r="H13" s="33">
        <v>-4238807</v>
      </c>
    </row>
    <row r="14" spans="1:8" x14ac:dyDescent="0.3">
      <c r="A14" s="35" t="s">
        <v>185</v>
      </c>
      <c r="B14" s="10" t="s">
        <v>184</v>
      </c>
      <c r="C14" s="33">
        <v>469089</v>
      </c>
      <c r="D14" s="33">
        <v>3883</v>
      </c>
      <c r="E14" s="33">
        <v>23825</v>
      </c>
      <c r="F14" s="33">
        <v>772332</v>
      </c>
      <c r="G14" s="33">
        <v>16268</v>
      </c>
      <c r="H14" s="33">
        <v>13060</v>
      </c>
    </row>
    <row r="15" spans="1:8" x14ac:dyDescent="0.3">
      <c r="A15" s="35" t="s">
        <v>183</v>
      </c>
      <c r="B15" s="10" t="s">
        <v>182</v>
      </c>
      <c r="C15" s="33">
        <v>210834</v>
      </c>
      <c r="D15" s="33">
        <v>2704974</v>
      </c>
      <c r="E15" s="33">
        <v>49762</v>
      </c>
      <c r="F15" s="33">
        <v>-167964</v>
      </c>
      <c r="G15" s="33">
        <v>-3247</v>
      </c>
      <c r="H15" s="33">
        <v>-106953</v>
      </c>
    </row>
    <row r="16" spans="1:8" x14ac:dyDescent="0.3">
      <c r="A16" s="35" t="s">
        <v>181</v>
      </c>
      <c r="B16" s="10" t="s">
        <v>180</v>
      </c>
      <c r="C16" s="10"/>
      <c r="D16" s="10"/>
      <c r="E16" s="10"/>
      <c r="F16" s="10">
        <v>0</v>
      </c>
      <c r="G16" s="10">
        <v>8</v>
      </c>
      <c r="H16" s="33">
        <v>1140</v>
      </c>
    </row>
    <row r="17" spans="1:8" x14ac:dyDescent="0.3">
      <c r="A17" s="35" t="s">
        <v>179</v>
      </c>
      <c r="B17" s="10" t="s">
        <v>178</v>
      </c>
      <c r="C17" s="33">
        <v>5760</v>
      </c>
      <c r="D17" s="10">
        <v>0</v>
      </c>
      <c r="E17" s="33">
        <v>43351</v>
      </c>
      <c r="F17" s="10">
        <v>0</v>
      </c>
      <c r="G17" s="33">
        <v>-8504713</v>
      </c>
      <c r="H17" s="10">
        <v>0</v>
      </c>
    </row>
    <row r="18" spans="1:8" x14ac:dyDescent="0.3">
      <c r="A18" s="35" t="s">
        <v>177</v>
      </c>
      <c r="B18" s="10" t="s">
        <v>176</v>
      </c>
      <c r="C18" s="33">
        <v>-70844</v>
      </c>
      <c r="D18" s="10">
        <v>0</v>
      </c>
      <c r="E18" s="33">
        <v>-250000</v>
      </c>
      <c r="F18" s="10"/>
      <c r="G18" s="33">
        <v>682695</v>
      </c>
      <c r="H18" s="10"/>
    </row>
    <row r="19" spans="1:8" x14ac:dyDescent="0.3">
      <c r="A19" s="35" t="s">
        <v>175</v>
      </c>
      <c r="B19" s="10" t="s">
        <v>174</v>
      </c>
      <c r="C19" s="10"/>
      <c r="D19" s="10"/>
      <c r="E19" s="10"/>
      <c r="F19" s="10"/>
      <c r="G19" s="10"/>
      <c r="H19" s="10"/>
    </row>
    <row r="20" spans="1:8" x14ac:dyDescent="0.3">
      <c r="A20" s="35" t="s">
        <v>173</v>
      </c>
      <c r="B20" s="10" t="s">
        <v>172</v>
      </c>
      <c r="C20" s="10"/>
      <c r="D20" s="10"/>
      <c r="E20" s="10"/>
      <c r="F20" s="10"/>
      <c r="G20" s="10"/>
      <c r="H20" s="10"/>
    </row>
    <row r="21" spans="1:8" x14ac:dyDescent="0.3">
      <c r="A21" s="35" t="s">
        <v>171</v>
      </c>
      <c r="B21" s="10" t="s">
        <v>170</v>
      </c>
      <c r="C21" s="10"/>
      <c r="D21" s="10"/>
      <c r="E21" s="10"/>
      <c r="F21" s="10"/>
      <c r="G21" s="10"/>
      <c r="H21" s="10">
        <v>0</v>
      </c>
    </row>
    <row r="22" spans="1:8" x14ac:dyDescent="0.3">
      <c r="A22" s="35" t="s">
        <v>169</v>
      </c>
      <c r="B22" s="10" t="s">
        <v>168</v>
      </c>
      <c r="C22" s="10"/>
      <c r="D22" s="10"/>
      <c r="E22" s="10"/>
      <c r="F22" s="10"/>
      <c r="G22" s="10"/>
      <c r="H22" s="10">
        <v>0</v>
      </c>
    </row>
    <row r="23" spans="1:8" x14ac:dyDescent="0.3">
      <c r="A23" s="34" t="s">
        <v>167</v>
      </c>
      <c r="B23" s="10" t="s">
        <v>166</v>
      </c>
      <c r="C23" s="33">
        <v>-5676897</v>
      </c>
      <c r="D23" s="33">
        <v>-4502008</v>
      </c>
      <c r="E23" s="33">
        <v>-2871096</v>
      </c>
      <c r="F23" s="33">
        <v>-2743001</v>
      </c>
      <c r="G23" s="33">
        <v>8844076</v>
      </c>
      <c r="H23" s="33">
        <v>-2260753</v>
      </c>
    </row>
    <row r="24" spans="1:8" x14ac:dyDescent="0.3">
      <c r="A24" s="35" t="s">
        <v>165</v>
      </c>
      <c r="B24" s="10" t="s">
        <v>164</v>
      </c>
      <c r="C24" s="33">
        <v>-3094596</v>
      </c>
      <c r="D24" s="33">
        <v>-2524301</v>
      </c>
      <c r="E24" s="33">
        <v>-3551465</v>
      </c>
      <c r="F24" s="33">
        <v>-1895660</v>
      </c>
      <c r="G24" s="33">
        <v>-5802015</v>
      </c>
      <c r="H24" s="33">
        <v>-714493</v>
      </c>
    </row>
    <row r="25" spans="1:8" x14ac:dyDescent="0.3">
      <c r="A25" s="35" t="s">
        <v>163</v>
      </c>
      <c r="B25" s="10" t="s">
        <v>162</v>
      </c>
      <c r="C25" s="33">
        <v>165636</v>
      </c>
      <c r="D25" s="33">
        <v>96726</v>
      </c>
      <c r="E25" s="33">
        <v>85159</v>
      </c>
      <c r="F25" s="33">
        <v>107116</v>
      </c>
      <c r="G25" s="33">
        <v>12580</v>
      </c>
      <c r="H25" s="33">
        <v>262320</v>
      </c>
    </row>
    <row r="26" spans="1:8" x14ac:dyDescent="0.3">
      <c r="A26" s="35" t="s">
        <v>161</v>
      </c>
      <c r="B26" s="10" t="s">
        <v>160</v>
      </c>
      <c r="C26" s="33">
        <v>-94419</v>
      </c>
      <c r="D26" s="33">
        <v>-71209</v>
      </c>
      <c r="E26" s="33">
        <v>-140475</v>
      </c>
      <c r="F26" s="33">
        <v>-173485</v>
      </c>
      <c r="G26" s="33">
        <v>542828</v>
      </c>
      <c r="H26" s="33">
        <v>-55770</v>
      </c>
    </row>
    <row r="27" spans="1:8" x14ac:dyDescent="0.3">
      <c r="A27" s="35" t="s">
        <v>159</v>
      </c>
      <c r="B27" s="10" t="s">
        <v>158</v>
      </c>
      <c r="C27" s="33">
        <v>-2653518</v>
      </c>
      <c r="D27" s="33">
        <v>-2003224</v>
      </c>
      <c r="E27" s="33">
        <v>-1304161</v>
      </c>
      <c r="F27" s="33">
        <v>-1070594</v>
      </c>
      <c r="G27" s="10">
        <v>-143</v>
      </c>
      <c r="H27" s="33">
        <v>-1752612</v>
      </c>
    </row>
    <row r="28" spans="1:8" x14ac:dyDescent="0.3">
      <c r="A28" s="35" t="s">
        <v>157</v>
      </c>
      <c r="B28" s="10" t="s">
        <v>156</v>
      </c>
      <c r="C28" s="10"/>
      <c r="D28" s="10"/>
      <c r="E28" s="33">
        <v>2039878</v>
      </c>
      <c r="F28" s="33">
        <v>289786</v>
      </c>
      <c r="G28" s="33">
        <v>-1841896</v>
      </c>
      <c r="H28" s="10"/>
    </row>
    <row r="29" spans="1:8" x14ac:dyDescent="0.3">
      <c r="A29" s="35" t="s">
        <v>155</v>
      </c>
      <c r="B29" s="10" t="s">
        <v>154</v>
      </c>
      <c r="C29" s="10"/>
      <c r="D29" s="10"/>
      <c r="E29" s="10">
        <v>-32</v>
      </c>
      <c r="F29" s="10"/>
      <c r="G29" s="33">
        <v>16107285</v>
      </c>
      <c r="H29" s="10">
        <v>0</v>
      </c>
    </row>
    <row r="30" spans="1:8" x14ac:dyDescent="0.3">
      <c r="A30" s="35" t="s">
        <v>153</v>
      </c>
      <c r="B30" s="10" t="s">
        <v>152</v>
      </c>
      <c r="C30" s="10"/>
      <c r="D30" s="10"/>
      <c r="E30" s="10"/>
      <c r="F30" s="10">
        <v>-164</v>
      </c>
      <c r="G30" s="10"/>
      <c r="H30" s="10">
        <v>-198</v>
      </c>
    </row>
    <row r="31" spans="1:8" x14ac:dyDescent="0.3">
      <c r="A31" s="35" t="s">
        <v>151</v>
      </c>
      <c r="B31" s="10" t="s">
        <v>150</v>
      </c>
      <c r="C31" s="10"/>
      <c r="D31" s="10"/>
      <c r="E31" s="10"/>
      <c r="F31" s="10"/>
      <c r="G31" s="33">
        <v>-86758</v>
      </c>
      <c r="H31" s="10">
        <v>0</v>
      </c>
    </row>
    <row r="32" spans="1:8" x14ac:dyDescent="0.3">
      <c r="A32" s="35" t="s">
        <v>149</v>
      </c>
      <c r="B32" s="10" t="s">
        <v>148</v>
      </c>
      <c r="C32" s="10"/>
      <c r="D32" s="10"/>
      <c r="E32" s="10"/>
      <c r="F32" s="10"/>
      <c r="G32" s="33">
        <v>-87805</v>
      </c>
      <c r="H32" s="10"/>
    </row>
    <row r="33" spans="1:8" x14ac:dyDescent="0.3">
      <c r="A33" s="34" t="s">
        <v>147</v>
      </c>
      <c r="B33" s="10" t="s">
        <v>146</v>
      </c>
      <c r="C33" s="10"/>
      <c r="D33" s="10"/>
      <c r="E33" s="10"/>
      <c r="F33" s="10"/>
      <c r="G33" s="10"/>
      <c r="H33" s="10"/>
    </row>
    <row r="34" spans="1:8" x14ac:dyDescent="0.3">
      <c r="A34" s="34" t="s">
        <v>145</v>
      </c>
      <c r="B34" s="10" t="s">
        <v>144</v>
      </c>
      <c r="C34" s="33">
        <v>1166928</v>
      </c>
      <c r="D34" s="33">
        <v>-336584</v>
      </c>
      <c r="E34" s="33">
        <v>465946</v>
      </c>
      <c r="F34" s="33">
        <v>457721</v>
      </c>
      <c r="G34" s="33">
        <v>1622552</v>
      </c>
      <c r="H34" s="33">
        <v>-166594</v>
      </c>
    </row>
    <row r="35" spans="1:8" x14ac:dyDescent="0.3">
      <c r="A35" s="35" t="s">
        <v>143</v>
      </c>
      <c r="B35" s="10" t="s">
        <v>142</v>
      </c>
      <c r="C35" s="33">
        <v>3381328</v>
      </c>
      <c r="D35" s="33">
        <v>4050338</v>
      </c>
      <c r="E35" s="33">
        <v>5105110</v>
      </c>
      <c r="F35" s="33">
        <v>5336845</v>
      </c>
      <c r="G35" s="33">
        <v>4692689</v>
      </c>
      <c r="H35" s="33">
        <v>6543936</v>
      </c>
    </row>
    <row r="36" spans="1:8" x14ac:dyDescent="0.3">
      <c r="A36" s="35" t="s">
        <v>141</v>
      </c>
      <c r="B36" s="10" t="s">
        <v>140</v>
      </c>
      <c r="C36" s="33">
        <v>4548256</v>
      </c>
      <c r="D36" s="33">
        <v>3713754</v>
      </c>
      <c r="E36" s="33">
        <v>5571056</v>
      </c>
      <c r="F36" s="33">
        <v>5794566</v>
      </c>
      <c r="G36" s="33">
        <v>6315241</v>
      </c>
      <c r="H36" s="33">
        <v>6377342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0" sqref="B10"/>
    </sheetView>
  </sheetViews>
  <sheetFormatPr defaultRowHeight="14.4" x14ac:dyDescent="0.3"/>
  <cols>
    <col min="1" max="1" width="52" customWidth="1"/>
    <col min="2" max="2" width="17.44140625" customWidth="1"/>
    <col min="3" max="3" width="17.77734375" customWidth="1"/>
    <col min="4" max="4" width="18" customWidth="1"/>
    <col min="5" max="5" width="17.6640625" customWidth="1"/>
    <col min="6" max="6" width="17.44140625" customWidth="1"/>
    <col min="7" max="7" width="17.6640625" customWidth="1"/>
  </cols>
  <sheetData>
    <row r="1" spans="1:7" ht="18" x14ac:dyDescent="0.35">
      <c r="A1" s="3" t="s">
        <v>198</v>
      </c>
    </row>
    <row r="2" spans="1:7" ht="15.6" x14ac:dyDescent="0.3">
      <c r="A2" s="2" t="s">
        <v>197</v>
      </c>
    </row>
    <row r="3" spans="1:7" ht="15.6" x14ac:dyDescent="0.3">
      <c r="A3" s="2" t="s">
        <v>230</v>
      </c>
    </row>
    <row r="6" spans="1:7" x14ac:dyDescent="0.3">
      <c r="A6" s="4" t="s">
        <v>199</v>
      </c>
      <c r="B6" s="5" t="s">
        <v>34</v>
      </c>
      <c r="C6" s="5" t="s">
        <v>33</v>
      </c>
      <c r="D6" s="5" t="s">
        <v>32</v>
      </c>
      <c r="E6" s="5" t="s">
        <v>31</v>
      </c>
      <c r="F6" s="5" t="s">
        <v>30</v>
      </c>
      <c r="G6" s="21" t="s">
        <v>29</v>
      </c>
    </row>
    <row r="7" spans="1:7" x14ac:dyDescent="0.3">
      <c r="A7" s="14" t="s">
        <v>207</v>
      </c>
      <c r="B7" s="38">
        <f>BPA!C9+BPA!C10</f>
        <v>4548256</v>
      </c>
      <c r="C7" s="38">
        <f>BPA!D9+BPA!D10</f>
        <v>3381328</v>
      </c>
      <c r="D7" s="38">
        <f>BPA!E9+BPA!E10</f>
        <v>4050338</v>
      </c>
      <c r="E7" s="38">
        <f>BPA!F9+BPA!F10</f>
        <v>5105110</v>
      </c>
      <c r="F7" s="38">
        <f>BPA!G9+BPA!G10</f>
        <v>5336845</v>
      </c>
      <c r="G7" s="50">
        <f>BPA!H9+BPA!H10</f>
        <v>4692689</v>
      </c>
    </row>
    <row r="8" spans="1:7" x14ac:dyDescent="0.3">
      <c r="A8" s="8" t="s">
        <v>206</v>
      </c>
      <c r="B8" s="40">
        <f>(B20-B21)</f>
        <v>-160165</v>
      </c>
      <c r="C8" s="40">
        <f t="shared" ref="C8:G8" si="0">(C20-C21)</f>
        <v>-714990</v>
      </c>
      <c r="D8" s="37">
        <f t="shared" si="0"/>
        <v>-2147762</v>
      </c>
      <c r="E8" s="37">
        <f t="shared" si="0"/>
        <v>-2481211</v>
      </c>
      <c r="F8" s="37">
        <f t="shared" si="0"/>
        <v>-3066264</v>
      </c>
      <c r="G8" s="51">
        <f t="shared" si="0"/>
        <v>-2921809</v>
      </c>
    </row>
    <row r="9" spans="1:7" x14ac:dyDescent="0.3">
      <c r="A9" s="8" t="s">
        <v>205</v>
      </c>
      <c r="B9" s="37">
        <f>BPA!C17</f>
        <v>89962934</v>
      </c>
      <c r="C9" s="37">
        <f>BPA!D17</f>
        <v>84198326</v>
      </c>
      <c r="D9" s="37">
        <f>BPA!E17</f>
        <v>84651169</v>
      </c>
      <c r="E9" s="37">
        <f>BPA!F17</f>
        <v>83667264</v>
      </c>
      <c r="F9" s="37">
        <f>BPA!G17</f>
        <v>83775761</v>
      </c>
      <c r="G9" s="51">
        <f>BPA!H17</f>
        <v>57547920</v>
      </c>
    </row>
    <row r="10" spans="1:7" x14ac:dyDescent="0.3">
      <c r="A10" s="15" t="s">
        <v>200</v>
      </c>
      <c r="B10" s="41">
        <f>B7+B8+B9</f>
        <v>94351025</v>
      </c>
      <c r="C10" s="41">
        <f t="shared" ref="C10:G10" si="1">C7+C8+C9</f>
        <v>86864664</v>
      </c>
      <c r="D10" s="41">
        <f t="shared" si="1"/>
        <v>86553745</v>
      </c>
      <c r="E10" s="41">
        <f t="shared" si="1"/>
        <v>86291163</v>
      </c>
      <c r="F10" s="41">
        <f t="shared" si="1"/>
        <v>86046342</v>
      </c>
      <c r="G10" s="52">
        <f t="shared" si="1"/>
        <v>59318800</v>
      </c>
    </row>
    <row r="11" spans="1:7" x14ac:dyDescent="0.3">
      <c r="A11" s="4" t="s">
        <v>201</v>
      </c>
      <c r="B11" s="5" t="s">
        <v>34</v>
      </c>
      <c r="C11" s="20" t="s">
        <v>33</v>
      </c>
      <c r="D11" s="5" t="s">
        <v>32</v>
      </c>
      <c r="E11" s="5" t="s">
        <v>31</v>
      </c>
      <c r="F11" s="5" t="s">
        <v>30</v>
      </c>
      <c r="G11" s="21" t="s">
        <v>29</v>
      </c>
    </row>
    <row r="12" spans="1:7" x14ac:dyDescent="0.3">
      <c r="A12" s="6" t="s">
        <v>208</v>
      </c>
      <c r="B12" s="38">
        <f>BPP!C12</f>
        <v>2683605</v>
      </c>
      <c r="C12" s="38">
        <f>BPP!D12</f>
        <v>1464166</v>
      </c>
      <c r="D12" s="38">
        <f>BPP!E12</f>
        <v>3033441</v>
      </c>
      <c r="E12" s="38">
        <f>BPP!F12</f>
        <v>4663479</v>
      </c>
      <c r="F12" s="38">
        <f>BPP!G12</f>
        <v>2342991</v>
      </c>
      <c r="G12" s="50">
        <f>BPP!H12</f>
        <v>2264518</v>
      </c>
    </row>
    <row r="13" spans="1:7" x14ac:dyDescent="0.3">
      <c r="A13" s="7" t="s">
        <v>209</v>
      </c>
      <c r="B13" s="37">
        <f>B14+B15</f>
        <v>91667420</v>
      </c>
      <c r="C13" s="37">
        <f t="shared" ref="C13:G13" si="2">C14+C15</f>
        <v>85400498</v>
      </c>
      <c r="D13" s="37">
        <f t="shared" si="2"/>
        <v>83520304</v>
      </c>
      <c r="E13" s="37">
        <f t="shared" si="2"/>
        <v>81627684</v>
      </c>
      <c r="F13" s="37">
        <f t="shared" si="2"/>
        <v>83703351</v>
      </c>
      <c r="G13" s="51">
        <f t="shared" si="2"/>
        <v>57054282</v>
      </c>
    </row>
    <row r="14" spans="1:7" x14ac:dyDescent="0.3">
      <c r="A14" s="7" t="s">
        <v>202</v>
      </c>
      <c r="B14" s="40">
        <f>BPP!C16</f>
        <v>21055158</v>
      </c>
      <c r="C14" s="37">
        <f>BPP!D16</f>
        <v>13793471</v>
      </c>
      <c r="D14" s="37">
        <f>BPP!E16</f>
        <v>14058946</v>
      </c>
      <c r="E14" s="37">
        <f>BPP!F16</f>
        <v>12383265</v>
      </c>
      <c r="F14" s="37">
        <f>BPP!G16</f>
        <v>15136109</v>
      </c>
      <c r="G14" s="51">
        <f>BPP!H16</f>
        <v>12104187</v>
      </c>
    </row>
    <row r="15" spans="1:7" x14ac:dyDescent="0.3">
      <c r="A15" s="7" t="s">
        <v>203</v>
      </c>
      <c r="B15" s="37">
        <f>BPP!C23</f>
        <v>70612262</v>
      </c>
      <c r="C15" s="37">
        <f>BPP!D23</f>
        <v>71607027</v>
      </c>
      <c r="D15" s="37">
        <f>BPP!E23</f>
        <v>69461358</v>
      </c>
      <c r="E15" s="37">
        <f>BPP!F23</f>
        <v>69244419</v>
      </c>
      <c r="F15" s="37">
        <f>BPP!G23</f>
        <v>68567242</v>
      </c>
      <c r="G15" s="51">
        <f>BPP!H23</f>
        <v>44950095</v>
      </c>
    </row>
    <row r="16" spans="1:7" x14ac:dyDescent="0.3">
      <c r="A16" s="19" t="s">
        <v>204</v>
      </c>
      <c r="B16" s="42">
        <f>B12+B13</f>
        <v>94351025</v>
      </c>
      <c r="C16" s="42">
        <f t="shared" ref="C16:G16" si="3">C12+C13</f>
        <v>86864664</v>
      </c>
      <c r="D16" s="42">
        <f t="shared" si="3"/>
        <v>86553745</v>
      </c>
      <c r="E16" s="42">
        <f t="shared" si="3"/>
        <v>86291163</v>
      </c>
      <c r="F16" s="42">
        <f t="shared" si="3"/>
        <v>86046342</v>
      </c>
      <c r="G16" s="53">
        <f t="shared" si="3"/>
        <v>59318800</v>
      </c>
    </row>
    <row r="17" spans="1:8" x14ac:dyDescent="0.3">
      <c r="F17" s="13"/>
      <c r="G17" s="13"/>
    </row>
    <row r="20" spans="1:8" x14ac:dyDescent="0.3">
      <c r="A20" s="39" t="s">
        <v>234</v>
      </c>
      <c r="B20" s="33">
        <f>(BPA!C8-BPA!C9-BPA!C10)</f>
        <v>16172590</v>
      </c>
      <c r="C20" s="33">
        <f>(BPA!D8-BPA!D9-BPA!D10)</f>
        <v>14981664</v>
      </c>
      <c r="D20" s="33">
        <f>(BPA!E8-BPA!E9-BPA!E10)</f>
        <v>12681328</v>
      </c>
      <c r="E20" s="33">
        <f>(BPA!F8-BPA!F9-BPA!F10)</f>
        <v>13293885</v>
      </c>
      <c r="F20" s="33">
        <f>(BPA!G8-BPA!G9-BPA!G10)</f>
        <v>12572458</v>
      </c>
      <c r="G20" s="33">
        <f>(BPA!H8-BPA!H9-BPA!H10)</f>
        <v>10824679</v>
      </c>
    </row>
    <row r="21" spans="1:8" x14ac:dyDescent="0.3">
      <c r="A21" s="39" t="s">
        <v>235</v>
      </c>
      <c r="B21" s="33">
        <f>(BPP!C8-BPP!C12)</f>
        <v>16332755</v>
      </c>
      <c r="C21" s="33">
        <f>(BPP!D8-BPP!D12)</f>
        <v>15696654</v>
      </c>
      <c r="D21" s="33">
        <f>(BPP!E8-BPP!E12)</f>
        <v>14829090</v>
      </c>
      <c r="E21" s="33">
        <f>(BPP!F8-BPP!F12)</f>
        <v>15775096</v>
      </c>
      <c r="F21" s="33">
        <f>(BPP!G8-BPP!G12)</f>
        <v>15638722</v>
      </c>
      <c r="G21" s="33">
        <f>(BPP!H8-BPP!H12)</f>
        <v>13746488</v>
      </c>
      <c r="H21" s="13"/>
    </row>
    <row r="25" spans="1:8" x14ac:dyDescent="0.3">
      <c r="B25" s="1"/>
      <c r="C25" s="1"/>
      <c r="D25" s="1"/>
      <c r="E25" s="1"/>
      <c r="F25" s="1"/>
      <c r="G2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5" sqref="A5"/>
    </sheetView>
  </sheetViews>
  <sheetFormatPr defaultRowHeight="14.4" x14ac:dyDescent="0.3"/>
  <cols>
    <col min="1" max="1" width="80.44140625" customWidth="1"/>
    <col min="2" max="3" width="17.44140625" customWidth="1"/>
    <col min="4" max="5" width="17.33203125" customWidth="1"/>
    <col min="6" max="6" width="17.77734375" customWidth="1"/>
    <col min="7" max="7" width="17.6640625" customWidth="1"/>
  </cols>
  <sheetData>
    <row r="1" spans="1:8" ht="18" x14ac:dyDescent="0.35">
      <c r="A1" s="3" t="s">
        <v>198</v>
      </c>
    </row>
    <row r="2" spans="1:8" ht="15.6" x14ac:dyDescent="0.3">
      <c r="A2" s="2" t="s">
        <v>228</v>
      </c>
    </row>
    <row r="3" spans="1:8" ht="15.6" x14ac:dyDescent="0.3">
      <c r="A3" s="2" t="s">
        <v>230</v>
      </c>
    </row>
    <row r="5" spans="1:8" x14ac:dyDescent="0.3">
      <c r="A5" s="13"/>
      <c r="B5" s="13"/>
      <c r="C5" s="13"/>
      <c r="D5" s="13"/>
      <c r="E5" s="13"/>
      <c r="F5" s="13"/>
      <c r="G5" s="13"/>
    </row>
    <row r="6" spans="1:8" x14ac:dyDescent="0.3">
      <c r="A6" s="4" t="s">
        <v>210</v>
      </c>
      <c r="B6" s="5" t="s">
        <v>34</v>
      </c>
      <c r="C6" s="5" t="s">
        <v>33</v>
      </c>
      <c r="D6" s="5" t="s">
        <v>32</v>
      </c>
      <c r="E6" s="5" t="s">
        <v>31</v>
      </c>
      <c r="F6" s="5" t="s">
        <v>30</v>
      </c>
      <c r="G6" s="21" t="s">
        <v>29</v>
      </c>
    </row>
    <row r="7" spans="1:8" x14ac:dyDescent="0.3">
      <c r="A7" s="12" t="s">
        <v>211</v>
      </c>
      <c r="B7" s="57">
        <f>BG!B13-BG!B9</f>
        <v>1704486</v>
      </c>
      <c r="C7" s="57">
        <f>BG!C13-BG!C9</f>
        <v>1202172</v>
      </c>
      <c r="D7" s="57">
        <f>BG!D13-BG!D9</f>
        <v>-1130865</v>
      </c>
      <c r="E7" s="57">
        <f>BG!E13-BG!E9</f>
        <v>-2039580</v>
      </c>
      <c r="F7" s="57">
        <f>BG!F13-BG!F9</f>
        <v>-72410</v>
      </c>
      <c r="G7" s="57">
        <f>BG!G13-BG!G9</f>
        <v>-493638</v>
      </c>
      <c r="H7" s="13"/>
    </row>
    <row r="8" spans="1:8" x14ac:dyDescent="0.3">
      <c r="A8" s="9" t="s">
        <v>212</v>
      </c>
      <c r="B8" s="33">
        <f>BPA!C8-BPP!C8</f>
        <v>1704486</v>
      </c>
      <c r="C8" s="33">
        <f>BPA!D8-BPP!D8</f>
        <v>1202172</v>
      </c>
      <c r="D8" s="33">
        <f>BPA!E8-BPP!E8</f>
        <v>-1130865</v>
      </c>
      <c r="E8" s="33">
        <f>BPA!F8-BPP!F8</f>
        <v>-2039580</v>
      </c>
      <c r="F8" s="33">
        <f>BPA!G8-BPP!G8</f>
        <v>-72410</v>
      </c>
      <c r="G8" s="33">
        <f>BPA!H8-BPP!H8</f>
        <v>-493638</v>
      </c>
      <c r="H8" s="13"/>
    </row>
    <row r="9" spans="1:8" x14ac:dyDescent="0.3">
      <c r="A9" s="9"/>
      <c r="B9" s="26"/>
      <c r="C9" s="24"/>
      <c r="D9" s="24"/>
      <c r="E9" s="24"/>
      <c r="F9" s="24"/>
      <c r="G9" s="24"/>
      <c r="H9" s="13"/>
    </row>
    <row r="10" spans="1:8" x14ac:dyDescent="0.3">
      <c r="A10" s="9" t="s">
        <v>213</v>
      </c>
      <c r="B10" s="24">
        <f>BPA!C8/BPP!C8</f>
        <v>1.0896326110780401</v>
      </c>
      <c r="C10" s="24">
        <f>BPA!D8/BPP!D8</f>
        <v>1.0700532958215283</v>
      </c>
      <c r="D10" s="24">
        <f>BPA!E8/BPP!E8</f>
        <v>0.93669066270619772</v>
      </c>
      <c r="E10" s="24">
        <f>BPA!F8/BPP!F8</f>
        <v>0.90020928562778957</v>
      </c>
      <c r="F10" s="24">
        <f>BPA!G8/BPP!G8</f>
        <v>0.99597313114718267</v>
      </c>
      <c r="G10" s="24">
        <f>BPA!H8/BPP!H8</f>
        <v>0.96916883298900769</v>
      </c>
      <c r="H10" s="13"/>
    </row>
    <row r="11" spans="1:8" x14ac:dyDescent="0.3">
      <c r="A11" s="9" t="s">
        <v>214</v>
      </c>
      <c r="B11" s="26">
        <f>(BPA!C8-BPA!C12)/BPP!C8</f>
        <v>1.0543956361785325</v>
      </c>
      <c r="C11" s="26">
        <f>(BPA!D8-BPA!D12)/BPP!D8</f>
        <v>1.0431284169404493</v>
      </c>
      <c r="D11" s="26">
        <f>(BPA!E8-BPA!E12)/BPP!E8</f>
        <v>0.91716627391717331</v>
      </c>
      <c r="E11" s="26">
        <f>(BPA!F8-BPA!F12)/BPP!F8</f>
        <v>0.88012897180943384</v>
      </c>
      <c r="F11" s="26">
        <f>(BPA!G8-BPA!G12)/BPP!G8</f>
        <v>0.96240397119006404</v>
      </c>
      <c r="G11" s="24">
        <f>(BPA!H8-BPA!H12)/BPP!H8</f>
        <v>0.9392018840040407</v>
      </c>
      <c r="H11" s="13"/>
    </row>
    <row r="12" spans="1:8" x14ac:dyDescent="0.3">
      <c r="A12" s="18"/>
      <c r="B12" s="27"/>
      <c r="C12" s="28"/>
      <c r="D12" s="28"/>
      <c r="E12" s="28"/>
      <c r="F12" s="28"/>
      <c r="G12" s="28"/>
      <c r="H12" s="13"/>
    </row>
    <row r="13" spans="1:8" x14ac:dyDescent="0.3">
      <c r="A13" s="4" t="s">
        <v>215</v>
      </c>
      <c r="B13" s="5" t="s">
        <v>34</v>
      </c>
      <c r="C13" s="5" t="s">
        <v>33</v>
      </c>
      <c r="D13" s="5" t="s">
        <v>32</v>
      </c>
      <c r="E13" s="5" t="s">
        <v>31</v>
      </c>
      <c r="F13" s="5" t="s">
        <v>30</v>
      </c>
      <c r="G13" s="21" t="s">
        <v>29</v>
      </c>
      <c r="H13" s="13"/>
    </row>
    <row r="14" spans="1:8" ht="15.6" x14ac:dyDescent="0.3">
      <c r="A14" s="23" t="s">
        <v>216</v>
      </c>
      <c r="B14" s="49">
        <f>BG!B8</f>
        <v>-160165</v>
      </c>
      <c r="C14" s="48">
        <f>BG!C8</f>
        <v>-714990</v>
      </c>
      <c r="D14" s="46">
        <f>BG!D8</f>
        <v>-2147762</v>
      </c>
      <c r="E14" s="46">
        <f>BG!E8</f>
        <v>-2481211</v>
      </c>
      <c r="F14" s="47">
        <f>BG!F8</f>
        <v>-3066264</v>
      </c>
      <c r="G14" s="46">
        <f>BG!G8</f>
        <v>-2921809</v>
      </c>
      <c r="H14" s="13"/>
    </row>
    <row r="15" spans="1:8" x14ac:dyDescent="0.3">
      <c r="A15" s="4" t="s">
        <v>217</v>
      </c>
      <c r="B15" s="5" t="s">
        <v>34</v>
      </c>
      <c r="C15" s="5" t="s">
        <v>33</v>
      </c>
      <c r="D15" s="5" t="s">
        <v>32</v>
      </c>
      <c r="E15" s="5" t="s">
        <v>31</v>
      </c>
      <c r="F15" s="5" t="s">
        <v>30</v>
      </c>
      <c r="G15" s="21" t="s">
        <v>29</v>
      </c>
      <c r="H15" s="13"/>
    </row>
    <row r="16" spans="1:8" x14ac:dyDescent="0.3">
      <c r="A16" s="17" t="s">
        <v>218</v>
      </c>
      <c r="B16" s="43">
        <f>BG!B13-BG!B9</f>
        <v>1704486</v>
      </c>
      <c r="C16" s="43">
        <f>BG!C13-BG!C9</f>
        <v>1202172</v>
      </c>
      <c r="D16" s="43">
        <f>BG!D13-BG!D9</f>
        <v>-1130865</v>
      </c>
      <c r="E16" s="43">
        <f>BG!E13-BG!E9</f>
        <v>-2039580</v>
      </c>
      <c r="F16" s="43">
        <f>BG!F13-BG!F9</f>
        <v>-72410</v>
      </c>
      <c r="G16" s="43">
        <f>BG!G13-BG!G9</f>
        <v>-493638</v>
      </c>
      <c r="H16" s="13"/>
    </row>
    <row r="17" spans="1:8" x14ac:dyDescent="0.3">
      <c r="A17" s="11" t="s">
        <v>219</v>
      </c>
      <c r="B17" s="45">
        <f>B16/B14</f>
        <v>-10.642062872662567</v>
      </c>
      <c r="C17" s="44">
        <f t="shared" ref="C17:G17" si="0">C16/C14</f>
        <v>-1.6813829564049847</v>
      </c>
      <c r="D17" s="44">
        <f t="shared" si="0"/>
        <v>0.52653180380321474</v>
      </c>
      <c r="E17" s="44">
        <f t="shared" si="0"/>
        <v>0.82200989758629961</v>
      </c>
      <c r="F17" s="44">
        <f t="shared" si="0"/>
        <v>2.3615057281434346E-2</v>
      </c>
      <c r="G17" s="44">
        <f t="shared" si="0"/>
        <v>0.1689494419381965</v>
      </c>
      <c r="H17" s="13"/>
    </row>
    <row r="18" spans="1:8" x14ac:dyDescent="0.3">
      <c r="A18" s="16"/>
      <c r="B18" s="29"/>
      <c r="C18" s="30"/>
      <c r="D18" s="30"/>
      <c r="E18" s="30"/>
      <c r="F18" s="30"/>
      <c r="G18" s="28"/>
      <c r="H18" s="13"/>
    </row>
    <row r="19" spans="1:8" x14ac:dyDescent="0.3">
      <c r="A19" s="4" t="s">
        <v>220</v>
      </c>
      <c r="B19" s="5" t="s">
        <v>34</v>
      </c>
      <c r="C19" s="5" t="s">
        <v>33</v>
      </c>
      <c r="D19" s="5" t="s">
        <v>32</v>
      </c>
      <c r="E19" s="5" t="s">
        <v>31</v>
      </c>
      <c r="F19" s="5" t="s">
        <v>30</v>
      </c>
      <c r="G19" s="21" t="s">
        <v>29</v>
      </c>
      <c r="H19" s="13"/>
    </row>
    <row r="20" spans="1:8" x14ac:dyDescent="0.3">
      <c r="A20" s="17" t="s">
        <v>221</v>
      </c>
      <c r="B20" s="55">
        <f>B14/DR!C8</f>
        <v>-4.8695223991645697E-3</v>
      </c>
      <c r="C20" s="55">
        <f>C14/DR!D8</f>
        <v>-2.2083090969307131E-2</v>
      </c>
      <c r="D20" s="55">
        <f>D14/DR!E8</f>
        <v>-6.6756053437117963E-2</v>
      </c>
      <c r="E20" s="55">
        <f>E14/DR!F8</f>
        <v>-7.843293511166971E-2</v>
      </c>
      <c r="F20" s="55">
        <f>F14/DR!G8</f>
        <v>-0.10384968385303209</v>
      </c>
      <c r="G20" s="55">
        <f>G14/DR!H8</f>
        <v>-0.11258321424048044</v>
      </c>
      <c r="H20" s="13"/>
    </row>
    <row r="21" spans="1:8" x14ac:dyDescent="0.3">
      <c r="A21" s="11" t="s">
        <v>222</v>
      </c>
      <c r="B21" s="24">
        <f>(-DR!C9)/ BPA!C12</f>
        <v>24.402925625187478</v>
      </c>
      <c r="C21" s="24">
        <f>(-DR!D9)/ BPA!D12</f>
        <v>33.38784295308114</v>
      </c>
      <c r="D21" s="24">
        <f>(-DR!E9)/ BPA!E12</f>
        <v>43.504887385127098</v>
      </c>
      <c r="E21" s="24">
        <f>(-DR!F9)/ BPA!F12</f>
        <v>38.814250523253406</v>
      </c>
      <c r="F21" s="24">
        <f>(-DR!G9)/ BPA!G12</f>
        <v>24.828198021639047</v>
      </c>
      <c r="G21" s="24">
        <f>(-DR!H9)/ BPA!H12</f>
        <v>26.690309107317407</v>
      </c>
      <c r="H21" s="13"/>
    </row>
    <row r="22" spans="1:8" x14ac:dyDescent="0.3">
      <c r="A22" s="11" t="s">
        <v>223</v>
      </c>
      <c r="B22" s="56">
        <f>BPA!C12*365/(-DR!C9)</f>
        <v>14.957222982447043</v>
      </c>
      <c r="C22" s="56">
        <f>BPA!D12*365/(-DR!D9)</f>
        <v>10.932122824254407</v>
      </c>
      <c r="D22" s="56">
        <f>BPA!E12*365/(-DR!E9)</f>
        <v>8.3898619658255136</v>
      </c>
      <c r="E22" s="56">
        <f>BPA!F12*365/(-DR!F9)</f>
        <v>9.4037626665322449</v>
      </c>
      <c r="F22" s="56">
        <f>BPA!G12*365/(-DR!G9)</f>
        <v>14.70102661827829</v>
      </c>
      <c r="G22" s="56">
        <f>BPA!H12*365/(-DR!H9)</f>
        <v>13.675375527963881</v>
      </c>
      <c r="H22" s="13"/>
    </row>
    <row r="23" spans="1:8" x14ac:dyDescent="0.3">
      <c r="A23" s="11" t="s">
        <v>224</v>
      </c>
      <c r="B23" s="56">
        <f>BPA!C11/(DR!C8/365)</f>
        <v>99.106241294814723</v>
      </c>
      <c r="C23" s="56">
        <f>BPA!D11/(DR!D8/365)</f>
        <v>93.61815472902417</v>
      </c>
      <c r="D23" s="56">
        <f>BPA!E11/(DR!E8/365)</f>
        <v>97.434545709528265</v>
      </c>
      <c r="E23" s="56">
        <f>BPA!F11/(DR!F8/365)</f>
        <v>100.39940559149872</v>
      </c>
      <c r="F23" s="56">
        <f>BPA!G11/(DR!G8/365)</f>
        <v>102.42305683776895</v>
      </c>
      <c r="G23" s="56">
        <f>BPA!H11/(DR!H8/365)</f>
        <v>94.568462910171945</v>
      </c>
      <c r="H23" s="13"/>
    </row>
    <row r="24" spans="1:8" x14ac:dyDescent="0.3">
      <c r="A24" s="11" t="s">
        <v>225</v>
      </c>
      <c r="B24" s="56">
        <f>BPP!C10/(Liquidez!B27/365)</f>
        <v>156.310562965484</v>
      </c>
      <c r="C24" s="56">
        <f>BPP!D10/(Liquidez!C27/365)</f>
        <v>179.50903302655794</v>
      </c>
      <c r="D24" s="56">
        <f>BPP!E10/(Liquidez!D27/365)</f>
        <v>179.88296386797629</v>
      </c>
      <c r="E24" s="56">
        <f>BPP!F10/(Liquidez!E27/365)</f>
        <v>176.53718595216074</v>
      </c>
      <c r="F24" s="56">
        <f>BPP!G10/(Liquidez!F27/365)</f>
        <v>202.25339159150019</v>
      </c>
      <c r="G24" s="56">
        <f>BPP!H10/(Liquidez!G27/365)</f>
        <v>209.92538935067552</v>
      </c>
      <c r="H24" s="13"/>
    </row>
    <row r="25" spans="1:8" x14ac:dyDescent="0.3">
      <c r="A25" s="11" t="s">
        <v>226</v>
      </c>
      <c r="B25" s="56">
        <f>B22+B23-B24</f>
        <v>-42.247098688222223</v>
      </c>
      <c r="C25" s="56">
        <f t="shared" ref="C25:G25" si="1">C22+C23-C24</f>
        <v>-74.958755473279368</v>
      </c>
      <c r="D25" s="56">
        <f t="shared" si="1"/>
        <v>-74.058556192622504</v>
      </c>
      <c r="E25" s="56">
        <f t="shared" si="1"/>
        <v>-66.734017694129776</v>
      </c>
      <c r="F25" s="56">
        <f t="shared" si="1"/>
        <v>-85.129308135452945</v>
      </c>
      <c r="G25" s="56">
        <f t="shared" si="1"/>
        <v>-101.68155091253969</v>
      </c>
      <c r="H25" s="13"/>
    </row>
    <row r="26" spans="1:8" x14ac:dyDescent="0.3">
      <c r="A26" s="9"/>
      <c r="B26" s="25"/>
      <c r="C26" s="25"/>
      <c r="D26" s="25"/>
      <c r="E26" s="25"/>
      <c r="F26" s="25"/>
      <c r="G26" s="54"/>
      <c r="H26" s="13"/>
    </row>
    <row r="27" spans="1:8" x14ac:dyDescent="0.3">
      <c r="A27" s="11" t="s">
        <v>227</v>
      </c>
      <c r="B27" s="33">
        <f>(-DR!C9)+(BPA!C12-BPA!D12)</f>
        <v>16559914</v>
      </c>
      <c r="C27" s="33">
        <f>(-DR!D9)+(BPA!D12-BPA!E12)</f>
        <v>15540251</v>
      </c>
      <c r="D27" s="33">
        <f>(-DR!E9)+(BPA!E12-BPA!F12)</f>
        <v>15110889</v>
      </c>
      <c r="E27" s="33">
        <f>(-DR!F9)+(BPA!F12-BPA!G12)</f>
        <v>15736655</v>
      </c>
      <c r="F27" s="33">
        <f>(-DR!G9)+(BPA!G12-BPA!H12)</f>
        <v>15110900</v>
      </c>
      <c r="G27" s="33">
        <f>(-DR!H9)+(BPA!H12-BPA!I12)</f>
        <v>13285838</v>
      </c>
      <c r="H27" s="13"/>
    </row>
    <row r="28" spans="1:8" x14ac:dyDescent="0.3">
      <c r="A28" s="22"/>
      <c r="B28" s="25"/>
      <c r="C28" s="25"/>
      <c r="D28" s="25"/>
      <c r="E28" s="25"/>
      <c r="F28" s="25"/>
      <c r="G28" s="54"/>
      <c r="H28" s="13"/>
    </row>
    <row r="29" spans="1:8" x14ac:dyDescent="0.3">
      <c r="A29" s="13"/>
      <c r="B29" s="13"/>
      <c r="C29" s="13"/>
      <c r="D29" s="13"/>
      <c r="E29" s="13"/>
      <c r="F29" s="13"/>
      <c r="G29" s="13"/>
      <c r="H29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BPA</vt:lpstr>
      <vt:lpstr>BPP</vt:lpstr>
      <vt:lpstr>DR</vt:lpstr>
      <vt:lpstr>DFC</vt:lpstr>
      <vt:lpstr>BG</vt:lpstr>
      <vt:lpstr>Liquidez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2020-05-26T21:13:44Z</dcterms:modified>
</cp:coreProperties>
</file>