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 LEONI\Desktop\"/>
    </mc:Choice>
  </mc:AlternateContent>
  <bookViews>
    <workbookView xWindow="0" yWindow="0" windowWidth="20490" windowHeight="8340" firstSheet="4" activeTab="8"/>
  </bookViews>
  <sheets>
    <sheet name="BPA_ALGAR" sheetId="1" r:id="rId1"/>
    <sheet name="BPP_ALGAR" sheetId="2" r:id="rId2"/>
    <sheet name="DFC_ALGAR" sheetId="7" r:id="rId3"/>
    <sheet name="LIQUIDEZ_ALGAR" sheetId="5" r:id="rId4"/>
    <sheet name="FCL_ALGAR" sheetId="6" r:id="rId5"/>
    <sheet name="DRE_ALGAR" sheetId="3" r:id="rId6"/>
    <sheet name="BG_ALGAR" sheetId="4" r:id="rId7"/>
    <sheet name="Rentabilidade_ALGAR" sheetId="8" r:id="rId8"/>
    <sheet name="Determinantes do ROE ALGAR" sheetId="18" r:id="rId9"/>
  </sheets>
  <calcPr calcId="152511"/>
</workbook>
</file>

<file path=xl/calcChain.xml><?xml version="1.0" encoding="utf-8"?>
<calcChain xmlns="http://schemas.openxmlformats.org/spreadsheetml/2006/main">
  <c r="AP8" i="18" l="1"/>
  <c r="AO8" i="18"/>
  <c r="F13" i="18"/>
  <c r="AA19" i="18" l="1"/>
  <c r="C19" i="4"/>
  <c r="B19" i="4"/>
  <c r="D19" i="4"/>
  <c r="E19" i="4"/>
  <c r="F19" i="4"/>
  <c r="B20" i="4"/>
  <c r="C20" i="4"/>
  <c r="D20" i="4"/>
  <c r="E20" i="4"/>
  <c r="F20" i="4"/>
  <c r="B21" i="4"/>
  <c r="C21" i="4"/>
  <c r="D21" i="4"/>
  <c r="E21" i="4"/>
  <c r="F21" i="4"/>
  <c r="C18" i="4"/>
  <c r="D18" i="4"/>
  <c r="E18" i="4"/>
  <c r="F18" i="4"/>
  <c r="B18" i="4"/>
  <c r="K28" i="8"/>
  <c r="J28" i="8"/>
  <c r="B20" i="18"/>
  <c r="I12" i="3"/>
  <c r="J12" i="3"/>
  <c r="K12" i="3"/>
  <c r="L12" i="3"/>
  <c r="M12" i="3"/>
  <c r="I14" i="3" l="1"/>
  <c r="J14" i="3"/>
  <c r="K14" i="3"/>
  <c r="L14" i="3"/>
  <c r="M14" i="3"/>
  <c r="I15" i="3"/>
  <c r="J15" i="3"/>
  <c r="K15" i="3"/>
  <c r="L15" i="3"/>
  <c r="M15" i="3"/>
  <c r="I16" i="3"/>
  <c r="J16" i="3"/>
  <c r="K16" i="3"/>
  <c r="L16" i="3"/>
  <c r="M16" i="3"/>
  <c r="I17" i="3"/>
  <c r="J17" i="3"/>
  <c r="K17" i="3"/>
  <c r="L17" i="3"/>
  <c r="M17" i="3"/>
  <c r="I18" i="3"/>
  <c r="J18" i="3"/>
  <c r="K18" i="3"/>
  <c r="L18" i="3"/>
  <c r="M18" i="3"/>
  <c r="I19" i="3"/>
  <c r="J19" i="3"/>
  <c r="K19" i="3"/>
  <c r="L19" i="3"/>
  <c r="M19" i="3"/>
  <c r="I20" i="3"/>
  <c r="J20" i="3"/>
  <c r="K20" i="3"/>
  <c r="L20" i="3"/>
  <c r="M20" i="3"/>
  <c r="J13" i="3"/>
  <c r="K13" i="3"/>
  <c r="L13" i="3"/>
  <c r="M13" i="3"/>
  <c r="I13" i="3"/>
  <c r="AB22" i="18"/>
  <c r="AC22" i="18"/>
  <c r="AD22" i="18"/>
  <c r="AE22" i="18"/>
  <c r="AA22" i="18"/>
  <c r="S33" i="18"/>
  <c r="T33" i="18"/>
  <c r="U33" i="18"/>
  <c r="V33" i="18"/>
  <c r="R33" i="18"/>
  <c r="K31" i="18"/>
  <c r="L31" i="18"/>
  <c r="M31" i="18"/>
  <c r="N31" i="18"/>
  <c r="J31" i="18"/>
  <c r="C21" i="18"/>
  <c r="D21" i="18"/>
  <c r="E21" i="18"/>
  <c r="F21" i="18"/>
  <c r="B21" i="18"/>
  <c r="C20" i="18"/>
  <c r="D20" i="18"/>
  <c r="E20" i="18"/>
  <c r="F20" i="18"/>
  <c r="C19" i="18"/>
  <c r="D19" i="18"/>
  <c r="E19" i="18"/>
  <c r="F19" i="18"/>
  <c r="B19" i="18"/>
  <c r="C29" i="8" l="1"/>
  <c r="D29" i="8"/>
  <c r="E29" i="8"/>
  <c r="F29" i="8"/>
  <c r="G29" i="8"/>
  <c r="B29" i="8"/>
  <c r="C27" i="8"/>
  <c r="D27" i="8"/>
  <c r="E27" i="8"/>
  <c r="F27" i="8"/>
  <c r="G27" i="8"/>
  <c r="B27" i="8"/>
  <c r="AI10" i="18"/>
  <c r="AJ10" i="18"/>
  <c r="AK10" i="18"/>
  <c r="AL10" i="18"/>
  <c r="AM10" i="18"/>
  <c r="AH10" i="18"/>
  <c r="AB19" i="18"/>
  <c r="AC19" i="18"/>
  <c r="AD19" i="18"/>
  <c r="AE19" i="18"/>
  <c r="AF19" i="18"/>
  <c r="X13" i="18"/>
  <c r="S25" i="18"/>
  <c r="T25" i="18"/>
  <c r="U25" i="18"/>
  <c r="V25" i="18"/>
  <c r="W25" i="18"/>
  <c r="R25" i="18"/>
  <c r="K19" i="18"/>
  <c r="L19" i="18"/>
  <c r="M19" i="18"/>
  <c r="N19" i="18"/>
  <c r="O19" i="18"/>
  <c r="J19" i="18"/>
  <c r="K20" i="18"/>
  <c r="L20" i="18"/>
  <c r="M20" i="18"/>
  <c r="N20" i="18"/>
  <c r="O20" i="18"/>
  <c r="J20" i="18"/>
  <c r="K21" i="18"/>
  <c r="L21" i="18"/>
  <c r="M21" i="18"/>
  <c r="N21" i="18"/>
  <c r="O21" i="18"/>
  <c r="J21" i="18"/>
  <c r="K22" i="18"/>
  <c r="P22" i="18" s="1"/>
  <c r="L22" i="18"/>
  <c r="M22" i="18"/>
  <c r="N22" i="18"/>
  <c r="O22" i="18"/>
  <c r="J22" i="18"/>
  <c r="C15" i="18"/>
  <c r="D15" i="18"/>
  <c r="E15" i="18"/>
  <c r="F15" i="18"/>
  <c r="G15" i="18"/>
  <c r="B15" i="18"/>
  <c r="C16" i="18"/>
  <c r="D16" i="18"/>
  <c r="E16" i="18"/>
  <c r="F16" i="18"/>
  <c r="G16" i="18"/>
  <c r="B16" i="18"/>
  <c r="B17" i="18"/>
  <c r="C17" i="18" l="1"/>
  <c r="D17" i="18"/>
  <c r="E17" i="18"/>
  <c r="F17" i="18"/>
  <c r="G17" i="18"/>
  <c r="AD13" i="18" l="1"/>
  <c r="AA13" i="18"/>
  <c r="G13" i="18"/>
  <c r="H16" i="18"/>
  <c r="AG19" i="18"/>
  <c r="AM8" i="18"/>
  <c r="AL8" i="18"/>
  <c r="AB13" i="18"/>
  <c r="AC13" i="18"/>
  <c r="AJ8" i="18"/>
  <c r="AI8" i="18"/>
  <c r="AE13" i="18"/>
  <c r="AK8" i="18"/>
  <c r="H17" i="18"/>
  <c r="AN10" i="18"/>
  <c r="AF13" i="18"/>
  <c r="E13" i="18"/>
  <c r="P20" i="18"/>
  <c r="X25" i="18"/>
  <c r="D13" i="18"/>
  <c r="AH8" i="18"/>
  <c r="H15" i="18"/>
  <c r="C13" i="18"/>
  <c r="B13" i="18"/>
  <c r="C28" i="8"/>
  <c r="D28" i="8"/>
  <c r="E28" i="8"/>
  <c r="F28" i="8"/>
  <c r="G28" i="8"/>
  <c r="B28" i="8"/>
  <c r="C26" i="8"/>
  <c r="D26" i="8"/>
  <c r="E26" i="8"/>
  <c r="F26" i="8"/>
  <c r="G26" i="8"/>
  <c r="B26" i="8"/>
  <c r="C25" i="8"/>
  <c r="D25" i="8"/>
  <c r="E25" i="8"/>
  <c r="F25" i="8"/>
  <c r="G25" i="8"/>
  <c r="B25" i="8"/>
  <c r="C19" i="8"/>
  <c r="D19" i="8"/>
  <c r="E19" i="8"/>
  <c r="F19" i="8"/>
  <c r="G19" i="8"/>
  <c r="B19" i="8"/>
  <c r="C18" i="8"/>
  <c r="D18" i="8"/>
  <c r="E18" i="8"/>
  <c r="F18" i="8"/>
  <c r="G18" i="8"/>
  <c r="B18" i="8"/>
  <c r="C17" i="8"/>
  <c r="D17" i="8"/>
  <c r="E17" i="8"/>
  <c r="F17" i="8"/>
  <c r="G17" i="8"/>
  <c r="B17" i="8"/>
  <c r="B10" i="8"/>
  <c r="B12" i="8" s="1"/>
  <c r="C12" i="8"/>
  <c r="D12" i="8"/>
  <c r="E12" i="8"/>
  <c r="F12" i="8"/>
  <c r="G12" i="8"/>
  <c r="C11" i="8"/>
  <c r="D11" i="8"/>
  <c r="E11" i="8"/>
  <c r="F11" i="8"/>
  <c r="G11" i="8"/>
  <c r="B11" i="8"/>
  <c r="C10" i="8"/>
  <c r="D10" i="8"/>
  <c r="E10" i="8"/>
  <c r="F10" i="8"/>
  <c r="G10" i="8"/>
  <c r="C5" i="8"/>
  <c r="D5" i="8"/>
  <c r="E5" i="8"/>
  <c r="F5" i="8"/>
  <c r="G5" i="8"/>
  <c r="B5" i="8"/>
  <c r="C4" i="8"/>
  <c r="D4" i="8"/>
  <c r="E4" i="8"/>
  <c r="F4" i="8"/>
  <c r="G4" i="8"/>
  <c r="B4" i="8"/>
  <c r="C3" i="8"/>
  <c r="D3" i="8"/>
  <c r="E3" i="8"/>
  <c r="F3" i="8"/>
  <c r="G3" i="8"/>
  <c r="B3" i="8"/>
  <c r="AN8" i="18" l="1"/>
  <c r="AG13" i="18"/>
  <c r="H13" i="18"/>
  <c r="P21" i="18"/>
  <c r="C2" i="6"/>
  <c r="D2" i="6"/>
  <c r="E2" i="6"/>
  <c r="F2" i="6"/>
  <c r="F4" i="6" s="1"/>
  <c r="F8" i="6" s="1"/>
  <c r="G2" i="6"/>
  <c r="G4" i="6" s="1"/>
  <c r="G8" i="6" s="1"/>
  <c r="E3" i="6"/>
  <c r="F3" i="6"/>
  <c r="G3" i="6"/>
  <c r="E4" i="6"/>
  <c r="C5" i="6"/>
  <c r="D5" i="6"/>
  <c r="E5" i="6"/>
  <c r="E8" i="6" s="1"/>
  <c r="F5" i="6"/>
  <c r="G5" i="6"/>
  <c r="C6" i="6"/>
  <c r="D6" i="6"/>
  <c r="E6" i="6"/>
  <c r="F6" i="6"/>
  <c r="G6" i="6"/>
  <c r="C7" i="6"/>
  <c r="D7" i="6"/>
  <c r="E7" i="6"/>
  <c r="F7" i="6"/>
  <c r="G7" i="6"/>
  <c r="B8" i="6"/>
  <c r="B6" i="6"/>
  <c r="B7" i="6"/>
  <c r="B5" i="6"/>
  <c r="B4" i="6"/>
  <c r="B3" i="6"/>
  <c r="B2" i="6"/>
  <c r="T13" i="18" l="1"/>
  <c r="W8" i="18" s="1"/>
  <c r="R13" i="18"/>
  <c r="U8" i="18" s="1"/>
  <c r="P19" i="18"/>
  <c r="J13" i="18"/>
  <c r="V13" i="18"/>
  <c r="Y8" i="18" s="1"/>
  <c r="N13" i="18"/>
  <c r="S13" i="18"/>
  <c r="V8" i="18" s="1"/>
  <c r="K13" i="18"/>
  <c r="W13" i="18"/>
  <c r="Z8" i="18" s="1"/>
  <c r="O13" i="18"/>
  <c r="U13" i="18"/>
  <c r="X8" i="18" s="1"/>
  <c r="M13" i="18"/>
  <c r="C4" i="6"/>
  <c r="C8" i="6" s="1"/>
  <c r="D4" i="6"/>
  <c r="D8" i="6" s="1"/>
  <c r="D3" i="6"/>
  <c r="C3" i="6"/>
  <c r="Z3" i="18" l="1"/>
  <c r="X3" i="18"/>
  <c r="L13" i="18"/>
  <c r="W3" i="18" s="1"/>
  <c r="Y3" i="18"/>
  <c r="P13" i="18"/>
  <c r="V3" i="18"/>
  <c r="AA8" i="18"/>
  <c r="U3" i="18" l="1"/>
  <c r="AA3" i="18" s="1"/>
  <c r="N8" i="18"/>
</calcChain>
</file>

<file path=xl/sharedStrings.xml><?xml version="1.0" encoding="utf-8"?>
<sst xmlns="http://schemas.openxmlformats.org/spreadsheetml/2006/main" count="497" uniqueCount="389">
  <si>
    <t>Conta</t>
  </si>
  <si>
    <t>1</t>
  </si>
  <si>
    <t>1.01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</si>
  <si>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</si>
  <si>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</si>
  <si>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</si>
  <si>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</si>
  <si>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</si>
  <si>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</si>
  <si>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</si>
  <si>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</si>
  <si>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1.02</t>
  </si>
  <si>
    <t>1.02.01</t>
  </si>
  <si>
    <t>1.02.02</t>
  </si>
  <si>
    <t>1.02.03</t>
  </si>
  <si>
    <t>1.02.04</t>
  </si>
  <si>
    <t>Descrição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</si>
  <si>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</si>
  <si>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</si>
  <si>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</si>
  <si>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</si>
  <si>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</si>
  <si>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</si>
  <si>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</si>
  <si>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</si>
  <si>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</si>
  <si>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</si>
  <si>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Não Circulante</t>
  </si>
  <si>
    <t>Ativo Realizável a Longo Prazo</t>
  </si>
  <si>
    <t>Investimentos</t>
  </si>
  <si>
    <t>Imobilizado</t>
  </si>
  <si>
    <t>Intangível</t>
  </si>
  <si>
    <t>30/09/2019</t>
  </si>
  <si>
    <t>31/12/2018</t>
  </si>
  <si>
    <t>31/12/2017</t>
  </si>
  <si>
    <t>31/12/2016</t>
  </si>
  <si>
    <t>31/12/2015</t>
  </si>
  <si>
    <t>31/12/2014</t>
  </si>
  <si>
    <t>2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</si>
  <si>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</si>
  <si>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</si>
  <si>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</si>
  <si>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</si>
  <si>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</si>
  <si>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</si>
  <si>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</si>
  <si>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</si>
  <si>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2.02</t>
  </si>
  <si>
    <t>2.02.01</t>
  </si>
  <si>
    <t>2.02.02</t>
  </si>
  <si>
    <t>2.02.03</t>
  </si>
  <si>
    <t>2.02.04</t>
  </si>
  <si>
    <t>2.02.05</t>
  </si>
  <si>
    <t>2.02.06</t>
  </si>
  <si>
    <t>2.03</t>
  </si>
  <si>
    <t>2.03.01</t>
  </si>
  <si>
    <t>2.03.02</t>
  </si>
  <si>
    <t>2.03.03</t>
  </si>
  <si>
    <t>2.03.04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</si>
  <si>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</si>
  <si>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</si>
  <si>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</si>
  <si>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</si>
  <si>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</si>
  <si>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</si>
  <si>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</si>
  <si>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</si>
  <si>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</si>
  <si>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</si>
  <si>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</si>
  <si>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Outras Obrigações</t>
  </si>
  <si>
    <t>Provisões</t>
  </si>
  <si>
    <t>Passivos sobre Ativos Não-Correntes a Venda e Descontinuados</t>
  </si>
  <si>
    <t>Passivo Não Circulante</t>
  </si>
  <si>
    <t>Tributos Diferidos</t>
  </si>
  <si>
    <t>Lucros e Receitas a Apropriar</t>
  </si>
  <si>
    <t>Patrimônio Líquido Consolidado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</si>
  <si>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</si>
  <si>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</si>
  <si>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</si>
  <si>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</si>
  <si>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</si>
  <si>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</si>
  <si>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</si>
  <si>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</si>
  <si>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</si>
  <si>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</si>
  <si>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</si>
  <si>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</si>
  <si>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</si>
  <si>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</si>
  <si>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</si>
  <si>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</si>
  <si>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</si>
  <si>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</si>
  <si>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</si>
  <si>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</si>
  <si>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</si>
  <si>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</si>
  <si>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</si>
  <si>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</si>
  <si>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</si>
  <si>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</si>
  <si>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</si>
  <si>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</si>
  <si>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</si>
  <si>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</si>
  <si>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</si>
  <si>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</si>
  <si>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</si>
  <si>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</si>
  <si>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</si>
  <si>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</si>
  <si>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</si>
  <si>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</si>
  <si>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</si>
  <si>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</si>
  <si>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</si>
  <si>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</si>
  <si>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</si>
  <si>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</si>
  <si>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</si>
  <si>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</si>
  <si>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</si>
  <si>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</si>
  <si>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</si>
  <si>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</si>
  <si>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</si>
  <si>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</si>
  <si>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</si>
  <si>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</si>
  <si>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</si>
  <si>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</si>
  <si>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</si>
  <si>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</si>
  <si>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</si>
  <si>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</si>
  <si>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</si>
  <si>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</si>
  <si>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</si>
  <si>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</si>
  <si>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</si>
  <si>
    <t>Capital Investido ou Ativos Líquidos</t>
  </si>
  <si>
    <t>Necessidades de Capital de Giro (NCG)</t>
  </si>
  <si>
    <t>Capital Investido Total ou Ativos Liquidos Totais</t>
  </si>
  <si>
    <t>Capital Aplicado ou Fontes de Recursos</t>
  </si>
  <si>
    <t>Capital Aplicado Total</t>
  </si>
  <si>
    <t>Ativo Circulante Operacional</t>
  </si>
  <si>
    <t>Passivo Circulante Operacional</t>
  </si>
  <si>
    <t>Medidas de Liquidez Tradicionais</t>
  </si>
  <si>
    <t>Capital de Giro Líquido = Financiamentos de Longo Prazo - Ativos Fixos Líquidos</t>
  </si>
  <si>
    <t>Capital de Giro Líquido = Ativo Circulante - Passivo Circulante</t>
  </si>
  <si>
    <t>Índice de Liquidez Corrente = Ativos Circulantes/Passivos Circulantes</t>
  </si>
  <si>
    <t>Índice de Liquidez Seca (Acid Test)</t>
  </si>
  <si>
    <t>Investimento Líquido no ciclo operacional ou em necessidades de capital de giro (NCG)</t>
  </si>
  <si>
    <t>Financiamento do Ciclo Operacional</t>
  </si>
  <si>
    <t>FLLP = Dívidas de Longo Prazo + Patrimônio dos acionistas - Ativos Fixos Líquidos</t>
  </si>
  <si>
    <t>Liquidez = FLLP/NCG</t>
  </si>
  <si>
    <t>Gestão do Ciclo Operacional</t>
  </si>
  <si>
    <t>NCG/Receita Líquida Operacional</t>
  </si>
  <si>
    <t>Giro de estoques = CPV/Estoques</t>
  </si>
  <si>
    <t>Prazo médio de estoques = 365/Giro = Estoques*365/CPV</t>
  </si>
  <si>
    <t>Prazo médio de recebimento = contas a receber de clientes/vendas diárias médias</t>
  </si>
  <si>
    <t>Prazo médio de pagamento = contas a pagar a fornecedores/compras diárias médias</t>
  </si>
  <si>
    <t>Ciclo de caixa= Prazo médio estoques + PM de recebimento - PM de pagamento</t>
  </si>
  <si>
    <t>Compras = CPV + (Estoques finais-estoques iniciais)</t>
  </si>
  <si>
    <t>(-) DESPESAS COM IMPOSTOS SOBRE LAJI (TC=34%)</t>
  </si>
  <si>
    <t>LUCROS ANTES DOS JUROS E DEPOIS DOS IMPOSTOS (NOPAT)</t>
  </si>
  <si>
    <t>(+)DESPESAS DE DEPRECIAÇÃO</t>
  </si>
  <si>
    <t>(-)VARIAÇÃO DA NECESSIDADE DE CAPITAL DE GIRO</t>
  </si>
  <si>
    <t>(-) GASTOS LIQUIDOS DE CAPITAL (CAPEX)</t>
  </si>
  <si>
    <t>FLUXO DE CAIXA LIVRE PARA EMPRESA</t>
  </si>
  <si>
    <t>a</t>
  </si>
  <si>
    <t>6.01</t>
  </si>
  <si>
    <t>Caixa Líquido Atividades Operacionais</t>
  </si>
  <si>
    <t>6.01.01</t>
  </si>
  <si>
    <t>Caixa Gerado nas Operações</t>
  </si>
  <si>
    <t>6.01.01.01</t>
  </si>
  <si>
    <t>Resultado antes do imposto de renda e contribuição social</t>
  </si>
  <si>
    <t>6.01.01.02</t>
  </si>
  <si>
    <t>Participação de Acionistas Não Controladores</t>
  </si>
  <si>
    <t>6.01.01.03</t>
  </si>
  <si>
    <t>Depreciação e Amortização</t>
  </si>
  <si>
    <t>6.01.01.04</t>
  </si>
  <si>
    <t>Equivalência Patrimonial</t>
  </si>
  <si>
    <t>6.01.01.05</t>
  </si>
  <si>
    <t>Perda com imobilizado e intangível</t>
  </si>
  <si>
    <t>6.01.01.06</t>
  </si>
  <si>
    <t>Encargos Financeiros</t>
  </si>
  <si>
    <t>6.01.01.07</t>
  </si>
  <si>
    <t>Provisão para risco de crédito</t>
  </si>
  <si>
    <t>6.01.01.08</t>
  </si>
  <si>
    <t>Constituição (Reversão) de Provisão</t>
  </si>
  <si>
    <t>6.01.01.09</t>
  </si>
  <si>
    <t>Baixa de tributos diferidos passivos</t>
  </si>
  <si>
    <t>6.01.01.10</t>
  </si>
  <si>
    <t>Provisão para perda de ativos – TV</t>
  </si>
  <si>
    <t>6.01.01.11</t>
  </si>
  <si>
    <t>Atualização monetária de crédito tributário</t>
  </si>
  <si>
    <t>6.01.01.12</t>
  </si>
  <si>
    <t>Crédito tributário - PIS e COFINS</t>
  </si>
  <si>
    <t>6.01.01.13</t>
  </si>
  <si>
    <t>Outros</t>
  </si>
  <si>
    <t>6.01.02</t>
  </si>
  <si>
    <t>Variações nos Ativos e Passivos</t>
  </si>
  <si>
    <t>6.01.02.01</t>
  </si>
  <si>
    <t>(Aumento) Redução em Contas a Receber</t>
  </si>
  <si>
    <t>6.01.02.02</t>
  </si>
  <si>
    <t>(Aumento) Redução em Estoques</t>
  </si>
  <si>
    <t>6.01.02.03</t>
  </si>
  <si>
    <t>(Aumento) em Tributos a Recuperar de Circulante e Não Circulante</t>
  </si>
  <si>
    <t>6.01.02.04</t>
  </si>
  <si>
    <t>(Aumento) em Depósitos Judiciais</t>
  </si>
  <si>
    <t>6.01.02.05</t>
  </si>
  <si>
    <t>Redução (Aumento) em Outros Ativos Circulantes e Não Circulantes</t>
  </si>
  <si>
    <t>6.01.02.06</t>
  </si>
  <si>
    <t>Aumento (Redução) em Fornecedores</t>
  </si>
  <si>
    <t>6.01.02.07</t>
  </si>
  <si>
    <t>Aumento em Obrigações Sociais</t>
  </si>
  <si>
    <t>6.01.02.08</t>
  </si>
  <si>
    <t>Aumento em Obrigações Fiscais</t>
  </si>
  <si>
    <t>6.01.02.09</t>
  </si>
  <si>
    <t>Aumento (Redução) em Outros Passivos Circulantes e Não Circulantes</t>
  </si>
  <si>
    <t>6.01.02.10</t>
  </si>
  <si>
    <t>Imposto de Renda e Contribuição Social sobre o Lucro, pagos</t>
  </si>
  <si>
    <t>6.01.02.11</t>
  </si>
  <si>
    <t>Provisões pagas</t>
  </si>
  <si>
    <t>6.01.02.12</t>
  </si>
  <si>
    <t>(Aumento) em despesas antecipadas</t>
  </si>
  <si>
    <t>6.01.02.13</t>
  </si>
  <si>
    <t>Aumento (redução) em Títulos a pagar</t>
  </si>
  <si>
    <t>6.01.03</t>
  </si>
  <si>
    <t>6.02</t>
  </si>
  <si>
    <t>Caixa Líquido Atividades de Investimento</t>
  </si>
  <si>
    <t>6.02.01</t>
  </si>
  <si>
    <t>Investimentos em Controladas</t>
  </si>
  <si>
    <t>6.02.02</t>
  </si>
  <si>
    <t>Ativo Imobilizado e Intangível</t>
  </si>
  <si>
    <t>6.02.03</t>
  </si>
  <si>
    <t>Dividendos Recebidos</t>
  </si>
  <si>
    <t>6.02.04</t>
  </si>
  <si>
    <t>Ações em tesouraria</t>
  </si>
  <si>
    <t>6.02.05</t>
  </si>
  <si>
    <t>Aplicações financeiras de curto prazo</t>
  </si>
  <si>
    <t>6.02.06</t>
  </si>
  <si>
    <t>Cessão de direito de uso de torres de telecomunicações</t>
  </si>
  <si>
    <t>6.02.07</t>
  </si>
  <si>
    <t>Caixa equivalentes de caixa de sociedades adquiridas</t>
  </si>
  <si>
    <t>6.02.08</t>
  </si>
  <si>
    <t>Créditos com partes relacionadas, recebidos</t>
  </si>
  <si>
    <t>6.02.09</t>
  </si>
  <si>
    <t>Pagamento por aquisição de investimentos</t>
  </si>
  <si>
    <t>6.02.10</t>
  </si>
  <si>
    <t>Caixa e equivalente envolvido na cisão</t>
  </si>
  <si>
    <t>6.03</t>
  </si>
  <si>
    <t>Caixa Líquido Atividades de Financiamento</t>
  </si>
  <si>
    <t>6.03.01</t>
  </si>
  <si>
    <t>Amortização de Empréstimos - Principal e Juros, Líquido</t>
  </si>
  <si>
    <t>6.03.02</t>
  </si>
  <si>
    <t>Adição (Amortização) de Fornecedores Financiamentos - Principal e Juros</t>
  </si>
  <si>
    <t>6.03.03</t>
  </si>
  <si>
    <t>Pagamento de Dividendos e Juros sobre Capital Próprio</t>
  </si>
  <si>
    <t>6.03.04</t>
  </si>
  <si>
    <t>Integralização de capital</t>
  </si>
  <si>
    <t>6.03.05</t>
  </si>
  <si>
    <t>Reembolso de capital a acionistas</t>
  </si>
  <si>
    <t>6.03.06</t>
  </si>
  <si>
    <t>Adiçoes de empréstimos e debêntures</t>
  </si>
  <si>
    <t>6.03.07</t>
  </si>
  <si>
    <t>Pagamento de valor principal de empréstimos e debêntures</t>
  </si>
  <si>
    <t>6.03.08</t>
  </si>
  <si>
    <t>Pagamento de juros/variação monetária de empréstimos e debêntures</t>
  </si>
  <si>
    <t>6.03.11</t>
  </si>
  <si>
    <t>Pagamento de passivo de arrendamento</t>
  </si>
  <si>
    <t>6.04</t>
  </si>
  <si>
    <t>Variação Cambial s/ Caixa e Equivalentes</t>
  </si>
  <si>
    <t>6.05</t>
  </si>
  <si>
    <t>Aumento (Redução) de Caixa e Equivalentes</t>
  </si>
  <si>
    <t>6.05.01</t>
  </si>
  <si>
    <t>Saldo Inicial de Caixa e Equivalentes</t>
  </si>
  <si>
    <t>6.05.02</t>
  </si>
  <si>
    <t>Saldo Final de Caixa e Equivalentes</t>
  </si>
  <si>
    <t>FLUXO DE CAIXA LIVRE: ALGAR</t>
  </si>
  <si>
    <t>Patrimônio dos Acionistas</t>
  </si>
  <si>
    <t>Dívidas de Longo prazo</t>
  </si>
  <si>
    <t>Financiamento de Longo Prazo</t>
  </si>
  <si>
    <t>Dívidas de Curto Prazo</t>
  </si>
  <si>
    <t>Ativos Fixos Liquidos</t>
  </si>
  <si>
    <t>Retorno sobre o Capital Próprio</t>
  </si>
  <si>
    <t>ROE = LDI/PA</t>
  </si>
  <si>
    <t xml:space="preserve">         Lucro Depois do Imposto (LDI) ou Lucro Líquido</t>
  </si>
  <si>
    <t xml:space="preserve">         Patrimônio Líquido dos Acionistas ou PL</t>
  </si>
  <si>
    <t>Retorno sobre o Capital Próprio (ROE)</t>
  </si>
  <si>
    <r>
      <t>Retorno sobre o Capital Investido antes do Imposto (ROICb</t>
    </r>
    <r>
      <rPr>
        <b/>
        <sz val="8"/>
        <color theme="0"/>
        <rFont val="Calibri"/>
        <family val="2"/>
        <scheme val="minor"/>
      </rPr>
      <t>t</t>
    </r>
    <r>
      <rPr>
        <b/>
        <sz val="11"/>
        <color theme="0"/>
        <rFont val="Calibri"/>
        <family val="2"/>
        <scheme val="minor"/>
      </rPr>
      <t>)</t>
    </r>
  </si>
  <si>
    <t>ROICbt = LAJI/Capital Investido</t>
  </si>
  <si>
    <t xml:space="preserve">         Lucro Antes dos Juros e do Imposto (LAJI ou EBIT)</t>
  </si>
  <si>
    <t xml:space="preserve">         Capital Investido</t>
  </si>
  <si>
    <r>
      <t>Retorno sobre o Capital Investido (ROICb</t>
    </r>
    <r>
      <rPr>
        <b/>
        <sz val="8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</si>
  <si>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Fatores Determinantes de Rentabilidade Operacional (outra forma de calcular o ROICb</t>
    </r>
    <r>
      <rPr>
        <b/>
        <sz val="8"/>
        <color theme="0"/>
        <rFont val="Calibri"/>
        <family val="2"/>
        <scheme val="minor"/>
      </rPr>
      <t>t</t>
    </r>
    <r>
      <rPr>
        <b/>
        <sz val="11"/>
        <color theme="0"/>
        <rFont val="Calibri"/>
        <family val="2"/>
        <scheme val="minor"/>
      </rPr>
      <t>)</t>
    </r>
  </si>
  <si>
    <r>
      <t>ROICb</t>
    </r>
    <r>
      <rPr>
        <b/>
        <sz val="8"/>
        <color theme="0"/>
        <rFont val="Calibri"/>
        <family val="2"/>
        <scheme val="minor"/>
      </rPr>
      <t xml:space="preserve">t </t>
    </r>
    <r>
      <rPr>
        <b/>
        <sz val="11"/>
        <color theme="0"/>
        <rFont val="Calibri"/>
        <family val="2"/>
        <scheme val="minor"/>
      </rPr>
      <t>= Margem de Lucro Operacional x Giro do Capital</t>
    </r>
  </si>
  <si>
    <t xml:space="preserve">         Margem de Lucro Operacional = EBIT/Receita Operacional Líquida</t>
  </si>
  <si>
    <t xml:space="preserve">         Giro de Capital = Receita Operacional Líquida / Capital Investido</t>
  </si>
  <si>
    <t>Fatores Determinantes da Rentabilidade do Capital Próprio</t>
  </si>
  <si>
    <t>Efeitos das Decisões de Financiamento</t>
  </si>
  <si>
    <t xml:space="preserve">         Indice de Custo Financeiro = EBT / EBIT</t>
  </si>
  <si>
    <t xml:space="preserve">         Indice da Estrutura Financeira = Capital Investido / PL</t>
  </si>
  <si>
    <t>Multiplicador Financeiro = Ind. Custo Financ. X Ind. Estrutura Fin.</t>
  </si>
  <si>
    <t xml:space="preserve">         Indice de Efeito Fiscal = EAT/EBT = 1 - aliquota efetiva de imposto</t>
  </si>
  <si>
    <t>ROE = ROICbt X Multiplicador Financeiro x (1 - aliquota efet. imposto)</t>
  </si>
  <si>
    <t>Outras medidas populares</t>
  </si>
  <si>
    <t xml:space="preserve">         Indice de Cobertura de Juros = EBIT / Despesas Financeiras</t>
  </si>
  <si>
    <t xml:space="preserve">         Quociente de Capital de Terceiros e Capital Próprio</t>
  </si>
  <si>
    <t xml:space="preserve">         Quociente de Capital de Terceiros e Capital Investido</t>
  </si>
  <si>
    <t>ROE - Retorno sobre capital próprio</t>
  </si>
  <si>
    <t>%</t>
  </si>
  <si>
    <t>ROICbt</t>
  </si>
  <si>
    <t>Multiplicador alavancagem Fin</t>
  </si>
  <si>
    <t>Efeito Fiscal</t>
  </si>
  <si>
    <t>EAT</t>
  </si>
  <si>
    <t>Margem de lucro operacional</t>
  </si>
  <si>
    <t>Giro do Capital</t>
  </si>
  <si>
    <t>Índice de Estrutura Financeira</t>
  </si>
  <si>
    <t>Índice de Custo Financeiro</t>
  </si>
  <si>
    <t>Vendas</t>
  </si>
  <si>
    <t>Custo e Despesas operacionais</t>
  </si>
  <si>
    <t>EBIT</t>
  </si>
  <si>
    <t>EBT</t>
  </si>
  <si>
    <t>Caixa</t>
  </si>
  <si>
    <t>NCG</t>
  </si>
  <si>
    <t>Ativos fixos</t>
  </si>
  <si>
    <t>PL</t>
  </si>
  <si>
    <t>LAJI (EBIT)</t>
  </si>
  <si>
    <t xml:space="preserve">diminui o roic comparado a 2018 /caiu a operação </t>
  </si>
  <si>
    <t xml:space="preserve">o gasto financeiro foi menor em 2019 </t>
  </si>
  <si>
    <t xml:space="preserve"> 30 a 35% de impostos</t>
  </si>
  <si>
    <t>o roic diminuiu em 2019 porque mesmo a margem tendo aumentado um pouco o giro de capital diminuiu</t>
  </si>
  <si>
    <t>o roic aumentou em 2015 e 2018 pq a margem de lucro aumentou bastante</t>
  </si>
  <si>
    <t>aumento o roi em 2018 e 2015</t>
  </si>
  <si>
    <t>Roe aumentou o roe quase 2 vezes comparado a 2014foi cresecence ao longo dos anos</t>
  </si>
  <si>
    <t>alem do lucro de margem subir em 2018 o custo financeiro diminuiu</t>
  </si>
  <si>
    <t>alem do lucro de margem subir em 2019 e apesar do giro cair o custo financeiro diminuiu bastante</t>
  </si>
  <si>
    <t>em 2016 a gasto financeiro foi o maiore a estrutura financeira o menor resultando no fator multiplicador financeiro menor</t>
  </si>
  <si>
    <t>AUMENTO DAS VENDAS</t>
  </si>
  <si>
    <t>AUMENDO DE DESPESAS</t>
  </si>
  <si>
    <t>AUMENTO EBIT</t>
  </si>
  <si>
    <t>EM  2018 E 2019 NÃO TEVE AUMENTO SIGNIFICATIVO DAS DESPESAS</t>
  </si>
  <si>
    <t xml:space="preserve">EM 2019 TEVE MUITO CAPITAL INVESTIDO EM ATIVOS FIXOS O QUE FEZ O ROIC DIMINUIR </t>
  </si>
  <si>
    <t>APESAS DA EFICIENCIA OPERACIONAL NÃO TEVE MUITA EFICIENCIA FINANCEIRA</t>
  </si>
  <si>
    <t>TEVE UM AUMENTO PEQUENO 1% NAS VENDAS MANTENDO AS DEPESAS</t>
  </si>
  <si>
    <t>E UM AUMENTO EM ATIVO FIXO GRANDE</t>
  </si>
  <si>
    <t>O ANO DE MAIOR ENDIVIDAMENTO DE ALVANCAGEM É 2019</t>
  </si>
  <si>
    <t>PRA DETERMINAR SE A DIVIDA E MUITO AULTA OU BAIXA TEM QUE COMPARAR COM AS DEMAIS EMPRESAS DO SETOR</t>
  </si>
  <si>
    <t>AUM. CAP. Investido</t>
  </si>
  <si>
    <t>AUM.PL</t>
  </si>
  <si>
    <t>EM 2016 E 2017 O AUMENTO DE CAPITAL INVESTIDO FOI MENOR</t>
  </si>
  <si>
    <t>O ANO DE 2017 TEVE O MENOR AUMENTO DE PL</t>
  </si>
  <si>
    <t>AUM.EBT</t>
  </si>
  <si>
    <t>MELHOR INDICE CUSTO FIN.FOI 2019</t>
  </si>
  <si>
    <t>EM 2017, 2018 e 2019 Tiveram  UM AUMENTO EXPRESSIVO NO EBT</t>
  </si>
  <si>
    <t>EM 2018 O EBIT TEVE UM AUMENTO  SIGNIFICATIVO MAS NÃO MAIOR QUE O  EBT O QUE FEZ O INDICE DE CUSTO FIN SUBIR TEVE UM AUMENTO NO RENDIMENTO FINANCEIRO</t>
  </si>
  <si>
    <t>EM 2019 O AUMENTO COM RECEITA FINANCEIRO MAIOR DE 100 %</t>
  </si>
  <si>
    <t>O ANO COM MENOR  IND EXT. FIN FOI 2016 PORQUE FOI O ANO COM MENOR AUMENTO DE CAPITAL INVESTID0</t>
  </si>
  <si>
    <t xml:space="preserve">2016 DIMINUI UM POUCO O ROI DEVIDO AO FATOR MULTIPLICATIVO ( DEVIDO MENOR AUMENTO DO IND DE EXTRUTURA FINANCEIRA -&gt; MENOR AUMENTO DE CAPITAL INVESTIDO) </t>
  </si>
  <si>
    <t>2017 AUMENTOU O ROI PQ TEVE AUMENTO NO EBT (IND. DE CUSTO FIN) AUMENTO NO IND. EXT. FIN COM UM MENOR PL INVESTIDO</t>
  </si>
  <si>
    <t>2018 AUMENTOU O ROI PQ TEVE AUMENTO NO MULTIPLICADOR DE ALAVANCAGEM  COM AUMENTO NO IND CUSTO FIN.  COM EBT ALTO E COM O AUMENTO DO ROIC ONDE AUMENTOU AS VENDAS E MANTEVE AS DEPESAS</t>
  </si>
  <si>
    <t>EM 2015 AUMENTOU O EBIT MAIS DO QUE AS DESPESAS FAZENDO O ROIC AUMENTAR</t>
  </si>
  <si>
    <t>EM 2018 TEVE AUMENTO DO EBIT NÃO TEVE AUMENTO DE DEPESAS FAZENDO O ROIC AUMENTAR</t>
  </si>
  <si>
    <t xml:space="preserve">em 2018 foi baixo porque teve um aumento significativo no PL </t>
  </si>
  <si>
    <t>AUM  EBIT</t>
  </si>
  <si>
    <t>AUM. VENDAS</t>
  </si>
  <si>
    <t>cap.inv.</t>
  </si>
  <si>
    <t>2019 APESAR DO ROIC BAIXO DEVIDO  O GIRO DE CAPITAL BAIXO ONDE TEVE AUMENTO EM ATIVOS FIXOS EM 2019 TEVE ALTO ROE DEVIDO AO FATOR MULTIPLICADOR  DO IND. EXT. FINANCEIRA COM MAIOR ALAVANCAGEM E COM O INDICE DE CUSTO FIN. ONDE A RECEITA FINANCEIRA SUBIU MAIS DE 100%</t>
  </si>
  <si>
    <t>ROE: Retorno sobre o Capital próprio mede a rentabilidade da empresa sob a perspectiva dos proprietários</t>
  </si>
  <si>
    <t>EBIT/LAJI</t>
  </si>
  <si>
    <t>Em 2019 aumentou  a receita atraves de preços mais altos NA VENDAS e despesas sem aumento</t>
  </si>
  <si>
    <t>custo financeiro foi diminuindo</t>
  </si>
  <si>
    <t>quanto maior melhor</t>
  </si>
  <si>
    <t>quanto maior mais endividada é a empresa</t>
  </si>
  <si>
    <t>Cap.investido</t>
  </si>
  <si>
    <t>representa a liquidez da operação disponível</t>
  </si>
  <si>
    <t>receita por unid. De investimento</t>
  </si>
  <si>
    <t>Mede o quanto de lucro operacional é gerado para cada R$ 1 das vendas</t>
  </si>
  <si>
    <t>Retorno sobre Capital Investido antes dos impostos</t>
  </si>
  <si>
    <t>relaciona quanto a empresa tem de dívida com o quanto ela deve</t>
  </si>
  <si>
    <t>media</t>
  </si>
  <si>
    <t>Quanto maior melhor, pois indica que o imposto pago é menor - Questão tributária fora do controle gestor da empresa</t>
  </si>
  <si>
    <r>
      <t>Retorno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sobre patrimônio líquido= LL/PL =&gt; Mede a capacidade de agregar</t>
    </r>
  </si>
  <si>
    <t xml:space="preserve"> valor à partir de seus próprios recursos e do dinheiro de investidores</t>
  </si>
  <si>
    <t>Diz respeito ao retorno sobre o capital total investido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</si>
</sst>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585A5B"/>
      <name val="Trebuchet MS"/>
      <family val="2"/>
    </font>
    <font>
      <b/>
      <sz val="9"/>
      <color rgb="FFFFFFFF"/>
      <name val="Trebuchet MS"/>
      <family val="2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rgb="FF1111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0" tint="-0.249977111117893"/>
      </left>
      <right style="medium">
        <color indexed="64"/>
      </right>
      <top/>
      <bottom style="medium">
        <color theme="0" tint="-0.249977111117893"/>
      </bottom>
      <diagonal/>
    </border>
    <border>
      <left style="medium">
        <color indexed="64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indexed="64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indexed="64"/>
      </left>
      <right style="medium">
        <color theme="0" tint="-0.249977111117893"/>
      </right>
      <top/>
      <bottom style="medium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indexed="64"/>
      </bottom>
      <diagonal/>
    </border>
    <border>
      <left style="medium">
        <color theme="0" tint="-0.249977111117893"/>
      </left>
      <right style="medium">
        <color indexed="64"/>
      </right>
      <top style="medium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indexed="64"/>
      </left>
      <right style="medium">
        <color theme="0" tint="-0.249977111117893"/>
      </right>
      <top style="medium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1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 applyAlignment="1">
      <alignment horizontal="center" vertical="center"/>
    </xf>
    <xf numFmtId="14" fontId="4" fillId="5" borderId="0" xfId="0" applyNumberFormat="1" applyFont="1" applyFill="1" applyAlignment="1">
      <alignment horizontal="center" vertical="center"/>
    </xf>
    <xf numFmtId="0" fontId="3" fillId="0" borderId="0" xfId="0" applyFont="1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/>
    <xf numFmtId="3" fontId="0" fillId="7" borderId="1" xfId="0" applyNumberFormat="1" applyFill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8" borderId="5" xfId="0" applyFont="1" applyFill="1" applyBorder="1" applyAlignment="1">
      <alignment horizontal="center" vertical="center" wrapText="1"/>
    </xf>
    <xf numFmtId="14" fontId="7" fillId="8" borderId="4" xfId="0" applyNumberFormat="1" applyFont="1" applyFill="1" applyBorder="1" applyAlignment="1">
      <alignment horizontal="center" vertical="center" wrapText="1"/>
    </xf>
    <xf numFmtId="14" fontId="7" fillId="8" borderId="3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right" vertical="center" wrapText="1"/>
    </xf>
    <xf numFmtId="1" fontId="6" fillId="0" borderId="1" xfId="0" applyNumberFormat="1" applyFont="1" applyBorder="1" applyAlignment="1">
      <alignment horizontal="right" vertical="center" wrapText="1"/>
    </xf>
    <xf numFmtId="1" fontId="0" fillId="0" borderId="1" xfId="0" applyNumberFormat="1" applyBorder="1"/>
    <xf numFmtId="0" fontId="6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/>
    </xf>
    <xf numFmtId="1" fontId="6" fillId="9" borderId="1" xfId="0" applyNumberFormat="1" applyFont="1" applyFill="1" applyBorder="1" applyAlignment="1">
      <alignment horizontal="right" vertical="center" wrapText="1"/>
    </xf>
    <xf numFmtId="1" fontId="0" fillId="9" borderId="1" xfId="0" applyNumberFormat="1" applyFill="1" applyBorder="1"/>
    <xf numFmtId="1" fontId="0" fillId="0" borderId="0" xfId="0" applyNumberFormat="1"/>
    <xf numFmtId="0" fontId="8" fillId="0" borderId="1" xfId="0" applyFont="1" applyBorder="1"/>
    <xf numFmtId="0" fontId="0" fillId="0" borderId="6" xfId="0" applyBorder="1"/>
    <xf numFmtId="164" fontId="0" fillId="0" borderId="0" xfId="1" applyNumberFormat="1" applyFont="1" applyBorder="1"/>
    <xf numFmtId="164" fontId="0" fillId="0" borderId="7" xfId="1" applyNumberFormat="1" applyFont="1" applyBorder="1"/>
    <xf numFmtId="0" fontId="0" fillId="0" borderId="0" xfId="0" applyBorder="1"/>
    <xf numFmtId="0" fontId="0" fillId="0" borderId="7" xfId="0" applyBorder="1"/>
    <xf numFmtId="2" fontId="0" fillId="0" borderId="0" xfId="0" applyNumberFormat="1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0" fontId="3" fillId="0" borderId="6" xfId="0" applyFont="1" applyBorder="1"/>
    <xf numFmtId="0" fontId="3" fillId="0" borderId="8" xfId="0" applyFont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10" fontId="0" fillId="0" borderId="0" xfId="2" applyNumberFormat="1" applyFont="1" applyBorder="1"/>
    <xf numFmtId="10" fontId="0" fillId="0" borderId="7" xfId="2" applyNumberFormat="1" applyFont="1" applyBorder="1"/>
    <xf numFmtId="0" fontId="3" fillId="0" borderId="11" xfId="0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0" fontId="2" fillId="5" borderId="1" xfId="0" applyFont="1" applyFill="1" applyBorder="1"/>
    <xf numFmtId="164" fontId="0" fillId="0" borderId="1" xfId="1" applyNumberFormat="1" applyFont="1" applyBorder="1"/>
    <xf numFmtId="0" fontId="3" fillId="6" borderId="1" xfId="0" applyFont="1" applyFill="1" applyBorder="1"/>
    <xf numFmtId="164" fontId="0" fillId="6" borderId="1" xfId="1" applyNumberFormat="1" applyFont="1" applyFill="1" applyBorder="1"/>
    <xf numFmtId="0" fontId="0" fillId="0" borderId="1" xfId="0" applyBorder="1" applyAlignment="1">
      <alignment horizontal="left" vertical="center"/>
    </xf>
    <xf numFmtId="0" fontId="2" fillId="5" borderId="11" xfId="0" applyFont="1" applyFill="1" applyBorder="1"/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0" fillId="5" borderId="14" xfId="0" applyFill="1" applyBorder="1"/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0" fillId="7" borderId="17" xfId="0" applyFill="1" applyBorder="1"/>
    <xf numFmtId="3" fontId="0" fillId="7" borderId="18" xfId="0" applyNumberFormat="1" applyFill="1" applyBorder="1"/>
    <xf numFmtId="0" fontId="0" fillId="0" borderId="17" xfId="0" applyBorder="1"/>
    <xf numFmtId="0" fontId="0" fillId="0" borderId="18" xfId="0" applyBorder="1"/>
    <xf numFmtId="1" fontId="0" fillId="0" borderId="18" xfId="0" applyNumberFormat="1" applyBorder="1"/>
    <xf numFmtId="0" fontId="0" fillId="7" borderId="19" xfId="0" applyFill="1" applyBorder="1"/>
    <xf numFmtId="3" fontId="8" fillId="7" borderId="20" xfId="0" applyNumberFormat="1" applyFont="1" applyFill="1" applyBorder="1"/>
    <xf numFmtId="3" fontId="0" fillId="7" borderId="20" xfId="0" applyNumberFormat="1" applyFill="1" applyBorder="1"/>
    <xf numFmtId="3" fontId="8" fillId="7" borderId="21" xfId="0" applyNumberFormat="1" applyFont="1" applyFill="1" applyBorder="1"/>
    <xf numFmtId="0" fontId="0" fillId="0" borderId="0" xfId="0"/>
    <xf numFmtId="0" fontId="4" fillId="5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7" xfId="0" applyBorder="1"/>
    <xf numFmtId="0" fontId="0" fillId="0" borderId="26" xfId="0" applyBorder="1"/>
    <xf numFmtId="0" fontId="0" fillId="0" borderId="29" xfId="0" applyBorder="1"/>
    <xf numFmtId="0" fontId="4" fillId="5" borderId="24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3" fontId="0" fillId="0" borderId="26" xfId="0" applyNumberFormat="1" applyBorder="1"/>
    <xf numFmtId="10" fontId="0" fillId="0" borderId="26" xfId="2" applyNumberFormat="1" applyFont="1" applyBorder="1"/>
    <xf numFmtId="164" fontId="0" fillId="0" borderId="26" xfId="0" applyNumberFormat="1" applyBorder="1"/>
    <xf numFmtId="2" fontId="0" fillId="0" borderId="29" xfId="0" applyNumberFormat="1" applyBorder="1"/>
    <xf numFmtId="3" fontId="0" fillId="12" borderId="26" xfId="0" applyNumberFormat="1" applyFill="1" applyBorder="1"/>
    <xf numFmtId="164" fontId="0" fillId="12" borderId="26" xfId="0" applyNumberFormat="1" applyFill="1" applyBorder="1"/>
    <xf numFmtId="0" fontId="2" fillId="5" borderId="6" xfId="0" applyFont="1" applyFill="1" applyBorder="1" applyAlignment="1">
      <alignment horizontal="left" vertical="center"/>
    </xf>
    <xf numFmtId="0" fontId="4" fillId="5" borderId="38" xfId="0" applyFont="1" applyFill="1" applyBorder="1" applyAlignment="1">
      <alignment horizontal="center" vertical="center"/>
    </xf>
    <xf numFmtId="0" fontId="0" fillId="0" borderId="39" xfId="0" applyBorder="1"/>
    <xf numFmtId="3" fontId="0" fillId="0" borderId="40" xfId="0" applyNumberFormat="1" applyBorder="1"/>
    <xf numFmtId="0" fontId="3" fillId="0" borderId="41" xfId="0" applyFont="1" applyBorder="1"/>
    <xf numFmtId="10" fontId="3" fillId="0" borderId="42" xfId="2" applyNumberFormat="1" applyFont="1" applyBorder="1"/>
    <xf numFmtId="10" fontId="3" fillId="12" borderId="42" xfId="2" applyNumberFormat="1" applyFont="1" applyFill="1" applyBorder="1"/>
    <xf numFmtId="10" fontId="3" fillId="0" borderId="43" xfId="2" applyNumberFormat="1" applyFont="1" applyBorder="1"/>
    <xf numFmtId="0" fontId="2" fillId="5" borderId="44" xfId="0" applyFont="1" applyFill="1" applyBorder="1" applyAlignment="1">
      <alignment horizontal="left" vertical="center"/>
    </xf>
    <xf numFmtId="164" fontId="0" fillId="0" borderId="40" xfId="0" applyNumberFormat="1" applyBorder="1"/>
    <xf numFmtId="0" fontId="3" fillId="0" borderId="45" xfId="0" applyFont="1" applyBorder="1"/>
    <xf numFmtId="0" fontId="4" fillId="5" borderId="7" xfId="0" applyFont="1" applyFill="1" applyBorder="1" applyAlignment="1">
      <alignment horizontal="center" vertical="center"/>
    </xf>
    <xf numFmtId="0" fontId="0" fillId="0" borderId="39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6" xfId="0" applyBorder="1"/>
    <xf numFmtId="0" fontId="0" fillId="0" borderId="40" xfId="0" applyBorder="1"/>
    <xf numFmtId="0" fontId="0" fillId="0" borderId="47" xfId="0" applyBorder="1"/>
    <xf numFmtId="0" fontId="0" fillId="0" borderId="45" xfId="0" applyBorder="1"/>
    <xf numFmtId="0" fontId="0" fillId="0" borderId="42" xfId="0" applyBorder="1"/>
    <xf numFmtId="0" fontId="0" fillId="0" borderId="43" xfId="0" applyBorder="1"/>
    <xf numFmtId="10" fontId="0" fillId="14" borderId="26" xfId="2" applyNumberFormat="1" applyFont="1" applyFill="1" applyBorder="1"/>
    <xf numFmtId="0" fontId="0" fillId="14" borderId="0" xfId="0" applyFill="1"/>
    <xf numFmtId="3" fontId="0" fillId="14" borderId="0" xfId="0" applyNumberFormat="1" applyFill="1"/>
    <xf numFmtId="0" fontId="11" fillId="0" borderId="0" xfId="0" applyFont="1"/>
    <xf numFmtId="2" fontId="0" fillId="0" borderId="1" xfId="0" applyNumberFormat="1" applyBorder="1"/>
    <xf numFmtId="2" fontId="0" fillId="12" borderId="1" xfId="0" applyNumberFormat="1" applyFill="1" applyBorder="1"/>
    <xf numFmtId="2" fontId="3" fillId="0" borderId="1" xfId="0" applyNumberFormat="1" applyFont="1" applyBorder="1"/>
    <xf numFmtId="0" fontId="11" fillId="0" borderId="0" xfId="0" applyFont="1" applyBorder="1"/>
    <xf numFmtId="0" fontId="12" fillId="0" borderId="0" xfId="0" applyFont="1" applyBorder="1"/>
    <xf numFmtId="43" fontId="10" fillId="11" borderId="32" xfId="1" applyFont="1" applyFill="1" applyBorder="1"/>
    <xf numFmtId="0" fontId="0" fillId="0" borderId="0" xfId="0"/>
    <xf numFmtId="3" fontId="0" fillId="0" borderId="0" xfId="0" applyNumberFormat="1"/>
    <xf numFmtId="9" fontId="1" fillId="0" borderId="0" xfId="2" applyFont="1" applyBorder="1"/>
    <xf numFmtId="0" fontId="3" fillId="0" borderId="0" xfId="0" applyFont="1"/>
    <xf numFmtId="9" fontId="0" fillId="0" borderId="0" xfId="2" applyFont="1"/>
    <xf numFmtId="0" fontId="3" fillId="5" borderId="22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0" borderId="23" xfId="0" applyBorder="1"/>
    <xf numFmtId="0" fontId="0" fillId="0" borderId="33" xfId="0" applyBorder="1"/>
    <xf numFmtId="3" fontId="0" fillId="11" borderId="22" xfId="0" applyNumberFormat="1" applyFill="1" applyBorder="1"/>
    <xf numFmtId="9" fontId="0" fillId="11" borderId="22" xfId="2" applyFont="1" applyFill="1" applyBorder="1"/>
    <xf numFmtId="3" fontId="3" fillId="11" borderId="22" xfId="0" applyNumberFormat="1" applyFont="1" applyFill="1" applyBorder="1" applyAlignment="1">
      <alignment wrapText="1"/>
    </xf>
    <xf numFmtId="9" fontId="3" fillId="11" borderId="22" xfId="2" applyFont="1" applyFill="1" applyBorder="1"/>
    <xf numFmtId="9" fontId="1" fillId="11" borderId="22" xfId="2" applyFont="1" applyFill="1" applyBorder="1"/>
    <xf numFmtId="0" fontId="3" fillId="5" borderId="22" xfId="0" applyFont="1" applyFill="1" applyBorder="1" applyAlignment="1">
      <alignment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wrapText="1"/>
    </xf>
    <xf numFmtId="166" fontId="10" fillId="11" borderId="32" xfId="2" applyNumberFormat="1" applyFont="1" applyFill="1" applyBorder="1"/>
    <xf numFmtId="9" fontId="10" fillId="11" borderId="32" xfId="2" applyFont="1" applyFill="1" applyBorder="1"/>
    <xf numFmtId="9" fontId="10" fillId="11" borderId="22" xfId="2" applyFont="1" applyFill="1" applyBorder="1"/>
    <xf numFmtId="0" fontId="3" fillId="7" borderId="1" xfId="0" applyFont="1" applyFill="1" applyBorder="1"/>
    <xf numFmtId="2" fontId="0" fillId="7" borderId="1" xfId="0" applyNumberFormat="1" applyFill="1" applyBorder="1" applyAlignment="1"/>
    <xf numFmtId="0" fontId="0" fillId="7" borderId="1" xfId="0" applyFill="1" applyBorder="1"/>
    <xf numFmtId="165" fontId="0" fillId="7" borderId="1" xfId="0" applyNumberFormat="1" applyFill="1" applyBorder="1"/>
    <xf numFmtId="10" fontId="3" fillId="7" borderId="1" xfId="2" applyNumberFormat="1" applyFont="1" applyFill="1" applyBorder="1"/>
    <xf numFmtId="0" fontId="2" fillId="15" borderId="46" xfId="0" applyFont="1" applyFill="1" applyBorder="1" applyAlignment="1">
      <alignment horizontal="left" vertical="center"/>
    </xf>
    <xf numFmtId="0" fontId="4" fillId="15" borderId="29" xfId="0" applyFont="1" applyFill="1" applyBorder="1" applyAlignment="1">
      <alignment horizontal="center" vertical="center"/>
    </xf>
    <xf numFmtId="0" fontId="4" fillId="15" borderId="47" xfId="0" applyFont="1" applyFill="1" applyBorder="1" applyAlignment="1">
      <alignment horizontal="center" vertical="center"/>
    </xf>
    <xf numFmtId="0" fontId="3" fillId="15" borderId="1" xfId="0" applyFont="1" applyFill="1" applyBorder="1"/>
    <xf numFmtId="10" fontId="0" fillId="16" borderId="26" xfId="2" applyNumberFormat="1" applyFont="1" applyFill="1" applyBorder="1"/>
    <xf numFmtId="2" fontId="8" fillId="16" borderId="29" xfId="0" applyNumberFormat="1" applyFont="1" applyFill="1" applyBorder="1"/>
    <xf numFmtId="10" fontId="13" fillId="13" borderId="42" xfId="2" applyNumberFormat="1" applyFont="1" applyFill="1" applyBorder="1"/>
    <xf numFmtId="2" fontId="8" fillId="16" borderId="1" xfId="0" applyNumberFormat="1" applyFont="1" applyFill="1" applyBorder="1"/>
    <xf numFmtId="2" fontId="8" fillId="16" borderId="1" xfId="0" applyNumberFormat="1" applyFont="1" applyFill="1" applyBorder="1" applyAlignment="1"/>
    <xf numFmtId="10" fontId="13" fillId="16" borderId="42" xfId="2" applyNumberFormat="1" applyFont="1" applyFill="1" applyBorder="1"/>
    <xf numFmtId="10" fontId="3" fillId="16" borderId="42" xfId="2" applyNumberFormat="1" applyFont="1" applyFill="1" applyBorder="1"/>
    <xf numFmtId="10" fontId="13" fillId="16" borderId="1" xfId="2" applyNumberFormat="1" applyFont="1" applyFill="1" applyBorder="1"/>
    <xf numFmtId="10" fontId="0" fillId="12" borderId="26" xfId="2" applyNumberFormat="1" applyFont="1" applyFill="1" applyBorder="1"/>
    <xf numFmtId="0" fontId="3" fillId="5" borderId="1" xfId="0" applyFont="1" applyFill="1" applyBorder="1" applyAlignment="1">
      <alignment horizontal="center"/>
    </xf>
    <xf numFmtId="9" fontId="0" fillId="0" borderId="1" xfId="2" applyFont="1" applyBorder="1"/>
    <xf numFmtId="9" fontId="0" fillId="7" borderId="1" xfId="2" applyFont="1" applyFill="1" applyBorder="1"/>
    <xf numFmtId="0" fontId="0" fillId="5" borderId="1" xfId="0" applyFill="1" applyBorder="1"/>
    <xf numFmtId="9" fontId="0" fillId="0" borderId="0" xfId="2" applyFont="1" applyBorder="1"/>
    <xf numFmtId="0" fontId="9" fillId="5" borderId="1" xfId="0" applyFont="1" applyFill="1" applyBorder="1" applyAlignment="1">
      <alignment wrapText="1"/>
    </xf>
    <xf numFmtId="3" fontId="0" fillId="13" borderId="0" xfId="0" applyNumberFormat="1" applyFill="1"/>
    <xf numFmtId="0" fontId="0" fillId="13" borderId="0" xfId="0" applyFill="1"/>
    <xf numFmtId="0" fontId="0" fillId="0" borderId="0" xfId="0" applyFill="1" applyBorder="1"/>
    <xf numFmtId="0" fontId="0" fillId="16" borderId="0" xfId="0" applyFill="1"/>
    <xf numFmtId="3" fontId="0" fillId="16" borderId="0" xfId="0" applyNumberFormat="1" applyFill="1"/>
    <xf numFmtId="0" fontId="0" fillId="12" borderId="0" xfId="0" applyFont="1" applyFill="1" applyBorder="1" applyAlignment="1"/>
    <xf numFmtId="164" fontId="0" fillId="0" borderId="0" xfId="0" applyNumberFormat="1"/>
    <xf numFmtId="9" fontId="15" fillId="7" borderId="1" xfId="2" applyFont="1" applyFill="1" applyBorder="1"/>
    <xf numFmtId="0" fontId="14" fillId="5" borderId="1" xfId="0" applyFont="1" applyFill="1" applyBorder="1" applyAlignment="1">
      <alignment wrapText="1"/>
    </xf>
    <xf numFmtId="0" fontId="16" fillId="0" borderId="1" xfId="0" applyFont="1" applyBorder="1"/>
    <xf numFmtId="0" fontId="3" fillId="5" borderId="31" xfId="0" applyFont="1" applyFill="1" applyBorder="1" applyAlignment="1">
      <alignment horizontal="center"/>
    </xf>
    <xf numFmtId="164" fontId="10" fillId="0" borderId="1" xfId="1" applyNumberFormat="1" applyFont="1" applyBorder="1"/>
    <xf numFmtId="2" fontId="8" fillId="12" borderId="29" xfId="0" applyNumberFormat="1" applyFont="1" applyFill="1" applyBorder="1"/>
    <xf numFmtId="2" fontId="0" fillId="12" borderId="29" xfId="0" applyNumberFormat="1" applyFill="1" applyBorder="1"/>
    <xf numFmtId="165" fontId="10" fillId="7" borderId="1" xfId="0" applyNumberFormat="1" applyFont="1" applyFill="1" applyBorder="1"/>
    <xf numFmtId="166" fontId="17" fillId="11" borderId="32" xfId="2" applyNumberFormat="1" applyFont="1" applyFill="1" applyBorder="1"/>
    <xf numFmtId="166" fontId="18" fillId="11" borderId="32" xfId="2" applyNumberFormat="1" applyFont="1" applyFill="1" applyBorder="1"/>
    <xf numFmtId="166" fontId="8" fillId="11" borderId="32" xfId="2" applyNumberFormat="1" applyFont="1" applyFill="1" applyBorder="1"/>
    <xf numFmtId="166" fontId="13" fillId="11" borderId="32" xfId="2" applyNumberFormat="1" applyFont="1" applyFill="1" applyBorder="1"/>
    <xf numFmtId="43" fontId="13" fillId="11" borderId="32" xfId="1" applyFont="1" applyFill="1" applyBorder="1"/>
    <xf numFmtId="9" fontId="18" fillId="11" borderId="32" xfId="2" applyFont="1" applyFill="1" applyBorder="1"/>
    <xf numFmtId="9" fontId="8" fillId="0" borderId="1" xfId="2" applyFont="1" applyBorder="1"/>
    <xf numFmtId="43" fontId="18" fillId="11" borderId="32" xfId="1" applyFont="1" applyFill="1" applyBorder="1"/>
    <xf numFmtId="43" fontId="8" fillId="11" borderId="32" xfId="1" applyFont="1" applyFill="1" applyBorder="1"/>
    <xf numFmtId="43" fontId="19" fillId="11" borderId="32" xfId="1" applyFont="1" applyFill="1" applyBorder="1"/>
    <xf numFmtId="166" fontId="19" fillId="11" borderId="32" xfId="2" applyNumberFormat="1" applyFont="1" applyFill="1" applyBorder="1"/>
    <xf numFmtId="166" fontId="20" fillId="11" borderId="32" xfId="2" applyNumberFormat="1" applyFont="1" applyFill="1" applyBorder="1"/>
    <xf numFmtId="9" fontId="17" fillId="11" borderId="32" xfId="2" applyFont="1" applyFill="1" applyBorder="1"/>
    <xf numFmtId="0" fontId="21" fillId="0" borderId="0" xfId="0" applyFont="1"/>
    <xf numFmtId="0" fontId="22" fillId="0" borderId="0" xfId="0" applyFont="1"/>
    <xf numFmtId="9" fontId="13" fillId="11" borderId="32" xfId="2" applyFont="1" applyFill="1" applyBorder="1"/>
    <xf numFmtId="9" fontId="10" fillId="11" borderId="30" xfId="2" applyFont="1" applyFill="1" applyBorder="1"/>
    <xf numFmtId="43" fontId="0" fillId="0" borderId="1" xfId="0" applyNumberFormat="1" applyBorder="1"/>
    <xf numFmtId="9" fontId="18" fillId="0" borderId="1" xfId="2" applyFont="1" applyBorder="1"/>
    <xf numFmtId="9" fontId="17" fillId="0" borderId="1" xfId="2" applyFont="1" applyBorder="1"/>
    <xf numFmtId="0" fontId="9" fillId="12" borderId="0" xfId="0" applyFont="1" applyFill="1" applyBorder="1" applyAlignment="1">
      <alignment wrapText="1"/>
    </xf>
    <xf numFmtId="9" fontId="0" fillId="12" borderId="0" xfId="2" applyFont="1" applyFill="1" applyBorder="1"/>
    <xf numFmtId="0" fontId="7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2" fillId="10" borderId="35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/>
    </xf>
    <xf numFmtId="10" fontId="3" fillId="0" borderId="48" xfId="0" applyNumberFormat="1" applyFont="1" applyBorder="1" applyAlignment="1">
      <alignment horizontal="center"/>
    </xf>
    <xf numFmtId="10" fontId="3" fillId="0" borderId="49" xfId="0" applyNumberFormat="1" applyFont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 wrapText="1"/>
    </xf>
    <xf numFmtId="0" fontId="3" fillId="5" borderId="30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3" fillId="5" borderId="34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2" xfId="0" applyFont="1" applyFill="1" applyBorder="1" applyAlignment="1">
      <alignment horizontal="center"/>
    </xf>
    <xf numFmtId="0" fontId="0" fillId="5" borderId="2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9" fontId="18" fillId="7" borderId="1" xfId="2" applyFont="1" applyFill="1" applyBorder="1"/>
  </cellXfs>
  <cellStyles count="5">
    <cellStyle name="Normal" xfId="0" builtinId="0"/>
    <cellStyle name="Porcentagem" xfId="2" builtinId="5"/>
    <cellStyle name="Vírgula" xfId="1" builtinId="3"/>
    <cellStyle name="Vírgula 2" xfId="3"/>
    <cellStyle name="Vírgula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9</xdr:row>
      <xdr:rowOff>0</xdr:rowOff>
    </xdr:from>
    <xdr:to>
      <xdr:col>2</xdr:col>
      <xdr:colOff>295275</xdr:colOff>
      <xdr:row>10</xdr:row>
      <xdr:rowOff>0</xdr:rowOff>
    </xdr:to>
    <xdr:cxnSp macro="">
      <xdr:nvCxnSpPr>
        <xdr:cNvPr id="2" name="Conector de seta reta 1"/>
        <xdr:cNvCxnSpPr/>
      </xdr:nvCxnSpPr>
      <xdr:spPr>
        <a:xfrm flipV="1">
          <a:off x="1514475" y="1714500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8</xdr:row>
      <xdr:rowOff>180975</xdr:rowOff>
    </xdr:from>
    <xdr:to>
      <xdr:col>13</xdr:col>
      <xdr:colOff>257175</xdr:colOff>
      <xdr:row>10</xdr:row>
      <xdr:rowOff>0</xdr:rowOff>
    </xdr:to>
    <xdr:cxnSp macro="">
      <xdr:nvCxnSpPr>
        <xdr:cNvPr id="3" name="Conector de seta reta 2"/>
        <xdr:cNvCxnSpPr/>
      </xdr:nvCxnSpPr>
      <xdr:spPr>
        <a:xfrm flipV="1">
          <a:off x="8181975" y="1704975"/>
          <a:ext cx="0" cy="2000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9</xdr:row>
      <xdr:rowOff>0</xdr:rowOff>
    </xdr:from>
    <xdr:to>
      <xdr:col>19</xdr:col>
      <xdr:colOff>304800</xdr:colOff>
      <xdr:row>10</xdr:row>
      <xdr:rowOff>0</xdr:rowOff>
    </xdr:to>
    <xdr:cxnSp macro="">
      <xdr:nvCxnSpPr>
        <xdr:cNvPr id="4" name="Conector de seta reta 3"/>
        <xdr:cNvCxnSpPr/>
      </xdr:nvCxnSpPr>
      <xdr:spPr>
        <a:xfrm flipV="1">
          <a:off x="11887200" y="1714500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352425</xdr:colOff>
      <xdr:row>9</xdr:row>
      <xdr:rowOff>0</xdr:rowOff>
    </xdr:from>
    <xdr:to>
      <xdr:col>27</xdr:col>
      <xdr:colOff>352425</xdr:colOff>
      <xdr:row>10</xdr:row>
      <xdr:rowOff>0</xdr:rowOff>
    </xdr:to>
    <xdr:cxnSp macro="">
      <xdr:nvCxnSpPr>
        <xdr:cNvPr id="5" name="Conector de seta reta 4"/>
        <xdr:cNvCxnSpPr/>
      </xdr:nvCxnSpPr>
      <xdr:spPr>
        <a:xfrm flipV="1">
          <a:off x="16811625" y="1714500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4</xdr:row>
      <xdr:rowOff>9525</xdr:rowOff>
    </xdr:from>
    <xdr:to>
      <xdr:col>8</xdr:col>
      <xdr:colOff>323850</xdr:colOff>
      <xdr:row>5</xdr:row>
      <xdr:rowOff>9525</xdr:rowOff>
    </xdr:to>
    <xdr:cxnSp macro="">
      <xdr:nvCxnSpPr>
        <xdr:cNvPr id="6" name="Conector de seta reta 5"/>
        <xdr:cNvCxnSpPr/>
      </xdr:nvCxnSpPr>
      <xdr:spPr>
        <a:xfrm flipV="1">
          <a:off x="5200650" y="771525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4</xdr:row>
      <xdr:rowOff>9525</xdr:rowOff>
    </xdr:from>
    <xdr:to>
      <xdr:col>25</xdr:col>
      <xdr:colOff>419100</xdr:colOff>
      <xdr:row>5</xdr:row>
      <xdr:rowOff>9525</xdr:rowOff>
    </xdr:to>
    <xdr:cxnSp macro="">
      <xdr:nvCxnSpPr>
        <xdr:cNvPr id="7" name="Conector de seta reta 6"/>
        <xdr:cNvCxnSpPr/>
      </xdr:nvCxnSpPr>
      <xdr:spPr>
        <a:xfrm flipV="1">
          <a:off x="15659100" y="771525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342900</xdr:colOff>
      <xdr:row>4</xdr:row>
      <xdr:rowOff>19050</xdr:rowOff>
    </xdr:from>
    <xdr:to>
      <xdr:col>34</xdr:col>
      <xdr:colOff>342900</xdr:colOff>
      <xdr:row>5</xdr:row>
      <xdr:rowOff>19050</xdr:rowOff>
    </xdr:to>
    <xdr:cxnSp macro="">
      <xdr:nvCxnSpPr>
        <xdr:cNvPr id="8" name="Conector de seta reta 7"/>
        <xdr:cNvCxnSpPr/>
      </xdr:nvCxnSpPr>
      <xdr:spPr>
        <a:xfrm flipV="1">
          <a:off x="21069300" y="781050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0</xdr:rowOff>
    </xdr:from>
    <xdr:to>
      <xdr:col>2</xdr:col>
      <xdr:colOff>285750</xdr:colOff>
      <xdr:row>14</xdr:row>
      <xdr:rowOff>0</xdr:rowOff>
    </xdr:to>
    <xdr:cxnSp macro="">
      <xdr:nvCxnSpPr>
        <xdr:cNvPr id="9" name="Conector de seta reta 8"/>
        <xdr:cNvCxnSpPr/>
      </xdr:nvCxnSpPr>
      <xdr:spPr>
        <a:xfrm flipV="1">
          <a:off x="1504950" y="2476500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13</xdr:row>
      <xdr:rowOff>9525</xdr:rowOff>
    </xdr:from>
    <xdr:to>
      <xdr:col>13</xdr:col>
      <xdr:colOff>171450</xdr:colOff>
      <xdr:row>14</xdr:row>
      <xdr:rowOff>114300</xdr:rowOff>
    </xdr:to>
    <xdr:cxnSp macro="">
      <xdr:nvCxnSpPr>
        <xdr:cNvPr id="10" name="Conector de seta reta 9"/>
        <xdr:cNvCxnSpPr/>
      </xdr:nvCxnSpPr>
      <xdr:spPr>
        <a:xfrm flipV="1">
          <a:off x="8096250" y="2486025"/>
          <a:ext cx="0" cy="2952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</xdr:row>
      <xdr:rowOff>180975</xdr:rowOff>
    </xdr:from>
    <xdr:to>
      <xdr:col>13</xdr:col>
      <xdr:colOff>247650</xdr:colOff>
      <xdr:row>8</xdr:row>
      <xdr:rowOff>180975</xdr:rowOff>
    </xdr:to>
    <xdr:cxnSp macro="">
      <xdr:nvCxnSpPr>
        <xdr:cNvPr id="11" name="Conector reto 10"/>
        <xdr:cNvCxnSpPr/>
      </xdr:nvCxnSpPr>
      <xdr:spPr>
        <a:xfrm>
          <a:off x="1504950" y="1704975"/>
          <a:ext cx="66675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9</xdr:row>
      <xdr:rowOff>0</xdr:rowOff>
    </xdr:from>
    <xdr:to>
      <xdr:col>27</xdr:col>
      <xdr:colOff>381000</xdr:colOff>
      <xdr:row>9</xdr:row>
      <xdr:rowOff>0</xdr:rowOff>
    </xdr:to>
    <xdr:cxnSp macro="">
      <xdr:nvCxnSpPr>
        <xdr:cNvPr id="12" name="Conector reto 11"/>
        <xdr:cNvCxnSpPr/>
      </xdr:nvCxnSpPr>
      <xdr:spPr>
        <a:xfrm>
          <a:off x="11896725" y="1714500"/>
          <a:ext cx="494347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4</xdr:row>
      <xdr:rowOff>19050</xdr:rowOff>
    </xdr:from>
    <xdr:to>
      <xdr:col>34</xdr:col>
      <xdr:colOff>342900</xdr:colOff>
      <xdr:row>4</xdr:row>
      <xdr:rowOff>19050</xdr:rowOff>
    </xdr:to>
    <xdr:cxnSp macro="">
      <xdr:nvCxnSpPr>
        <xdr:cNvPr id="13" name="Conector reto 12"/>
        <xdr:cNvCxnSpPr/>
      </xdr:nvCxnSpPr>
      <xdr:spPr>
        <a:xfrm>
          <a:off x="5219700" y="781050"/>
          <a:ext cx="158496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3</xdr:row>
      <xdr:rowOff>9525</xdr:rowOff>
    </xdr:from>
    <xdr:to>
      <xdr:col>25</xdr:col>
      <xdr:colOff>409575</xdr:colOff>
      <xdr:row>4</xdr:row>
      <xdr:rowOff>9525</xdr:rowOff>
    </xdr:to>
    <xdr:cxnSp macro="">
      <xdr:nvCxnSpPr>
        <xdr:cNvPr id="14" name="Conector de seta reta 13"/>
        <xdr:cNvCxnSpPr/>
      </xdr:nvCxnSpPr>
      <xdr:spPr>
        <a:xfrm flipV="1">
          <a:off x="15649575" y="581025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8</xdr:row>
      <xdr:rowOff>9525</xdr:rowOff>
    </xdr:from>
    <xdr:to>
      <xdr:col>8</xdr:col>
      <xdr:colOff>285750</xdr:colOff>
      <xdr:row>9</xdr:row>
      <xdr:rowOff>9525</xdr:rowOff>
    </xdr:to>
    <xdr:cxnSp macro="">
      <xdr:nvCxnSpPr>
        <xdr:cNvPr id="15" name="Conector de seta reta 14"/>
        <xdr:cNvCxnSpPr/>
      </xdr:nvCxnSpPr>
      <xdr:spPr>
        <a:xfrm flipV="1">
          <a:off x="5162550" y="1533525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647700</xdr:colOff>
      <xdr:row>7</xdr:row>
      <xdr:rowOff>171450</xdr:rowOff>
    </xdr:from>
    <xdr:to>
      <xdr:col>25</xdr:col>
      <xdr:colOff>647700</xdr:colOff>
      <xdr:row>8</xdr:row>
      <xdr:rowOff>171450</xdr:rowOff>
    </xdr:to>
    <xdr:cxnSp macro="">
      <xdr:nvCxnSpPr>
        <xdr:cNvPr id="16" name="Conector de seta reta 15"/>
        <xdr:cNvCxnSpPr/>
      </xdr:nvCxnSpPr>
      <xdr:spPr>
        <a:xfrm flipV="1">
          <a:off x="15849600" y="1504950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14</xdr:row>
      <xdr:rowOff>114300</xdr:rowOff>
    </xdr:from>
    <xdr:to>
      <xdr:col>13</xdr:col>
      <xdr:colOff>200025</xdr:colOff>
      <xdr:row>14</xdr:row>
      <xdr:rowOff>133350</xdr:rowOff>
    </xdr:to>
    <xdr:cxnSp macro="">
      <xdr:nvCxnSpPr>
        <xdr:cNvPr id="17" name="Conector de seta reta 16"/>
        <xdr:cNvCxnSpPr/>
      </xdr:nvCxnSpPr>
      <xdr:spPr>
        <a:xfrm flipV="1">
          <a:off x="4886325" y="2781300"/>
          <a:ext cx="3238500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12</xdr:row>
      <xdr:rowOff>180975</xdr:rowOff>
    </xdr:from>
    <xdr:to>
      <xdr:col>13</xdr:col>
      <xdr:colOff>342900</xdr:colOff>
      <xdr:row>18</xdr:row>
      <xdr:rowOff>9525</xdr:rowOff>
    </xdr:to>
    <xdr:cxnSp macro="">
      <xdr:nvCxnSpPr>
        <xdr:cNvPr id="18" name="Conector de seta reta 17"/>
        <xdr:cNvCxnSpPr/>
      </xdr:nvCxnSpPr>
      <xdr:spPr>
        <a:xfrm flipH="1" flipV="1">
          <a:off x="8258175" y="2466975"/>
          <a:ext cx="9525" cy="9715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13</xdr:row>
      <xdr:rowOff>19050</xdr:rowOff>
    </xdr:from>
    <xdr:to>
      <xdr:col>19</xdr:col>
      <xdr:colOff>209550</xdr:colOff>
      <xdr:row>18</xdr:row>
      <xdr:rowOff>209551</xdr:rowOff>
    </xdr:to>
    <xdr:cxnSp macro="">
      <xdr:nvCxnSpPr>
        <xdr:cNvPr id="19" name="Conector de seta reta 18"/>
        <xdr:cNvCxnSpPr/>
      </xdr:nvCxnSpPr>
      <xdr:spPr>
        <a:xfrm flipH="1" flipV="1">
          <a:off x="11782425" y="2495550"/>
          <a:ext cx="9525" cy="11239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18</xdr:row>
      <xdr:rowOff>209550</xdr:rowOff>
    </xdr:from>
    <xdr:to>
      <xdr:col>19</xdr:col>
      <xdr:colOff>238125</xdr:colOff>
      <xdr:row>18</xdr:row>
      <xdr:rowOff>209550</xdr:rowOff>
    </xdr:to>
    <xdr:cxnSp macro="">
      <xdr:nvCxnSpPr>
        <xdr:cNvPr id="20" name="Conector de seta reta 19"/>
        <xdr:cNvCxnSpPr/>
      </xdr:nvCxnSpPr>
      <xdr:spPr>
        <a:xfrm>
          <a:off x="9801225" y="3619500"/>
          <a:ext cx="20193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13</xdr:row>
      <xdr:rowOff>47626</xdr:rowOff>
    </xdr:from>
    <xdr:to>
      <xdr:col>19</xdr:col>
      <xdr:colOff>409575</xdr:colOff>
      <xdr:row>24</xdr:row>
      <xdr:rowOff>19050</xdr:rowOff>
    </xdr:to>
    <xdr:cxnSp macro="">
      <xdr:nvCxnSpPr>
        <xdr:cNvPr id="21" name="Conector de seta reta 20"/>
        <xdr:cNvCxnSpPr/>
      </xdr:nvCxnSpPr>
      <xdr:spPr>
        <a:xfrm flipV="1">
          <a:off x="11982450" y="2524126"/>
          <a:ext cx="9525" cy="206692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304800</xdr:colOff>
      <xdr:row>8</xdr:row>
      <xdr:rowOff>9525</xdr:rowOff>
    </xdr:from>
    <xdr:to>
      <xdr:col>38</xdr:col>
      <xdr:colOff>304800</xdr:colOff>
      <xdr:row>9</xdr:row>
      <xdr:rowOff>9525</xdr:rowOff>
    </xdr:to>
    <xdr:cxnSp macro="">
      <xdr:nvCxnSpPr>
        <xdr:cNvPr id="22" name="Conector de seta reta 21"/>
        <xdr:cNvCxnSpPr/>
      </xdr:nvCxnSpPr>
      <xdr:spPr>
        <a:xfrm flipV="1">
          <a:off x="23469600" y="1533525"/>
          <a:ext cx="0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9</xdr:row>
      <xdr:rowOff>209550</xdr:rowOff>
    </xdr:from>
    <xdr:to>
      <xdr:col>0</xdr:col>
      <xdr:colOff>1466850</xdr:colOff>
      <xdr:row>10</xdr:row>
      <xdr:rowOff>133350</xdr:rowOff>
    </xdr:to>
    <xdr:sp macro="" textlink="">
      <xdr:nvSpPr>
        <xdr:cNvPr id="23" name="Texto explicativo retangular com cantos arredondados 22"/>
        <xdr:cNvSpPr/>
      </xdr:nvSpPr>
      <xdr:spPr>
        <a:xfrm>
          <a:off x="609600" y="1905000"/>
          <a:ext cx="0" cy="133350"/>
        </a:xfrm>
        <a:prstGeom prst="wedgeRoundRectCallout">
          <a:avLst>
            <a:gd name="adj1" fmla="val 85496"/>
            <a:gd name="adj2" fmla="val 32292"/>
            <a:gd name="adj3" fmla="val 16667"/>
          </a:avLst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EBIT/Vendas</a:t>
          </a:r>
        </a:p>
      </xdr:txBody>
    </xdr:sp>
    <xdr:clientData/>
  </xdr:twoCellAnchor>
  <xdr:twoCellAnchor>
    <xdr:from>
      <xdr:col>13</xdr:col>
      <xdr:colOff>533400</xdr:colOff>
      <xdr:row>14</xdr:row>
      <xdr:rowOff>9525</xdr:rowOff>
    </xdr:from>
    <xdr:to>
      <xdr:col>15</xdr:col>
      <xdr:colOff>0</xdr:colOff>
      <xdr:row>16</xdr:row>
      <xdr:rowOff>9525</xdr:rowOff>
    </xdr:to>
    <xdr:sp macro="" textlink="">
      <xdr:nvSpPr>
        <xdr:cNvPr id="24" name="Texto explicativo retangular com cantos arredondados 23"/>
        <xdr:cNvSpPr/>
      </xdr:nvSpPr>
      <xdr:spPr>
        <a:xfrm>
          <a:off x="8458200" y="2676525"/>
          <a:ext cx="685800" cy="381000"/>
        </a:xfrm>
        <a:prstGeom prst="wedgeRoundRectCallout">
          <a:avLst>
            <a:gd name="adj1" fmla="val -43618"/>
            <a:gd name="adj2" fmla="val -97083"/>
            <a:gd name="adj3" fmla="val 16667"/>
          </a:avLst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Vendas/ Cap Investido</a:t>
          </a:r>
        </a:p>
      </xdr:txBody>
    </xdr:sp>
    <xdr:clientData/>
  </xdr:twoCellAnchor>
  <xdr:twoCellAnchor>
    <xdr:from>
      <xdr:col>16</xdr:col>
      <xdr:colOff>381000</xdr:colOff>
      <xdr:row>14</xdr:row>
      <xdr:rowOff>28574</xdr:rowOff>
    </xdr:from>
    <xdr:to>
      <xdr:col>19</xdr:col>
      <xdr:colOff>47625</xdr:colOff>
      <xdr:row>16</xdr:row>
      <xdr:rowOff>110835</xdr:rowOff>
    </xdr:to>
    <xdr:sp macro="" textlink="">
      <xdr:nvSpPr>
        <xdr:cNvPr id="25" name="Texto explicativo retangular com cantos arredondados 24"/>
        <xdr:cNvSpPr/>
      </xdr:nvSpPr>
      <xdr:spPr>
        <a:xfrm>
          <a:off x="10134600" y="2695574"/>
          <a:ext cx="1495425" cy="463261"/>
        </a:xfrm>
        <a:prstGeom prst="wedgeRoundRectCallout">
          <a:avLst>
            <a:gd name="adj1" fmla="val 60179"/>
            <a:gd name="adj2" fmla="val -99583"/>
            <a:gd name="adj3" fmla="val 16667"/>
          </a:avLst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aseline="0">
              <a:solidFill>
                <a:sysClr val="windowText" lastClr="000000"/>
              </a:solidFill>
            </a:rPr>
            <a:t>Cap </a:t>
          </a:r>
          <a:r>
            <a:rPr lang="en-US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Investido/Patrim acionistas</a:t>
          </a:r>
        </a:p>
      </xdr:txBody>
    </xdr:sp>
    <xdr:clientData/>
  </xdr:twoCellAnchor>
  <xdr:twoCellAnchor>
    <xdr:from>
      <xdr:col>25</xdr:col>
      <xdr:colOff>200025</xdr:colOff>
      <xdr:row>11</xdr:row>
      <xdr:rowOff>142875</xdr:rowOff>
    </xdr:from>
    <xdr:to>
      <xdr:col>25</xdr:col>
      <xdr:colOff>952500</xdr:colOff>
      <xdr:row>13</xdr:row>
      <xdr:rowOff>142875</xdr:rowOff>
    </xdr:to>
    <xdr:sp macro="" textlink="">
      <xdr:nvSpPr>
        <xdr:cNvPr id="26" name="Texto explicativo retangular com cantos arredondados 25"/>
        <xdr:cNvSpPr/>
      </xdr:nvSpPr>
      <xdr:spPr>
        <a:xfrm>
          <a:off x="15440025" y="2238375"/>
          <a:ext cx="409575" cy="381000"/>
        </a:xfrm>
        <a:prstGeom prst="wedgeRoundRectCallout">
          <a:avLst>
            <a:gd name="adj1" fmla="val 58914"/>
            <a:gd name="adj2" fmla="val -92083"/>
            <a:gd name="adj3" fmla="val 16667"/>
          </a:avLst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EBT/ EBIT</a:t>
          </a:r>
        </a:p>
      </xdr:txBody>
    </xdr:sp>
    <xdr:clientData/>
  </xdr:twoCellAnchor>
  <xdr:twoCellAnchor>
    <xdr:from>
      <xdr:col>31</xdr:col>
      <xdr:colOff>390525</xdr:colOff>
      <xdr:row>6</xdr:row>
      <xdr:rowOff>85725</xdr:rowOff>
    </xdr:from>
    <xdr:to>
      <xdr:col>32</xdr:col>
      <xdr:colOff>533400</xdr:colOff>
      <xdr:row>8</xdr:row>
      <xdr:rowOff>85725</xdr:rowOff>
    </xdr:to>
    <xdr:sp macro="" textlink="">
      <xdr:nvSpPr>
        <xdr:cNvPr id="27" name="Texto explicativo retangular com cantos arredondados 26"/>
        <xdr:cNvSpPr/>
      </xdr:nvSpPr>
      <xdr:spPr>
        <a:xfrm>
          <a:off x="19288125" y="1228725"/>
          <a:ext cx="752475" cy="381000"/>
        </a:xfrm>
        <a:prstGeom prst="wedgeRoundRectCallout">
          <a:avLst>
            <a:gd name="adj1" fmla="val 58914"/>
            <a:gd name="adj2" fmla="val -92083"/>
            <a:gd name="adj3" fmla="val 16667"/>
          </a:avLst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EAT/ EBT</a:t>
          </a:r>
        </a:p>
      </xdr:txBody>
    </xdr:sp>
    <xdr:clientData/>
  </xdr:twoCellAnchor>
  <xdr:twoCellAnchor>
    <xdr:from>
      <xdr:col>27</xdr:col>
      <xdr:colOff>323850</xdr:colOff>
      <xdr:row>12</xdr:row>
      <xdr:rowOff>180976</xdr:rowOff>
    </xdr:from>
    <xdr:to>
      <xdr:col>27</xdr:col>
      <xdr:colOff>323850</xdr:colOff>
      <xdr:row>18</xdr:row>
      <xdr:rowOff>9525</xdr:rowOff>
    </xdr:to>
    <xdr:cxnSp macro="">
      <xdr:nvCxnSpPr>
        <xdr:cNvPr id="28" name="Conector de seta reta 27"/>
        <xdr:cNvCxnSpPr/>
      </xdr:nvCxnSpPr>
      <xdr:spPr>
        <a:xfrm flipV="1">
          <a:off x="16783050" y="2466976"/>
          <a:ext cx="0" cy="9715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104775</xdr:rowOff>
    </xdr:from>
    <xdr:to>
      <xdr:col>19</xdr:col>
      <xdr:colOff>371474</xdr:colOff>
      <xdr:row>8</xdr:row>
      <xdr:rowOff>104775</xdr:rowOff>
    </xdr:to>
    <xdr:sp macro="" textlink="">
      <xdr:nvSpPr>
        <xdr:cNvPr id="29" name="Texto explicativo retangular com cantos arredondados 28"/>
        <xdr:cNvSpPr/>
      </xdr:nvSpPr>
      <xdr:spPr>
        <a:xfrm>
          <a:off x="11201400" y="1247775"/>
          <a:ext cx="752474" cy="381000"/>
        </a:xfrm>
        <a:prstGeom prst="wedgeRoundRectCallout">
          <a:avLst>
            <a:gd name="adj1" fmla="val 70435"/>
            <a:gd name="adj2" fmla="val -89583"/>
            <a:gd name="adj3" fmla="val 16667"/>
          </a:avLst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Ind Estrut financ x Índ Custo Financ</a:t>
          </a:r>
        </a:p>
      </xdr:txBody>
    </xdr:sp>
    <xdr:clientData/>
  </xdr:twoCellAnchor>
  <xdr:twoCellAnchor>
    <xdr:from>
      <xdr:col>4</xdr:col>
      <xdr:colOff>609600</xdr:colOff>
      <xdr:row>6</xdr:row>
      <xdr:rowOff>19050</xdr:rowOff>
    </xdr:from>
    <xdr:to>
      <xdr:col>6</xdr:col>
      <xdr:colOff>371474</xdr:colOff>
      <xdr:row>8</xdr:row>
      <xdr:rowOff>19050</xdr:rowOff>
    </xdr:to>
    <xdr:sp macro="" textlink="">
      <xdr:nvSpPr>
        <xdr:cNvPr id="30" name="Texto explicativo retangular com cantos arredondados 29"/>
        <xdr:cNvSpPr/>
      </xdr:nvSpPr>
      <xdr:spPr>
        <a:xfrm>
          <a:off x="3048000" y="1162050"/>
          <a:ext cx="981074" cy="381000"/>
        </a:xfrm>
        <a:prstGeom prst="wedgeRoundRectCallout">
          <a:avLst>
            <a:gd name="adj1" fmla="val 72999"/>
            <a:gd name="adj2" fmla="val -89583"/>
            <a:gd name="adj3" fmla="val 16667"/>
          </a:avLst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Margem lucro operac x Giro de capital</a:t>
          </a:r>
        </a:p>
      </xdr:txBody>
    </xdr:sp>
    <xdr:clientData/>
  </xdr:twoCellAnchor>
  <xdr:twoCellAnchor>
    <xdr:from>
      <xdr:col>14</xdr:col>
      <xdr:colOff>228600</xdr:colOff>
      <xdr:row>1</xdr:row>
      <xdr:rowOff>19050</xdr:rowOff>
    </xdr:from>
    <xdr:to>
      <xdr:col>19</xdr:col>
      <xdr:colOff>361949</xdr:colOff>
      <xdr:row>3</xdr:row>
      <xdr:rowOff>19050</xdr:rowOff>
    </xdr:to>
    <xdr:sp macro="" textlink="">
      <xdr:nvSpPr>
        <xdr:cNvPr id="31" name="Texto explicativo retangular com cantos arredondados 30"/>
        <xdr:cNvSpPr/>
      </xdr:nvSpPr>
      <xdr:spPr>
        <a:xfrm>
          <a:off x="8763000" y="209550"/>
          <a:ext cx="3181349" cy="381000"/>
        </a:xfrm>
        <a:prstGeom prst="wedgeRoundRectCallout">
          <a:avLst>
            <a:gd name="adj1" fmla="val 63140"/>
            <a:gd name="adj2" fmla="val -79583"/>
            <a:gd name="adj3" fmla="val 16667"/>
          </a:avLst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ROICbt x Multiplicador alavancagem Financ x efeito fiscal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8" sqref="A18"/>
    </sheetView>
  </sheetViews>
  <sheetFormatPr defaultRowHeight="15" x14ac:dyDescent="0.25"/>
  <cols>
    <col min="1" max="1" width="13.5703125" customWidth="1"/>
    <col min="2" max="2" width="62.28515625" customWidth="1"/>
    <col min="3" max="4" width="14" customWidth="1"/>
    <col min="5" max="5" width="14.42578125" customWidth="1"/>
    <col min="6" max="6" width="14.7109375" customWidth="1"/>
    <col min="7" max="7" width="14.5703125" customWidth="1"/>
    <col min="8" max="8" width="14.28515625" customWidth="1"/>
  </cols>
  <sheetData>
    <row r="1" spans="1:8" x14ac:dyDescent="0.25">
      <c r="A1" s="5" t="s">
        <v>0</v>
      </c>
      <c r="B1" s="5" t="s">
        <v>16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25">
      <c r="A2" s="2" t="s">
        <v>1</v>
      </c>
      <c r="B2" t="s">
        <v>17</v>
      </c>
      <c r="C2" s="1">
        <v>5164827</v>
      </c>
      <c r="D2" s="1">
        <v>4259498</v>
      </c>
      <c r="E2" s="1">
        <v>3694384</v>
      </c>
      <c r="F2" s="1">
        <v>3399398</v>
      </c>
      <c r="G2" s="1">
        <v>3179307</v>
      </c>
      <c r="H2" s="1">
        <v>2840723</v>
      </c>
    </row>
    <row r="3" spans="1:8" x14ac:dyDescent="0.25">
      <c r="A3" s="3" t="s">
        <v>2</v>
      </c>
      <c r="B3" t="s">
        <v>18</v>
      </c>
      <c r="C3" s="1">
        <v>1107050</v>
      </c>
      <c r="D3" s="1">
        <v>1027938</v>
      </c>
      <c r="E3" s="1">
        <v>887473</v>
      </c>
      <c r="F3" s="1">
        <v>819806</v>
      </c>
      <c r="G3" s="1">
        <v>776888</v>
      </c>
      <c r="H3" s="1">
        <v>683376</v>
      </c>
    </row>
    <row r="4" spans="1:8" x14ac:dyDescent="0.25">
      <c r="A4" s="4" t="s">
        <v>3</v>
      </c>
      <c r="B4" t="s">
        <v>19</v>
      </c>
      <c r="C4" s="1">
        <v>189217</v>
      </c>
      <c r="D4" s="1">
        <v>225880</v>
      </c>
      <c r="E4" s="1">
        <v>212013</v>
      </c>
      <c r="F4" s="1">
        <v>171473</v>
      </c>
      <c r="G4" s="1">
        <v>190461</v>
      </c>
      <c r="H4" s="1">
        <v>128391</v>
      </c>
    </row>
    <row r="5" spans="1:8" x14ac:dyDescent="0.25">
      <c r="A5" s="4" t="s">
        <v>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 s="1">
        <v>17768</v>
      </c>
    </row>
    <row r="6" spans="1:8" x14ac:dyDescent="0.25">
      <c r="A6" s="4" t="s">
        <v>5</v>
      </c>
      <c r="B6" t="s">
        <v>21</v>
      </c>
      <c r="C6" s="1">
        <v>616668</v>
      </c>
      <c r="D6" s="1">
        <v>596548</v>
      </c>
      <c r="E6" s="1">
        <v>549862</v>
      </c>
      <c r="F6" s="1">
        <v>515239</v>
      </c>
      <c r="G6" s="1">
        <v>475129</v>
      </c>
      <c r="H6" s="1">
        <v>442580</v>
      </c>
    </row>
    <row r="7" spans="1:8" x14ac:dyDescent="0.25">
      <c r="A7" s="4" t="s">
        <v>6</v>
      </c>
      <c r="B7" t="s">
        <v>22</v>
      </c>
      <c r="C7" s="1">
        <v>37683</v>
      </c>
      <c r="D7" s="1">
        <v>39752</v>
      </c>
      <c r="E7" s="1">
        <v>23985</v>
      </c>
      <c r="F7" s="1">
        <v>13529</v>
      </c>
      <c r="G7" s="1">
        <v>10044</v>
      </c>
      <c r="H7" s="1">
        <v>7689</v>
      </c>
    </row>
    <row r="8" spans="1:8" x14ac:dyDescent="0.25">
      <c r="A8" s="4" t="s">
        <v>7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4" t="s">
        <v>8</v>
      </c>
      <c r="B9" t="s">
        <v>24</v>
      </c>
      <c r="C9" s="1">
        <v>165173</v>
      </c>
      <c r="D9" s="1">
        <v>91503</v>
      </c>
      <c r="E9" s="1">
        <v>71175</v>
      </c>
      <c r="F9" s="1">
        <v>84962</v>
      </c>
      <c r="G9" s="1">
        <v>64800</v>
      </c>
      <c r="H9" s="1">
        <v>50909</v>
      </c>
    </row>
    <row r="10" spans="1:8" x14ac:dyDescent="0.25">
      <c r="A10" s="4" t="s">
        <v>9</v>
      </c>
      <c r="B10" t="s">
        <v>25</v>
      </c>
      <c r="C10" s="1">
        <v>85271</v>
      </c>
      <c r="D10" s="1">
        <v>60688</v>
      </c>
      <c r="E10" s="1">
        <v>19083</v>
      </c>
      <c r="F10" s="1">
        <v>13917</v>
      </c>
      <c r="G10" s="1">
        <v>12255</v>
      </c>
      <c r="H10" s="1">
        <v>15247</v>
      </c>
    </row>
    <row r="11" spans="1:8" x14ac:dyDescent="0.25">
      <c r="A11" s="4" t="s">
        <v>10</v>
      </c>
      <c r="B11" t="s">
        <v>26</v>
      </c>
      <c r="C11" s="1">
        <v>13038</v>
      </c>
      <c r="D11" s="1">
        <v>13567</v>
      </c>
      <c r="E11" s="1">
        <v>11355</v>
      </c>
      <c r="F11" s="1">
        <v>20686</v>
      </c>
      <c r="G11" s="1">
        <v>24199</v>
      </c>
      <c r="H11" s="1">
        <v>20792</v>
      </c>
    </row>
    <row r="12" spans="1:8" x14ac:dyDescent="0.25">
      <c r="A12" s="3" t="s">
        <v>11</v>
      </c>
      <c r="B12" t="s">
        <v>27</v>
      </c>
      <c r="C12" s="1">
        <v>4057777</v>
      </c>
      <c r="D12" s="1">
        <v>3231560</v>
      </c>
      <c r="E12" s="1">
        <v>2806911</v>
      </c>
      <c r="F12" s="1">
        <v>2579592</v>
      </c>
      <c r="G12" s="1">
        <v>2402419</v>
      </c>
      <c r="H12" s="1">
        <v>2157347</v>
      </c>
    </row>
    <row r="13" spans="1:8" x14ac:dyDescent="0.25">
      <c r="A13" s="4" t="s">
        <v>12</v>
      </c>
      <c r="B13" t="s">
        <v>28</v>
      </c>
      <c r="C13" s="1">
        <v>430354</v>
      </c>
      <c r="D13" s="1">
        <v>220713</v>
      </c>
      <c r="E13" s="1">
        <v>154353</v>
      </c>
      <c r="F13" s="1">
        <v>131461</v>
      </c>
      <c r="G13" s="1">
        <v>135726</v>
      </c>
      <c r="H13" s="1">
        <v>110432</v>
      </c>
    </row>
    <row r="14" spans="1:8" x14ac:dyDescent="0.25">
      <c r="A14" s="4" t="s">
        <v>13</v>
      </c>
      <c r="B14" t="s">
        <v>29</v>
      </c>
      <c r="C14">
        <v>126</v>
      </c>
      <c r="D14">
        <v>126</v>
      </c>
      <c r="E14">
        <v>126</v>
      </c>
      <c r="F14">
        <v>91</v>
      </c>
      <c r="G14">
        <v>126</v>
      </c>
      <c r="H14">
        <v>29</v>
      </c>
    </row>
    <row r="15" spans="1:8" x14ac:dyDescent="0.25">
      <c r="A15" s="4" t="s">
        <v>14</v>
      </c>
      <c r="B15" t="s">
        <v>30</v>
      </c>
      <c r="C15" s="1">
        <v>3046607</v>
      </c>
      <c r="D15" s="1">
        <v>2461048</v>
      </c>
      <c r="E15" s="1">
        <v>2124386</v>
      </c>
      <c r="F15" s="1">
        <v>1893156</v>
      </c>
      <c r="G15" s="1">
        <v>1710611</v>
      </c>
      <c r="H15" s="1">
        <v>1519611</v>
      </c>
    </row>
    <row r="16" spans="1:8" x14ac:dyDescent="0.25">
      <c r="A16" s="4" t="s">
        <v>15</v>
      </c>
      <c r="B16" t="s">
        <v>31</v>
      </c>
      <c r="C16" s="1">
        <v>580690</v>
      </c>
      <c r="D16" s="1">
        <v>549673</v>
      </c>
      <c r="E16" s="1">
        <v>528046</v>
      </c>
      <c r="F16" s="1">
        <v>554884</v>
      </c>
      <c r="G16" s="1">
        <v>555956</v>
      </c>
      <c r="H16" s="1">
        <v>527275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8" sqref="C18"/>
    </sheetView>
  </sheetViews>
  <sheetFormatPr defaultRowHeight="15" x14ac:dyDescent="0.25"/>
  <cols>
    <col min="1" max="1" width="13.5703125" customWidth="1"/>
    <col min="2" max="2" width="62.28515625" customWidth="1"/>
    <col min="3" max="4" width="14" customWidth="1"/>
    <col min="5" max="5" width="14.42578125" customWidth="1"/>
    <col min="6" max="6" width="14.7109375" customWidth="1"/>
    <col min="7" max="7" width="14.5703125" customWidth="1"/>
    <col min="8" max="8" width="14.28515625" customWidth="1"/>
  </cols>
  <sheetData>
    <row r="1" spans="1:8" x14ac:dyDescent="0.25">
      <c r="A1" s="5" t="s">
        <v>0</v>
      </c>
      <c r="B1" s="5" t="s">
        <v>16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25">
      <c r="A2" s="2" t="s">
        <v>38</v>
      </c>
      <c r="B2" t="s">
        <v>64</v>
      </c>
      <c r="C2" s="1">
        <v>5164827</v>
      </c>
      <c r="D2" s="1">
        <v>4259498</v>
      </c>
      <c r="E2" s="1">
        <v>3694384</v>
      </c>
      <c r="F2" s="1">
        <v>3399398</v>
      </c>
      <c r="G2" s="1">
        <v>3179307</v>
      </c>
      <c r="H2" s="1">
        <v>2840723</v>
      </c>
    </row>
    <row r="3" spans="1:8" x14ac:dyDescent="0.25">
      <c r="A3" s="3" t="s">
        <v>39</v>
      </c>
      <c r="B3" t="s">
        <v>65</v>
      </c>
      <c r="C3" s="1">
        <v>826705</v>
      </c>
      <c r="D3" s="1">
        <v>956714</v>
      </c>
      <c r="E3" s="1">
        <v>1041492</v>
      </c>
      <c r="F3" s="1">
        <v>1022165</v>
      </c>
      <c r="G3" s="1">
        <v>815144</v>
      </c>
      <c r="H3" s="1">
        <v>741157</v>
      </c>
    </row>
    <row r="4" spans="1:8" x14ac:dyDescent="0.25">
      <c r="A4" s="4" t="s">
        <v>40</v>
      </c>
      <c r="B4" t="s">
        <v>66</v>
      </c>
      <c r="C4" s="1">
        <v>204602</v>
      </c>
      <c r="D4" s="1">
        <v>167479</v>
      </c>
      <c r="E4" s="1">
        <v>176868</v>
      </c>
      <c r="F4" s="1">
        <v>171950</v>
      </c>
      <c r="G4" s="1">
        <v>160240</v>
      </c>
      <c r="H4" s="1">
        <v>150349</v>
      </c>
    </row>
    <row r="5" spans="1:8" x14ac:dyDescent="0.25">
      <c r="A5" s="4" t="s">
        <v>41</v>
      </c>
      <c r="B5" t="s">
        <v>67</v>
      </c>
      <c r="C5" s="1">
        <v>275935</v>
      </c>
      <c r="D5" s="1">
        <v>283935</v>
      </c>
      <c r="E5" s="1">
        <v>282117</v>
      </c>
      <c r="F5" s="1">
        <v>268138</v>
      </c>
      <c r="G5" s="1">
        <v>203466</v>
      </c>
      <c r="H5" s="1">
        <v>181320</v>
      </c>
    </row>
    <row r="6" spans="1:8" x14ac:dyDescent="0.25">
      <c r="A6" s="4" t="s">
        <v>42</v>
      </c>
      <c r="B6" t="s">
        <v>68</v>
      </c>
      <c r="C6" s="1">
        <v>97992</v>
      </c>
      <c r="D6" s="1">
        <v>95667</v>
      </c>
      <c r="E6" s="1">
        <v>125349</v>
      </c>
      <c r="F6" s="1">
        <v>111138</v>
      </c>
      <c r="G6" s="1">
        <v>102588</v>
      </c>
      <c r="H6" s="1">
        <v>94059</v>
      </c>
    </row>
    <row r="7" spans="1:8" x14ac:dyDescent="0.25">
      <c r="A7" s="4" t="s">
        <v>43</v>
      </c>
      <c r="B7" t="s">
        <v>69</v>
      </c>
      <c r="C7" s="1">
        <v>77955</v>
      </c>
      <c r="D7" s="1">
        <v>212713</v>
      </c>
      <c r="E7" s="1">
        <v>308044</v>
      </c>
      <c r="F7" s="1">
        <v>334285</v>
      </c>
      <c r="G7" s="1">
        <v>231060</v>
      </c>
      <c r="H7" s="1">
        <v>207145</v>
      </c>
    </row>
    <row r="8" spans="1:8" x14ac:dyDescent="0.25">
      <c r="A8" s="4" t="s">
        <v>44</v>
      </c>
      <c r="B8" t="s">
        <v>70</v>
      </c>
      <c r="C8" s="1">
        <v>170221</v>
      </c>
      <c r="D8" s="1">
        <v>196920</v>
      </c>
      <c r="E8" s="1">
        <v>149114</v>
      </c>
      <c r="F8" s="1">
        <v>136654</v>
      </c>
      <c r="G8" s="1">
        <v>117790</v>
      </c>
      <c r="H8" s="1">
        <v>108284</v>
      </c>
    </row>
    <row r="9" spans="1:8" x14ac:dyDescent="0.25">
      <c r="A9" s="4" t="s">
        <v>45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4" t="s">
        <v>46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3" t="s">
        <v>47</v>
      </c>
      <c r="B11" t="s">
        <v>73</v>
      </c>
      <c r="C11" s="1">
        <v>2655333</v>
      </c>
      <c r="D11" s="1">
        <v>1865856</v>
      </c>
      <c r="E11" s="1">
        <v>1482921</v>
      </c>
      <c r="F11" s="1">
        <v>1283719</v>
      </c>
      <c r="G11" s="1">
        <v>1392859</v>
      </c>
      <c r="H11" s="1">
        <v>1232479</v>
      </c>
    </row>
    <row r="12" spans="1:8" x14ac:dyDescent="0.25">
      <c r="A12" s="4" t="s">
        <v>48</v>
      </c>
      <c r="B12" t="s">
        <v>69</v>
      </c>
      <c r="C12" s="1">
        <v>2066449</v>
      </c>
      <c r="D12" s="1">
        <v>1636743</v>
      </c>
      <c r="E12" s="1">
        <v>1232014</v>
      </c>
      <c r="F12" s="1">
        <v>1077565</v>
      </c>
      <c r="G12" s="1">
        <v>1128425</v>
      </c>
      <c r="H12" s="1">
        <v>1037015</v>
      </c>
    </row>
    <row r="13" spans="1:8" x14ac:dyDescent="0.25">
      <c r="A13" s="4" t="s">
        <v>49</v>
      </c>
      <c r="B13" t="s">
        <v>70</v>
      </c>
      <c r="C13" s="1">
        <v>319862</v>
      </c>
      <c r="D13" s="1">
        <v>46488</v>
      </c>
      <c r="E13" s="1">
        <v>95326</v>
      </c>
      <c r="F13" s="1">
        <v>63388</v>
      </c>
      <c r="G13" s="1">
        <v>69637</v>
      </c>
      <c r="H13" s="1">
        <v>6185</v>
      </c>
    </row>
    <row r="14" spans="1:8" x14ac:dyDescent="0.25">
      <c r="A14" s="4" t="s">
        <v>50</v>
      </c>
      <c r="B14" t="s">
        <v>74</v>
      </c>
      <c r="C14" s="1">
        <v>103776</v>
      </c>
      <c r="D14" s="1">
        <v>54076</v>
      </c>
      <c r="E14" s="1">
        <v>22949</v>
      </c>
      <c r="F14" s="1">
        <v>23481</v>
      </c>
      <c r="G14" s="1">
        <v>35558</v>
      </c>
      <c r="H14" s="1">
        <v>21382</v>
      </c>
    </row>
    <row r="15" spans="1:8" x14ac:dyDescent="0.25">
      <c r="A15" s="4" t="s">
        <v>51</v>
      </c>
      <c r="B15" t="s">
        <v>71</v>
      </c>
      <c r="C15" s="1">
        <v>165246</v>
      </c>
      <c r="D15" s="1">
        <v>128549</v>
      </c>
      <c r="E15" s="1">
        <v>132632</v>
      </c>
      <c r="F15" s="1">
        <v>119285</v>
      </c>
      <c r="G15" s="1">
        <v>159239</v>
      </c>
      <c r="H15" s="1">
        <v>167897</v>
      </c>
    </row>
    <row r="16" spans="1:8" x14ac:dyDescent="0.25">
      <c r="A16" s="4" t="s">
        <v>52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4" t="s">
        <v>53</v>
      </c>
      <c r="B17" t="s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3" t="s">
        <v>54</v>
      </c>
      <c r="B18" t="s">
        <v>76</v>
      </c>
      <c r="C18" s="1">
        <v>1682789</v>
      </c>
      <c r="D18" s="1">
        <v>1436928</v>
      </c>
      <c r="E18" s="1">
        <v>1169971</v>
      </c>
      <c r="F18" s="1">
        <v>1093514</v>
      </c>
      <c r="G18" s="1">
        <v>971304</v>
      </c>
      <c r="H18" s="1">
        <v>867087</v>
      </c>
    </row>
    <row r="19" spans="1:8" x14ac:dyDescent="0.25">
      <c r="A19" s="4" t="s">
        <v>55</v>
      </c>
      <c r="B19" t="s">
        <v>77</v>
      </c>
      <c r="C19" s="1">
        <v>1090507</v>
      </c>
      <c r="D19" s="1">
        <v>1090507</v>
      </c>
      <c r="E19" s="1">
        <v>721421</v>
      </c>
      <c r="F19" s="1">
        <v>521421</v>
      </c>
      <c r="G19" s="1">
        <v>521421</v>
      </c>
      <c r="H19" s="1">
        <v>421421</v>
      </c>
    </row>
    <row r="20" spans="1:8" x14ac:dyDescent="0.25">
      <c r="A20" s="4" t="s">
        <v>56</v>
      </c>
      <c r="B20" t="s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4" t="s">
        <v>57</v>
      </c>
      <c r="B21" t="s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4" t="s">
        <v>58</v>
      </c>
      <c r="B22" t="s">
        <v>80</v>
      </c>
      <c r="C22" s="1">
        <v>322263</v>
      </c>
      <c r="D22" s="1">
        <v>352286</v>
      </c>
      <c r="E22" s="1">
        <v>453504</v>
      </c>
      <c r="F22" s="1">
        <v>530810</v>
      </c>
      <c r="G22" s="1">
        <v>408551</v>
      </c>
      <c r="H22" s="1">
        <v>405818</v>
      </c>
    </row>
    <row r="23" spans="1:8" x14ac:dyDescent="0.25">
      <c r="A23" s="4" t="s">
        <v>59</v>
      </c>
      <c r="B23" t="s">
        <v>81</v>
      </c>
      <c r="C23" s="1">
        <v>276012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4" t="s">
        <v>60</v>
      </c>
      <c r="B24" t="s">
        <v>82</v>
      </c>
      <c r="C24" s="1">
        <v>18035</v>
      </c>
      <c r="D24" s="1">
        <v>18443</v>
      </c>
      <c r="E24" s="1">
        <v>18986</v>
      </c>
      <c r="F24" s="1">
        <v>23506</v>
      </c>
      <c r="G24" s="1">
        <v>24041</v>
      </c>
      <c r="H24" s="1">
        <v>24584</v>
      </c>
    </row>
    <row r="25" spans="1:8" x14ac:dyDescent="0.25">
      <c r="A25" s="4" t="s">
        <v>61</v>
      </c>
      <c r="B25" t="s">
        <v>83</v>
      </c>
      <c r="C25">
        <v>0</v>
      </c>
      <c r="D25">
        <v>0</v>
      </c>
      <c r="E25">
        <v>0</v>
      </c>
      <c r="F25">
        <v>0</v>
      </c>
      <c r="G25">
        <v>111</v>
      </c>
      <c r="H25">
        <v>0</v>
      </c>
    </row>
    <row r="26" spans="1:8" x14ac:dyDescent="0.25">
      <c r="A26" s="4" t="s">
        <v>62</v>
      </c>
      <c r="B26" t="s">
        <v>84</v>
      </c>
      <c r="C26" s="1">
        <v>-24028</v>
      </c>
      <c r="D26" s="1">
        <v>-24308</v>
      </c>
      <c r="E26" s="1">
        <v>-23946</v>
      </c>
      <c r="F26">
        <v>89</v>
      </c>
      <c r="G26">
        <v>0</v>
      </c>
      <c r="H26">
        <v>0</v>
      </c>
    </row>
    <row r="27" spans="1:8" x14ac:dyDescent="0.25">
      <c r="A27" s="4" t="s">
        <v>63</v>
      </c>
      <c r="B27" t="s">
        <v>85</v>
      </c>
      <c r="C27">
        <v>0</v>
      </c>
      <c r="D27">
        <v>0</v>
      </c>
      <c r="E27">
        <v>6</v>
      </c>
      <c r="F27" s="1">
        <v>17688</v>
      </c>
      <c r="G27" s="1">
        <v>17180</v>
      </c>
      <c r="H27" s="1">
        <v>15264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19" zoomScale="90" zoomScaleNormal="90" workbookViewId="0">
      <selection activeCell="J41" sqref="J41"/>
    </sheetView>
  </sheetViews>
  <sheetFormatPr defaultRowHeight="15" x14ac:dyDescent="0.25"/>
  <cols>
    <col min="1" max="1" width="9.28515625" bestFit="1" customWidth="1"/>
    <col min="2" max="2" width="52" customWidth="1"/>
    <col min="3" max="4" width="12" bestFit="1" customWidth="1"/>
    <col min="5" max="5" width="11.7109375" bestFit="1" customWidth="1"/>
    <col min="6" max="6" width="12" bestFit="1" customWidth="1"/>
    <col min="7" max="7" width="11.7109375" bestFit="1" customWidth="1"/>
    <col min="8" max="8" width="12" bestFit="1" customWidth="1"/>
  </cols>
  <sheetData>
    <row r="1" spans="1:8" x14ac:dyDescent="0.25">
      <c r="A1" s="192" t="s">
        <v>0</v>
      </c>
      <c r="B1" s="193" t="s">
        <v>16</v>
      </c>
      <c r="C1" s="14">
        <v>43466</v>
      </c>
      <c r="D1" s="14">
        <v>43101</v>
      </c>
      <c r="E1" s="14">
        <v>42736</v>
      </c>
      <c r="F1" s="14">
        <v>42370</v>
      </c>
      <c r="G1" s="14">
        <v>42005</v>
      </c>
      <c r="H1" s="14">
        <v>41640</v>
      </c>
    </row>
    <row r="2" spans="1:8" x14ac:dyDescent="0.25">
      <c r="A2" s="192"/>
      <c r="B2" s="193"/>
      <c r="C2" s="13" t="s">
        <v>172</v>
      </c>
      <c r="D2" s="13" t="s">
        <v>172</v>
      </c>
      <c r="E2" s="13" t="s">
        <v>172</v>
      </c>
      <c r="F2" s="13" t="s">
        <v>172</v>
      </c>
      <c r="G2" s="13" t="s">
        <v>172</v>
      </c>
      <c r="H2" s="13" t="s">
        <v>172</v>
      </c>
    </row>
    <row r="3" spans="1:8" x14ac:dyDescent="0.25">
      <c r="A3" s="192"/>
      <c r="B3" s="193"/>
      <c r="C3" s="15">
        <v>43830</v>
      </c>
      <c r="D3" s="15">
        <v>43465</v>
      </c>
      <c r="E3" s="15">
        <v>43100</v>
      </c>
      <c r="F3" s="15">
        <v>42735</v>
      </c>
      <c r="G3" s="15">
        <v>42369</v>
      </c>
      <c r="H3" s="15">
        <v>42004</v>
      </c>
    </row>
    <row r="4" spans="1:8" x14ac:dyDescent="0.25">
      <c r="A4" s="11" t="s">
        <v>173</v>
      </c>
      <c r="B4" s="12" t="s">
        <v>174</v>
      </c>
      <c r="C4" s="16">
        <v>827508</v>
      </c>
      <c r="D4" s="16">
        <v>706332</v>
      </c>
      <c r="E4" s="16">
        <v>684756</v>
      </c>
      <c r="F4" s="16">
        <v>624621</v>
      </c>
      <c r="G4" s="16">
        <v>601594</v>
      </c>
      <c r="H4" s="16">
        <v>494850</v>
      </c>
    </row>
    <row r="5" spans="1:8" x14ac:dyDescent="0.25">
      <c r="A5" s="11" t="s">
        <v>175</v>
      </c>
      <c r="B5" s="12" t="s">
        <v>176</v>
      </c>
      <c r="C5" s="17">
        <v>1028151</v>
      </c>
      <c r="D5" s="17">
        <v>948907</v>
      </c>
      <c r="E5" s="17">
        <v>852800</v>
      </c>
      <c r="F5" s="17">
        <v>787353</v>
      </c>
      <c r="G5" s="17">
        <v>714464</v>
      </c>
      <c r="H5" s="17">
        <v>605536</v>
      </c>
    </row>
    <row r="6" spans="1:8" x14ac:dyDescent="0.25">
      <c r="A6" s="11" t="s">
        <v>177</v>
      </c>
      <c r="B6" s="12" t="s">
        <v>178</v>
      </c>
      <c r="C6" s="17">
        <v>456999</v>
      </c>
      <c r="D6" s="17">
        <v>465685</v>
      </c>
      <c r="E6" s="17">
        <v>311290</v>
      </c>
      <c r="F6" s="17">
        <v>234641</v>
      </c>
      <c r="G6" s="17">
        <v>194934</v>
      </c>
      <c r="H6" s="17">
        <v>178555</v>
      </c>
    </row>
    <row r="7" spans="1:8" x14ac:dyDescent="0.25">
      <c r="A7" s="11" t="s">
        <v>179</v>
      </c>
      <c r="B7" s="12" t="s">
        <v>180</v>
      </c>
      <c r="C7" s="17"/>
      <c r="D7" s="17"/>
      <c r="E7" s="17"/>
      <c r="F7" s="17"/>
      <c r="G7" s="17"/>
      <c r="H7" s="17"/>
    </row>
    <row r="8" spans="1:8" x14ac:dyDescent="0.25">
      <c r="A8" s="19" t="s">
        <v>181</v>
      </c>
      <c r="B8" s="20" t="s">
        <v>182</v>
      </c>
      <c r="C8" s="21">
        <v>503367</v>
      </c>
      <c r="D8" s="21">
        <v>364241</v>
      </c>
      <c r="E8" s="21">
        <v>326957</v>
      </c>
      <c r="F8" s="21">
        <v>317611</v>
      </c>
      <c r="G8" s="21">
        <v>288213</v>
      </c>
      <c r="H8" s="21">
        <v>237502</v>
      </c>
    </row>
    <row r="9" spans="1:8" x14ac:dyDescent="0.25">
      <c r="A9" s="11" t="s">
        <v>183</v>
      </c>
      <c r="B9" s="12" t="s">
        <v>184</v>
      </c>
      <c r="C9" s="17"/>
      <c r="D9" s="17"/>
      <c r="E9" s="17"/>
      <c r="F9" s="17"/>
      <c r="G9" s="17"/>
      <c r="H9" s="17"/>
    </row>
    <row r="10" spans="1:8" x14ac:dyDescent="0.25">
      <c r="A10" s="11" t="s">
        <v>185</v>
      </c>
      <c r="B10" s="12" t="s">
        <v>186</v>
      </c>
      <c r="C10" s="17">
        <v>10285</v>
      </c>
      <c r="D10" s="17">
        <v>3859</v>
      </c>
      <c r="E10" s="17">
        <v>6498</v>
      </c>
      <c r="F10" s="17">
        <v>6342</v>
      </c>
      <c r="G10" s="17">
        <v>12218</v>
      </c>
      <c r="H10" s="17">
        <v>1142</v>
      </c>
    </row>
    <row r="11" spans="1:8" x14ac:dyDescent="0.25">
      <c r="A11" s="11" t="s">
        <v>187</v>
      </c>
      <c r="B11" s="12" t="s">
        <v>188</v>
      </c>
      <c r="C11" s="17">
        <v>217385</v>
      </c>
      <c r="D11" s="17">
        <v>137587</v>
      </c>
      <c r="E11" s="17">
        <v>141682</v>
      </c>
      <c r="F11" s="17">
        <v>157775</v>
      </c>
      <c r="G11" s="17">
        <v>158665</v>
      </c>
      <c r="H11" s="17">
        <v>126970</v>
      </c>
    </row>
    <row r="12" spans="1:8" x14ac:dyDescent="0.25">
      <c r="A12" s="11" t="s">
        <v>189</v>
      </c>
      <c r="B12" s="12" t="s">
        <v>190</v>
      </c>
      <c r="C12" s="17">
        <v>21389</v>
      </c>
      <c r="D12" s="17">
        <v>17934</v>
      </c>
      <c r="E12" s="17">
        <v>34790</v>
      </c>
      <c r="F12" s="17">
        <v>33679</v>
      </c>
      <c r="G12" s="17">
        <v>30954</v>
      </c>
      <c r="H12" s="17">
        <v>28055</v>
      </c>
    </row>
    <row r="13" spans="1:8" x14ac:dyDescent="0.25">
      <c r="A13" s="11" t="s">
        <v>191</v>
      </c>
      <c r="B13" s="12" t="s">
        <v>192</v>
      </c>
      <c r="C13" s="17">
        <v>16028</v>
      </c>
      <c r="D13" s="17">
        <v>-24584</v>
      </c>
      <c r="E13" s="17">
        <v>31583</v>
      </c>
      <c r="F13" s="17">
        <v>37305</v>
      </c>
      <c r="G13" s="17">
        <v>29480</v>
      </c>
      <c r="H13" s="17">
        <v>33312</v>
      </c>
    </row>
    <row r="14" spans="1:8" x14ac:dyDescent="0.25">
      <c r="A14" s="11" t="s">
        <v>193</v>
      </c>
      <c r="B14" s="12" t="s">
        <v>194</v>
      </c>
      <c r="C14" s="17">
        <v>0</v>
      </c>
      <c r="D14" s="17">
        <v>-15815</v>
      </c>
      <c r="E14" s="17">
        <v>0</v>
      </c>
      <c r="F14" s="18"/>
      <c r="G14" s="18"/>
      <c r="H14" s="18"/>
    </row>
    <row r="15" spans="1:8" x14ac:dyDescent="0.25">
      <c r="A15" s="11" t="s">
        <v>195</v>
      </c>
      <c r="B15" s="12" t="s">
        <v>196</v>
      </c>
      <c r="C15" s="17">
        <v>62390</v>
      </c>
      <c r="D15" s="17">
        <v>0</v>
      </c>
      <c r="E15" s="17">
        <v>0</v>
      </c>
      <c r="F15" s="18"/>
      <c r="G15" s="18"/>
      <c r="H15" s="18"/>
    </row>
    <row r="16" spans="1:8" x14ac:dyDescent="0.25">
      <c r="A16" s="11" t="s">
        <v>197</v>
      </c>
      <c r="B16" s="12" t="s">
        <v>198</v>
      </c>
      <c r="C16" s="17">
        <v>-116200</v>
      </c>
      <c r="D16" s="17">
        <v>0</v>
      </c>
      <c r="E16" s="17">
        <v>0</v>
      </c>
      <c r="F16" s="18"/>
      <c r="G16" s="18"/>
      <c r="H16" s="18"/>
    </row>
    <row r="17" spans="1:8" x14ac:dyDescent="0.25">
      <c r="A17" s="11" t="s">
        <v>199</v>
      </c>
      <c r="B17" s="12" t="s">
        <v>200</v>
      </c>
      <c r="C17" s="17">
        <v>-138302</v>
      </c>
      <c r="D17" s="17">
        <v>0</v>
      </c>
      <c r="E17" s="17">
        <v>0</v>
      </c>
      <c r="F17" s="18"/>
      <c r="G17" s="18"/>
      <c r="H17" s="18"/>
    </row>
    <row r="18" spans="1:8" x14ac:dyDescent="0.25">
      <c r="A18" s="11" t="s">
        <v>201</v>
      </c>
      <c r="B18" s="12" t="s">
        <v>202</v>
      </c>
      <c r="C18" s="17">
        <v>-5190</v>
      </c>
      <c r="D18" s="17">
        <v>0</v>
      </c>
      <c r="E18" s="17">
        <v>0</v>
      </c>
      <c r="F18" s="18"/>
      <c r="G18" s="18"/>
      <c r="H18" s="18"/>
    </row>
    <row r="19" spans="1:8" x14ac:dyDescent="0.25">
      <c r="A19" s="11" t="s">
        <v>203</v>
      </c>
      <c r="B19" s="12" t="s">
        <v>204</v>
      </c>
      <c r="C19" s="17">
        <v>-200643</v>
      </c>
      <c r="D19" s="17">
        <v>-242575</v>
      </c>
      <c r="E19" s="17">
        <v>-168044</v>
      </c>
      <c r="F19" s="17">
        <v>-162732</v>
      </c>
      <c r="G19" s="17">
        <v>-112870</v>
      </c>
      <c r="H19" s="17">
        <v>-110686</v>
      </c>
    </row>
    <row r="20" spans="1:8" x14ac:dyDescent="0.25">
      <c r="A20" s="11" t="s">
        <v>205</v>
      </c>
      <c r="B20" s="12" t="s">
        <v>206</v>
      </c>
      <c r="C20" s="17">
        <v>-66520</v>
      </c>
      <c r="D20" s="17">
        <v>-64620</v>
      </c>
      <c r="E20" s="17">
        <v>-69413</v>
      </c>
      <c r="F20" s="17">
        <v>-73790</v>
      </c>
      <c r="G20" s="17">
        <v>-63503</v>
      </c>
      <c r="H20" s="17">
        <v>-93541</v>
      </c>
    </row>
    <row r="21" spans="1:8" x14ac:dyDescent="0.25">
      <c r="A21" s="11" t="s">
        <v>207</v>
      </c>
      <c r="B21" s="12" t="s">
        <v>208</v>
      </c>
      <c r="C21" s="17">
        <v>-8309</v>
      </c>
      <c r="D21" s="17">
        <v>-15767</v>
      </c>
      <c r="E21" s="17">
        <v>-10456</v>
      </c>
      <c r="F21" s="17">
        <v>-3485</v>
      </c>
      <c r="G21" s="17">
        <v>-2355</v>
      </c>
      <c r="H21" s="17">
        <v>3558</v>
      </c>
    </row>
    <row r="22" spans="1:8" x14ac:dyDescent="0.25">
      <c r="A22" s="11" t="s">
        <v>209</v>
      </c>
      <c r="B22" s="12" t="s">
        <v>210</v>
      </c>
      <c r="C22" s="17">
        <v>1741</v>
      </c>
      <c r="D22" s="17">
        <v>-39560</v>
      </c>
      <c r="E22" s="17">
        <v>-6540</v>
      </c>
      <c r="F22" s="17">
        <v>-18973</v>
      </c>
      <c r="G22" s="17">
        <v>-19719</v>
      </c>
      <c r="H22" s="17">
        <v>-17752</v>
      </c>
    </row>
    <row r="23" spans="1:8" x14ac:dyDescent="0.25">
      <c r="A23" s="11" t="s">
        <v>211</v>
      </c>
      <c r="B23" s="12" t="s">
        <v>212</v>
      </c>
      <c r="C23" s="17">
        <v>43720</v>
      </c>
      <c r="D23" s="17">
        <v>-9266</v>
      </c>
      <c r="E23" s="17">
        <v>-16671</v>
      </c>
      <c r="F23" s="17">
        <v>-12453</v>
      </c>
      <c r="G23" s="17">
        <v>-3243</v>
      </c>
      <c r="H23" s="17">
        <v>-3872</v>
      </c>
    </row>
    <row r="24" spans="1:8" x14ac:dyDescent="0.25">
      <c r="A24" s="11" t="s">
        <v>213</v>
      </c>
      <c r="B24" s="12" t="s">
        <v>214</v>
      </c>
      <c r="C24" s="17">
        <v>511</v>
      </c>
      <c r="D24" s="17">
        <v>-1370</v>
      </c>
      <c r="E24" s="17">
        <v>5021</v>
      </c>
      <c r="F24" s="17">
        <v>-980</v>
      </c>
      <c r="G24" s="17">
        <v>12274</v>
      </c>
      <c r="H24" s="17">
        <v>-1660</v>
      </c>
    </row>
    <row r="25" spans="1:8" x14ac:dyDescent="0.25">
      <c r="A25" s="11" t="s">
        <v>215</v>
      </c>
      <c r="B25" s="12" t="s">
        <v>216</v>
      </c>
      <c r="C25" s="17">
        <v>-15168</v>
      </c>
      <c r="D25" s="17">
        <v>30434</v>
      </c>
      <c r="E25" s="17">
        <v>12909</v>
      </c>
      <c r="F25" s="17">
        <v>10680</v>
      </c>
      <c r="G25" s="17">
        <v>14912</v>
      </c>
      <c r="H25" s="17">
        <v>6096</v>
      </c>
    </row>
    <row r="26" spans="1:8" x14ac:dyDescent="0.25">
      <c r="A26" s="11" t="s">
        <v>217</v>
      </c>
      <c r="B26" s="12" t="s">
        <v>218</v>
      </c>
      <c r="C26" s="17">
        <v>8618</v>
      </c>
      <c r="D26" s="17">
        <v>-8384</v>
      </c>
      <c r="E26" s="17">
        <v>4918</v>
      </c>
      <c r="F26" s="17">
        <v>11710</v>
      </c>
      <c r="G26" s="17">
        <v>9891</v>
      </c>
      <c r="H26" s="17">
        <v>23751</v>
      </c>
    </row>
    <row r="27" spans="1:8" x14ac:dyDescent="0.25">
      <c r="A27" s="11" t="s">
        <v>219</v>
      </c>
      <c r="B27" s="12" t="s">
        <v>220</v>
      </c>
      <c r="C27" s="17">
        <v>7760</v>
      </c>
      <c r="D27" s="17">
        <v>-28234</v>
      </c>
      <c r="E27" s="17">
        <v>11299</v>
      </c>
      <c r="F27" s="17">
        <v>8726</v>
      </c>
      <c r="G27" s="17">
        <v>9673</v>
      </c>
      <c r="H27" s="17">
        <v>9210</v>
      </c>
    </row>
    <row r="28" spans="1:8" x14ac:dyDescent="0.25">
      <c r="A28" s="11" t="s">
        <v>221</v>
      </c>
      <c r="B28" s="12" t="s">
        <v>222</v>
      </c>
      <c r="C28" s="17">
        <v>-14690</v>
      </c>
      <c r="D28" s="17">
        <v>858</v>
      </c>
      <c r="E28" s="17">
        <v>-5884</v>
      </c>
      <c r="F28" s="17">
        <v>-17849</v>
      </c>
      <c r="G28" s="17">
        <v>-6488</v>
      </c>
      <c r="H28" s="17">
        <v>8943</v>
      </c>
    </row>
    <row r="29" spans="1:8" x14ac:dyDescent="0.25">
      <c r="A29" s="11" t="s">
        <v>223</v>
      </c>
      <c r="B29" s="12" t="s">
        <v>224</v>
      </c>
      <c r="C29" s="17">
        <v>-105551</v>
      </c>
      <c r="D29" s="17">
        <v>-82018</v>
      </c>
      <c r="E29" s="17">
        <v>-61527</v>
      </c>
      <c r="F29" s="17">
        <v>-47683</v>
      </c>
      <c r="G29" s="17">
        <v>-42235</v>
      </c>
      <c r="H29" s="17">
        <v>-34206</v>
      </c>
    </row>
    <row r="30" spans="1:8" x14ac:dyDescent="0.25">
      <c r="A30" s="11" t="s">
        <v>225</v>
      </c>
      <c r="B30" s="12" t="s">
        <v>226</v>
      </c>
      <c r="C30" s="17">
        <v>-13149</v>
      </c>
      <c r="D30" s="17">
        <v>-18580</v>
      </c>
      <c r="E30" s="17">
        <v>-17983</v>
      </c>
      <c r="F30" s="17">
        <v>-18635</v>
      </c>
      <c r="G30" s="17">
        <v>-22077</v>
      </c>
      <c r="H30" s="17">
        <v>-11213</v>
      </c>
    </row>
    <row r="31" spans="1:8" x14ac:dyDescent="0.25">
      <c r="A31" s="11" t="s">
        <v>227</v>
      </c>
      <c r="B31" s="12" t="s">
        <v>228</v>
      </c>
      <c r="C31" s="17">
        <v>-37969</v>
      </c>
      <c r="D31" s="17">
        <v>-7239</v>
      </c>
      <c r="E31" s="17">
        <v>-5166</v>
      </c>
      <c r="F31" s="18"/>
      <c r="G31" s="18"/>
      <c r="H31" s="18"/>
    </row>
    <row r="32" spans="1:8" x14ac:dyDescent="0.25">
      <c r="A32" s="11" t="s">
        <v>229</v>
      </c>
      <c r="B32" s="12" t="s">
        <v>230</v>
      </c>
      <c r="C32" s="17">
        <v>-1637</v>
      </c>
      <c r="D32" s="17">
        <v>1171</v>
      </c>
      <c r="E32" s="17">
        <v>-8551</v>
      </c>
      <c r="F32" s="18"/>
      <c r="G32" s="18"/>
      <c r="H32" s="18"/>
    </row>
    <row r="33" spans="1:10" x14ac:dyDescent="0.25">
      <c r="A33" s="11" t="s">
        <v>231</v>
      </c>
      <c r="B33" s="12" t="s">
        <v>202</v>
      </c>
      <c r="C33" s="17"/>
      <c r="D33" s="17"/>
      <c r="E33" s="17"/>
      <c r="F33" s="17"/>
      <c r="G33" s="17"/>
      <c r="H33" s="17"/>
    </row>
    <row r="34" spans="1:10" x14ac:dyDescent="0.25">
      <c r="A34" s="11" t="s">
        <v>232</v>
      </c>
      <c r="B34" s="12" t="s">
        <v>233</v>
      </c>
      <c r="C34" s="17">
        <v>-857143</v>
      </c>
      <c r="D34" s="17">
        <v>-739748</v>
      </c>
      <c r="E34" s="17">
        <v>-525263</v>
      </c>
      <c r="F34" s="17">
        <v>-432680</v>
      </c>
      <c r="G34" s="17">
        <v>-425550</v>
      </c>
      <c r="H34" s="17">
        <v>-508487</v>
      </c>
    </row>
    <row r="35" spans="1:10" x14ac:dyDescent="0.25">
      <c r="A35" s="19" t="s">
        <v>234</v>
      </c>
      <c r="B35" s="20" t="s">
        <v>235</v>
      </c>
      <c r="C35" s="21">
        <v>-51428</v>
      </c>
      <c r="D35" s="21">
        <v>-845</v>
      </c>
      <c r="E35" s="21">
        <v>-13904</v>
      </c>
      <c r="F35" s="21">
        <v>-1364</v>
      </c>
      <c r="G35" s="21">
        <v>-59836</v>
      </c>
      <c r="H35" s="21">
        <v>-35651</v>
      </c>
    </row>
    <row r="36" spans="1:10" x14ac:dyDescent="0.25">
      <c r="A36" s="19" t="s">
        <v>236</v>
      </c>
      <c r="B36" s="20" t="s">
        <v>237</v>
      </c>
      <c r="C36" s="21">
        <v>-729170</v>
      </c>
      <c r="D36" s="21">
        <v>-721518</v>
      </c>
      <c r="E36" s="21">
        <v>-514464</v>
      </c>
      <c r="F36" s="21">
        <v>-431316</v>
      </c>
      <c r="G36" s="21">
        <v>-433050</v>
      </c>
      <c r="H36" s="21">
        <v>-455068</v>
      </c>
    </row>
    <row r="37" spans="1:10" x14ac:dyDescent="0.25">
      <c r="A37" s="19" t="s">
        <v>238</v>
      </c>
      <c r="B37" s="20" t="s">
        <v>239</v>
      </c>
      <c r="C37" s="21"/>
      <c r="D37" s="21"/>
      <c r="E37" s="21"/>
      <c r="F37" s="21"/>
      <c r="G37" s="21"/>
      <c r="H37" s="21"/>
    </row>
    <row r="38" spans="1:10" x14ac:dyDescent="0.25">
      <c r="A38" s="19" t="s">
        <v>240</v>
      </c>
      <c r="B38" s="20" t="s">
        <v>241</v>
      </c>
      <c r="C38" s="21"/>
      <c r="D38" s="21"/>
      <c r="E38" s="21"/>
      <c r="F38" s="21"/>
      <c r="G38" s="21"/>
      <c r="H38" s="21"/>
    </row>
    <row r="39" spans="1:10" x14ac:dyDescent="0.25">
      <c r="A39" s="11" t="s">
        <v>242</v>
      </c>
      <c r="B39" s="12" t="s">
        <v>243</v>
      </c>
      <c r="C39" s="17"/>
      <c r="D39" s="17"/>
      <c r="E39" s="17"/>
      <c r="F39" s="17">
        <v>0</v>
      </c>
      <c r="G39" s="17">
        <v>17768</v>
      </c>
      <c r="H39" s="17">
        <v>-17768</v>
      </c>
    </row>
    <row r="40" spans="1:10" x14ac:dyDescent="0.25">
      <c r="A40" s="19" t="s">
        <v>244</v>
      </c>
      <c r="B40" s="20" t="s">
        <v>245</v>
      </c>
      <c r="C40" s="21"/>
      <c r="D40" s="21"/>
      <c r="E40" s="21"/>
      <c r="F40" s="21">
        <v>0</v>
      </c>
      <c r="G40" s="21">
        <v>49022</v>
      </c>
      <c r="H40" s="21">
        <v>0</v>
      </c>
    </row>
    <row r="41" spans="1:10" x14ac:dyDescent="0.25">
      <c r="A41" s="19" t="s">
        <v>246</v>
      </c>
      <c r="B41" s="20" t="s">
        <v>247</v>
      </c>
      <c r="C41" s="21"/>
      <c r="D41" s="21"/>
      <c r="E41" s="21"/>
      <c r="F41" s="21">
        <v>0</v>
      </c>
      <c r="G41" s="21">
        <v>546</v>
      </c>
      <c r="H41" s="21">
        <v>0</v>
      </c>
      <c r="J41" s="23"/>
    </row>
    <row r="42" spans="1:10" x14ac:dyDescent="0.25">
      <c r="A42" s="19" t="s">
        <v>248</v>
      </c>
      <c r="B42" s="20" t="s">
        <v>249</v>
      </c>
      <c r="C42" s="21">
        <v>0</v>
      </c>
      <c r="D42" s="21">
        <v>0</v>
      </c>
      <c r="E42" s="21">
        <v>3105</v>
      </c>
      <c r="F42" s="22"/>
      <c r="G42" s="22"/>
      <c r="H42" s="22"/>
    </row>
    <row r="43" spans="1:10" x14ac:dyDescent="0.25">
      <c r="A43" s="19" t="s">
        <v>250</v>
      </c>
      <c r="B43" s="20" t="s">
        <v>251</v>
      </c>
      <c r="C43" s="21">
        <v>0</v>
      </c>
      <c r="D43" s="21">
        <v>-17385</v>
      </c>
      <c r="E43" s="21">
        <v>0</v>
      </c>
      <c r="F43" s="22"/>
      <c r="G43" s="22"/>
      <c r="H43" s="22"/>
    </row>
    <row r="44" spans="1:10" x14ac:dyDescent="0.25">
      <c r="A44" s="19" t="s">
        <v>252</v>
      </c>
      <c r="B44" s="20" t="s">
        <v>253</v>
      </c>
      <c r="C44" s="21">
        <v>-76545</v>
      </c>
      <c r="D44" s="21">
        <v>0</v>
      </c>
      <c r="E44" s="21">
        <v>0</v>
      </c>
      <c r="F44" s="22"/>
      <c r="G44" s="22"/>
      <c r="H44" s="22"/>
    </row>
    <row r="45" spans="1:10" x14ac:dyDescent="0.25">
      <c r="A45" s="11" t="s">
        <v>254</v>
      </c>
      <c r="B45" s="12" t="s">
        <v>255</v>
      </c>
      <c r="C45" s="17">
        <v>228128</v>
      </c>
      <c r="D45" s="17">
        <v>47283</v>
      </c>
      <c r="E45" s="17">
        <v>-118953</v>
      </c>
      <c r="F45" s="17">
        <v>-210929</v>
      </c>
      <c r="G45" s="17">
        <v>-113974</v>
      </c>
      <c r="H45" s="17">
        <v>-50144</v>
      </c>
    </row>
    <row r="46" spans="1:10" x14ac:dyDescent="0.25">
      <c r="A46" s="11" t="s">
        <v>256</v>
      </c>
      <c r="B46" s="12" t="s">
        <v>257</v>
      </c>
      <c r="C46" s="17"/>
      <c r="D46" s="17"/>
      <c r="E46" s="17"/>
      <c r="F46" s="17">
        <v>-158326</v>
      </c>
      <c r="G46" s="17">
        <v>-68798</v>
      </c>
      <c r="H46" s="17">
        <v>-4245</v>
      </c>
    </row>
    <row r="47" spans="1:10" x14ac:dyDescent="0.25">
      <c r="A47" s="11" t="s">
        <v>258</v>
      </c>
      <c r="B47" s="12" t="s">
        <v>259</v>
      </c>
      <c r="C47" s="17"/>
      <c r="D47" s="17"/>
      <c r="E47" s="17"/>
      <c r="F47" s="17"/>
      <c r="G47" s="17"/>
      <c r="H47" s="17"/>
    </row>
    <row r="48" spans="1:10" x14ac:dyDescent="0.25">
      <c r="A48" s="11" t="s">
        <v>260</v>
      </c>
      <c r="B48" s="12" t="s">
        <v>261</v>
      </c>
      <c r="C48" s="17">
        <v>-105288</v>
      </c>
      <c r="D48" s="17">
        <v>-426559</v>
      </c>
      <c r="E48" s="17">
        <v>-62509</v>
      </c>
      <c r="F48" s="17">
        <v>-52603</v>
      </c>
      <c r="G48" s="17">
        <v>-45176</v>
      </c>
      <c r="H48" s="17">
        <v>-45899</v>
      </c>
    </row>
    <row r="49" spans="1:8" x14ac:dyDescent="0.25">
      <c r="A49" s="11" t="s">
        <v>262</v>
      </c>
      <c r="B49" s="12" t="s">
        <v>263</v>
      </c>
      <c r="C49" s="17">
        <v>0</v>
      </c>
      <c r="D49" s="17">
        <v>369086</v>
      </c>
      <c r="E49" s="17">
        <v>0</v>
      </c>
      <c r="F49" s="18"/>
      <c r="G49" s="18"/>
      <c r="H49" s="18"/>
    </row>
    <row r="50" spans="1:8" x14ac:dyDescent="0.25">
      <c r="A50" s="11" t="s">
        <v>264</v>
      </c>
      <c r="B50" s="12" t="s">
        <v>265</v>
      </c>
      <c r="C50" s="17">
        <v>-618</v>
      </c>
      <c r="D50" s="17">
        <v>-6753</v>
      </c>
      <c r="E50" s="17">
        <v>0</v>
      </c>
      <c r="F50" s="18"/>
      <c r="G50" s="18"/>
      <c r="H50" s="18"/>
    </row>
    <row r="51" spans="1:8" x14ac:dyDescent="0.25">
      <c r="A51" s="11" t="s">
        <v>266</v>
      </c>
      <c r="B51" s="12" t="s">
        <v>267</v>
      </c>
      <c r="C51" s="17">
        <v>785000</v>
      </c>
      <c r="D51" s="17">
        <v>900500</v>
      </c>
      <c r="E51" s="17">
        <v>432000</v>
      </c>
      <c r="F51" s="18"/>
      <c r="G51" s="18"/>
      <c r="H51" s="18"/>
    </row>
    <row r="52" spans="1:8" x14ac:dyDescent="0.25">
      <c r="A52" s="11" t="s">
        <v>268</v>
      </c>
      <c r="B52" s="12" t="s">
        <v>269</v>
      </c>
      <c r="C52" s="17">
        <v>-138153</v>
      </c>
      <c r="D52" s="17">
        <v>-592517</v>
      </c>
      <c r="E52" s="17">
        <v>-284450</v>
      </c>
      <c r="F52" s="18"/>
      <c r="G52" s="18"/>
      <c r="H52" s="18"/>
    </row>
    <row r="53" spans="1:8" x14ac:dyDescent="0.25">
      <c r="A53" s="11" t="s">
        <v>270</v>
      </c>
      <c r="B53" s="12" t="s">
        <v>271</v>
      </c>
      <c r="C53" s="17">
        <v>-208275</v>
      </c>
      <c r="D53" s="17">
        <v>-196474</v>
      </c>
      <c r="E53" s="17">
        <v>-203994</v>
      </c>
      <c r="F53" s="18"/>
      <c r="G53" s="18"/>
      <c r="H53" s="18"/>
    </row>
    <row r="54" spans="1:8" x14ac:dyDescent="0.25">
      <c r="A54" s="11" t="s">
        <v>272</v>
      </c>
      <c r="B54" s="12" t="s">
        <v>273</v>
      </c>
      <c r="C54" s="17">
        <v>-104538</v>
      </c>
      <c r="D54" s="17">
        <v>0</v>
      </c>
      <c r="E54" s="17">
        <v>0</v>
      </c>
      <c r="F54" s="18"/>
      <c r="G54" s="18"/>
      <c r="H54" s="18"/>
    </row>
    <row r="55" spans="1:8" x14ac:dyDescent="0.25">
      <c r="A55" s="11" t="s">
        <v>274</v>
      </c>
      <c r="B55" s="12" t="s">
        <v>275</v>
      </c>
      <c r="C55" s="17"/>
      <c r="D55" s="17"/>
      <c r="E55" s="17"/>
      <c r="F55" s="17"/>
      <c r="G55" s="17"/>
      <c r="H55" s="17"/>
    </row>
    <row r="56" spans="1:8" x14ac:dyDescent="0.25">
      <c r="A56" s="11" t="s">
        <v>276</v>
      </c>
      <c r="B56" s="12" t="s">
        <v>277</v>
      </c>
      <c r="C56" s="17">
        <v>198493</v>
      </c>
      <c r="D56" s="17">
        <v>13867</v>
      </c>
      <c r="E56" s="17">
        <v>40540</v>
      </c>
      <c r="F56" s="17">
        <v>-18988</v>
      </c>
      <c r="G56" s="17">
        <v>62070</v>
      </c>
      <c r="H56" s="17">
        <v>-63781</v>
      </c>
    </row>
    <row r="57" spans="1:8" x14ac:dyDescent="0.25">
      <c r="A57" s="11" t="s">
        <v>278</v>
      </c>
      <c r="B57" s="12" t="s">
        <v>279</v>
      </c>
      <c r="C57" s="17">
        <v>225880</v>
      </c>
      <c r="D57" s="17">
        <v>212013</v>
      </c>
      <c r="E57" s="17">
        <v>171473</v>
      </c>
      <c r="F57" s="17">
        <v>190461</v>
      </c>
      <c r="G57" s="17">
        <v>128391</v>
      </c>
      <c r="H57" s="17">
        <v>192172</v>
      </c>
    </row>
    <row r="58" spans="1:8" x14ac:dyDescent="0.25">
      <c r="A58" s="11" t="s">
        <v>280</v>
      </c>
      <c r="B58" s="12" t="s">
        <v>281</v>
      </c>
      <c r="C58" s="17">
        <v>424373</v>
      </c>
      <c r="D58" s="17">
        <v>225880</v>
      </c>
      <c r="E58" s="17">
        <v>212013</v>
      </c>
      <c r="F58" s="17">
        <v>171473</v>
      </c>
      <c r="G58" s="17">
        <v>190461</v>
      </c>
      <c r="H58" s="17">
        <v>128391</v>
      </c>
    </row>
  </sheetData>
  <mergeCells count="2">
    <mergeCell ref="A1:A3"/>
    <mergeCell ref="B1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defaultRowHeight="15" x14ac:dyDescent="0.25"/>
  <cols>
    <col min="1" max="1" width="80" customWidth="1"/>
    <col min="2" max="2" width="17.7109375" customWidth="1"/>
    <col min="3" max="4" width="17.5703125" customWidth="1"/>
    <col min="5" max="7" width="17.7109375" customWidth="1"/>
  </cols>
  <sheetData>
    <row r="1" spans="1:7" ht="15.75" thickBot="1" x14ac:dyDescent="0.3">
      <c r="A1" s="51" t="s">
        <v>149</v>
      </c>
      <c r="B1" s="52" t="s">
        <v>32</v>
      </c>
      <c r="C1" s="52" t="s">
        <v>33</v>
      </c>
      <c r="D1" s="52" t="s">
        <v>34</v>
      </c>
      <c r="E1" s="52" t="s">
        <v>35</v>
      </c>
      <c r="F1" s="52" t="s">
        <v>36</v>
      </c>
      <c r="G1" s="53" t="s">
        <v>37</v>
      </c>
    </row>
    <row r="2" spans="1:7" x14ac:dyDescent="0.25">
      <c r="A2" s="25" t="s">
        <v>150</v>
      </c>
      <c r="B2" s="26">
        <v>280345</v>
      </c>
      <c r="C2" s="26">
        <v>71224</v>
      </c>
      <c r="D2" s="26">
        <v>-154019</v>
      </c>
      <c r="E2" s="26">
        <v>-202359</v>
      </c>
      <c r="F2" s="26">
        <v>-38256</v>
      </c>
      <c r="G2" s="27">
        <v>-57781</v>
      </c>
    </row>
    <row r="3" spans="1:7" x14ac:dyDescent="0.25">
      <c r="A3" s="25" t="s">
        <v>151</v>
      </c>
      <c r="B3" s="26">
        <v>280345</v>
      </c>
      <c r="C3" s="26">
        <v>71224</v>
      </c>
      <c r="D3" s="26">
        <v>-154019</v>
      </c>
      <c r="E3" s="26">
        <v>-202359</v>
      </c>
      <c r="F3" s="26">
        <v>-38256</v>
      </c>
      <c r="G3" s="27">
        <v>-57781</v>
      </c>
    </row>
    <row r="4" spans="1:7" x14ac:dyDescent="0.25">
      <c r="A4" s="25"/>
      <c r="B4" s="28"/>
      <c r="C4" s="28"/>
      <c r="D4" s="28"/>
      <c r="E4" s="28"/>
      <c r="F4" s="28"/>
      <c r="G4" s="29"/>
    </row>
    <row r="5" spans="1:7" x14ac:dyDescent="0.25">
      <c r="A5" s="25" t="s">
        <v>152</v>
      </c>
      <c r="B5" s="30">
        <v>1.3391112912102869</v>
      </c>
      <c r="C5" s="30">
        <v>1.074446490800804</v>
      </c>
      <c r="D5" s="30">
        <v>0.85211696297235118</v>
      </c>
      <c r="E5" s="30">
        <v>0.80202902662485998</v>
      </c>
      <c r="F5" s="30">
        <v>0.95306841490583261</v>
      </c>
      <c r="G5" s="31">
        <v>0.92203945992549485</v>
      </c>
    </row>
    <row r="6" spans="1:7" ht="15.75" thickBot="1" x14ac:dyDescent="0.3">
      <c r="A6" s="32" t="s">
        <v>153</v>
      </c>
      <c r="B6" s="33">
        <v>1.2935291307056329</v>
      </c>
      <c r="C6" s="33">
        <v>1.0328959333719381</v>
      </c>
      <c r="D6" s="33">
        <v>0.82908750139223342</v>
      </c>
      <c r="E6" s="33">
        <v>0.78879339441283947</v>
      </c>
      <c r="F6" s="33">
        <v>0.9407466656198169</v>
      </c>
      <c r="G6" s="34">
        <v>0.91166513977470365</v>
      </c>
    </row>
    <row r="7" spans="1:7" ht="15.75" thickBot="1" x14ac:dyDescent="0.3"/>
    <row r="8" spans="1:7" ht="15.75" thickBot="1" x14ac:dyDescent="0.3">
      <c r="A8" s="51" t="s">
        <v>154</v>
      </c>
      <c r="B8" s="52" t="s">
        <v>32</v>
      </c>
      <c r="C8" s="52" t="s">
        <v>33</v>
      </c>
      <c r="D8" s="52" t="s">
        <v>34</v>
      </c>
      <c r="E8" s="52" t="s">
        <v>35</v>
      </c>
      <c r="F8" s="52" t="s">
        <v>36</v>
      </c>
      <c r="G8" s="53" t="s">
        <v>37</v>
      </c>
    </row>
    <row r="9" spans="1:7" ht="15.75" thickBot="1" x14ac:dyDescent="0.3">
      <c r="A9" s="35" t="s">
        <v>143</v>
      </c>
      <c r="B9" s="26">
        <v>169083</v>
      </c>
      <c r="C9" s="26">
        <v>58057</v>
      </c>
      <c r="D9" s="26">
        <v>-57988</v>
      </c>
      <c r="E9" s="26">
        <v>-39547</v>
      </c>
      <c r="F9" s="26">
        <v>2343</v>
      </c>
      <c r="G9" s="27">
        <v>3205</v>
      </c>
    </row>
    <row r="10" spans="1:7" ht="15.75" thickBot="1" x14ac:dyDescent="0.3">
      <c r="A10" s="51" t="s">
        <v>155</v>
      </c>
      <c r="B10" s="52" t="s">
        <v>32</v>
      </c>
      <c r="C10" s="52" t="s">
        <v>33</v>
      </c>
      <c r="D10" s="52" t="s">
        <v>34</v>
      </c>
      <c r="E10" s="52" t="s">
        <v>35</v>
      </c>
      <c r="F10" s="52" t="s">
        <v>36</v>
      </c>
      <c r="G10" s="53" t="s">
        <v>37</v>
      </c>
    </row>
    <row r="11" spans="1:7" x14ac:dyDescent="0.25">
      <c r="A11" s="35" t="s">
        <v>156</v>
      </c>
      <c r="B11" s="26">
        <v>280345</v>
      </c>
      <c r="C11" s="26">
        <v>71224</v>
      </c>
      <c r="D11" s="26">
        <v>-154019</v>
      </c>
      <c r="E11" s="26">
        <v>-202359</v>
      </c>
      <c r="F11" s="26">
        <v>-38256</v>
      </c>
      <c r="G11" s="27">
        <v>-57781</v>
      </c>
    </row>
    <row r="12" spans="1:7" ht="15.75" thickBot="1" x14ac:dyDescent="0.3">
      <c r="A12" s="36" t="s">
        <v>157</v>
      </c>
      <c r="B12" s="37">
        <v>1.658031854178126</v>
      </c>
      <c r="C12" s="37">
        <v>1.2267943572695801</v>
      </c>
      <c r="D12" s="37">
        <v>2.6560495274884461</v>
      </c>
      <c r="E12" s="37">
        <v>5.1169241661820113</v>
      </c>
      <c r="F12" s="37">
        <v>-16.32778489116517</v>
      </c>
      <c r="G12" s="38">
        <v>-18.02839313572543</v>
      </c>
    </row>
    <row r="13" spans="1:7" ht="15.75" thickBot="1" x14ac:dyDescent="0.3"/>
    <row r="14" spans="1:7" ht="15.75" thickBot="1" x14ac:dyDescent="0.3">
      <c r="A14" s="51" t="s">
        <v>158</v>
      </c>
      <c r="B14" s="52" t="s">
        <v>32</v>
      </c>
      <c r="C14" s="52" t="s">
        <v>33</v>
      </c>
      <c r="D14" s="52" t="s">
        <v>34</v>
      </c>
      <c r="E14" s="52" t="s">
        <v>35</v>
      </c>
      <c r="F14" s="52" t="s">
        <v>36</v>
      </c>
      <c r="G14" s="53" t="s">
        <v>37</v>
      </c>
    </row>
    <row r="15" spans="1:7" x14ac:dyDescent="0.25">
      <c r="A15" s="35" t="s">
        <v>159</v>
      </c>
      <c r="B15" s="39">
        <v>7.8034045832881441E-2</v>
      </c>
      <c r="C15" s="39">
        <v>2.7188618965954869E-2</v>
      </c>
      <c r="D15" s="39">
        <v>-2.8862215125735891E-2</v>
      </c>
      <c r="E15" s="39">
        <v>-2.095604989560923E-2</v>
      </c>
      <c r="F15" s="39">
        <v>1.3136191412754499E-3</v>
      </c>
      <c r="G15" s="40">
        <v>1.962983220015202E-3</v>
      </c>
    </row>
    <row r="16" spans="1:7" x14ac:dyDescent="0.25">
      <c r="A16" s="35" t="s">
        <v>160</v>
      </c>
      <c r="B16" s="30">
        <v>34.966244725738399</v>
      </c>
      <c r="C16" s="30">
        <v>31.69098410142886</v>
      </c>
      <c r="D16" s="30">
        <v>50.959766520742129</v>
      </c>
      <c r="E16" s="30">
        <v>86.964964151082853</v>
      </c>
      <c r="F16" s="30">
        <v>110.6640780565512</v>
      </c>
      <c r="G16" s="31">
        <v>131.30290024710629</v>
      </c>
    </row>
    <row r="17" spans="1:7" x14ac:dyDescent="0.25">
      <c r="A17" s="35" t="s">
        <v>161</v>
      </c>
      <c r="B17" s="30">
        <v>10.43863883190539</v>
      </c>
      <c r="C17" s="30">
        <v>11.51747130451349</v>
      </c>
      <c r="D17" s="30">
        <v>7.162513192666105</v>
      </c>
      <c r="E17" s="30">
        <v>4.1970925137839563</v>
      </c>
      <c r="F17" s="30">
        <v>3.298269921098326</v>
      </c>
      <c r="G17" s="31">
        <v>2.779831971061463</v>
      </c>
    </row>
    <row r="18" spans="1:7" x14ac:dyDescent="0.25">
      <c r="A18" s="35" t="s">
        <v>162</v>
      </c>
      <c r="B18" s="30">
        <v>103.8791665993627</v>
      </c>
      <c r="C18" s="30">
        <v>101.9696236012779</v>
      </c>
      <c r="D18" s="30">
        <v>99.893700364137345</v>
      </c>
      <c r="E18" s="30">
        <v>99.654628167491552</v>
      </c>
      <c r="F18" s="30">
        <v>97.23029038664022</v>
      </c>
      <c r="G18" s="31">
        <v>98.940295298823614</v>
      </c>
    </row>
    <row r="19" spans="1:7" x14ac:dyDescent="0.25">
      <c r="A19" s="35" t="s">
        <v>163</v>
      </c>
      <c r="B19" s="30">
        <v>76.557487891125021</v>
      </c>
      <c r="C19" s="30">
        <v>81.248495743394798</v>
      </c>
      <c r="D19" s="30">
        <v>83.532516552745705</v>
      </c>
      <c r="E19" s="30">
        <v>82.938601769101567</v>
      </c>
      <c r="F19" s="30">
        <v>66.673331148747835</v>
      </c>
      <c r="G19" s="31">
        <v>65.0577964507209</v>
      </c>
    </row>
    <row r="20" spans="1:7" ht="15.75" thickBot="1" x14ac:dyDescent="0.3">
      <c r="A20" s="36" t="s">
        <v>164</v>
      </c>
      <c r="B20" s="33">
        <v>37.760317540143028</v>
      </c>
      <c r="C20" s="33">
        <v>32.238599162396618</v>
      </c>
      <c r="D20" s="33">
        <v>23.523697004057752</v>
      </c>
      <c r="E20" s="33">
        <v>20.913118912173939</v>
      </c>
      <c r="F20" s="33">
        <v>33.85522915899071</v>
      </c>
      <c r="G20" s="34">
        <v>36.662330819164183</v>
      </c>
    </row>
    <row r="21" spans="1:7" ht="15.75" thickBot="1" x14ac:dyDescent="0.3">
      <c r="A21" s="7"/>
    </row>
    <row r="22" spans="1:7" ht="15.75" thickBot="1" x14ac:dyDescent="0.3">
      <c r="A22" s="41" t="s">
        <v>165</v>
      </c>
      <c r="B22" s="42">
        <v>1315564</v>
      </c>
      <c r="C22" s="42">
        <v>1275547</v>
      </c>
      <c r="D22" s="42">
        <v>1232726</v>
      </c>
      <c r="E22" s="42">
        <v>1180034</v>
      </c>
      <c r="F22" s="42">
        <v>1113865</v>
      </c>
      <c r="G22" s="43">
        <v>1017277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5" x14ac:dyDescent="0.25"/>
  <cols>
    <col min="1" max="1" width="56" bestFit="1" customWidth="1"/>
    <col min="2" max="2" width="10" bestFit="1" customWidth="1"/>
  </cols>
  <sheetData>
    <row r="1" spans="1:7" x14ac:dyDescent="0.25">
      <c r="A1" s="54" t="s">
        <v>282</v>
      </c>
      <c r="B1" s="55" t="s">
        <v>32</v>
      </c>
      <c r="C1" s="55" t="s">
        <v>33</v>
      </c>
      <c r="D1" s="55" t="s">
        <v>34</v>
      </c>
      <c r="E1" s="55" t="s">
        <v>35</v>
      </c>
      <c r="F1" s="55" t="s">
        <v>36</v>
      </c>
      <c r="G1" s="56" t="s">
        <v>37</v>
      </c>
    </row>
    <row r="2" spans="1:7" x14ac:dyDescent="0.25">
      <c r="A2" s="57" t="s">
        <v>331</v>
      </c>
      <c r="B2" s="10">
        <f>DRE_ALGAR!C12</f>
        <v>474584</v>
      </c>
      <c r="C2" s="10">
        <f>DRE_ALGAR!D12</f>
        <v>444840</v>
      </c>
      <c r="D2" s="10">
        <f>DRE_ALGAR!E12</f>
        <v>320245</v>
      </c>
      <c r="E2" s="10">
        <f>DRE_ALGAR!F12</f>
        <v>288677</v>
      </c>
      <c r="F2" s="10">
        <f>DRE_ALGAR!G12</f>
        <v>272112</v>
      </c>
      <c r="G2" s="58">
        <f>DRE_ALGAR!H12</f>
        <v>210440</v>
      </c>
    </row>
    <row r="3" spans="1:7" x14ac:dyDescent="0.25">
      <c r="A3" s="59" t="s">
        <v>166</v>
      </c>
      <c r="B3" s="9">
        <f t="shared" ref="B3:G3" si="0">0.34*B2</f>
        <v>161358.56</v>
      </c>
      <c r="C3" s="9">
        <f t="shared" si="0"/>
        <v>151245.6</v>
      </c>
      <c r="D3" s="9">
        <f t="shared" si="0"/>
        <v>108883.3</v>
      </c>
      <c r="E3" s="9">
        <f t="shared" si="0"/>
        <v>98150.180000000008</v>
      </c>
      <c r="F3" s="9">
        <f t="shared" si="0"/>
        <v>92518.080000000002</v>
      </c>
      <c r="G3" s="60">
        <f t="shared" si="0"/>
        <v>71549.600000000006</v>
      </c>
    </row>
    <row r="4" spans="1:7" x14ac:dyDescent="0.25">
      <c r="A4" s="57" t="s">
        <v>167</v>
      </c>
      <c r="B4" s="10">
        <f t="shared" ref="B4:G4" si="1">B2-B3</f>
        <v>313225.44</v>
      </c>
      <c r="C4" s="10">
        <f t="shared" si="1"/>
        <v>293594.40000000002</v>
      </c>
      <c r="D4" s="10">
        <f t="shared" si="1"/>
        <v>211361.7</v>
      </c>
      <c r="E4" s="10">
        <f t="shared" si="1"/>
        <v>190526.82</v>
      </c>
      <c r="F4" s="10">
        <f t="shared" si="1"/>
        <v>179593.91999999998</v>
      </c>
      <c r="G4" s="58">
        <f t="shared" si="1"/>
        <v>138890.4</v>
      </c>
    </row>
    <row r="5" spans="1:7" x14ac:dyDescent="0.25">
      <c r="A5" s="59" t="s">
        <v>168</v>
      </c>
      <c r="B5" s="18">
        <f>DFC_ALGAR!C8</f>
        <v>503367</v>
      </c>
      <c r="C5" s="18">
        <f>DFC_ALGAR!D8</f>
        <v>364241</v>
      </c>
      <c r="D5" s="18">
        <f>DFC_ALGAR!E8</f>
        <v>326957</v>
      </c>
      <c r="E5" s="18">
        <f>DFC_ALGAR!F8</f>
        <v>317611</v>
      </c>
      <c r="F5" s="18">
        <f>DFC_ALGAR!G8</f>
        <v>288213</v>
      </c>
      <c r="G5" s="61">
        <f>DFC_ALGAR!H8</f>
        <v>237502</v>
      </c>
    </row>
    <row r="6" spans="1:7" x14ac:dyDescent="0.25">
      <c r="A6" s="59" t="s">
        <v>169</v>
      </c>
      <c r="B6" s="9">
        <f>BG_ALGAR!B3-BG_ALGAR!C3</f>
        <v>111026</v>
      </c>
      <c r="C6" s="9">
        <f>BG_ALGAR!C3-BG_ALGAR!D3</f>
        <v>116045</v>
      </c>
      <c r="D6" s="24">
        <f>BG_ALGAR!D3-BG_ALGAR!E3</f>
        <v>-18441</v>
      </c>
      <c r="E6" s="24">
        <f>BG_ALGAR!E3-BG_ALGAR!F3</f>
        <v>-41890</v>
      </c>
      <c r="F6" s="24">
        <f>BG_ALGAR!F3-BG_ALGAR!G3</f>
        <v>-862</v>
      </c>
      <c r="G6" s="60">
        <f>BG_ALGAR!G3-BG_ALGAR!H3</f>
        <v>3205</v>
      </c>
    </row>
    <row r="7" spans="1:7" x14ac:dyDescent="0.25">
      <c r="A7" s="59" t="s">
        <v>170</v>
      </c>
      <c r="B7" s="18">
        <f xml:space="preserve">  - (DFC_ALGAR!C34 - DFC_ALGAR!C39)</f>
        <v>857143</v>
      </c>
      <c r="C7" s="18">
        <f xml:space="preserve">  - (DFC_ALGAR!D34 - DFC_ALGAR!D39)</f>
        <v>739748</v>
      </c>
      <c r="D7" s="18">
        <f xml:space="preserve">  - (DFC_ALGAR!E34 - DFC_ALGAR!E39)</f>
        <v>525263</v>
      </c>
      <c r="E7" s="18">
        <f xml:space="preserve">  - (DFC_ALGAR!F34 - DFC_ALGAR!F39)</f>
        <v>432680</v>
      </c>
      <c r="F7" s="18">
        <f xml:space="preserve">  - (DFC_ALGAR!G34 - DFC_ALGAR!G39)</f>
        <v>443318</v>
      </c>
      <c r="G7" s="61">
        <f xml:space="preserve">  - (DFC_ALGAR!H34 - DFC_ALGAR!H39)</f>
        <v>490719</v>
      </c>
    </row>
    <row r="8" spans="1:7" ht="15.75" thickBot="1" x14ac:dyDescent="0.3">
      <c r="A8" s="62" t="s">
        <v>171</v>
      </c>
      <c r="B8" s="63">
        <f t="shared" ref="B8:G8" si="2">B4+B5-B6-B7</f>
        <v>-151576.56000000006</v>
      </c>
      <c r="C8" s="63">
        <f t="shared" si="2"/>
        <v>-197957.59999999998</v>
      </c>
      <c r="D8" s="64">
        <f t="shared" si="2"/>
        <v>31496.699999999953</v>
      </c>
      <c r="E8" s="64">
        <f t="shared" si="2"/>
        <v>117347.82000000007</v>
      </c>
      <c r="F8" s="64">
        <f t="shared" si="2"/>
        <v>25350.919999999984</v>
      </c>
      <c r="G8" s="65">
        <f t="shared" si="2"/>
        <v>-117531.59999999998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B2" zoomScale="90" zoomScaleNormal="90" workbookViewId="0">
      <selection activeCell="C12" sqref="C12"/>
    </sheetView>
  </sheetViews>
  <sheetFormatPr defaultRowHeight="15" x14ac:dyDescent="0.25"/>
  <cols>
    <col min="1" max="1" width="13.5703125" customWidth="1"/>
    <col min="2" max="2" width="62.28515625" customWidth="1"/>
    <col min="3" max="4" width="14" customWidth="1"/>
    <col min="5" max="5" width="14.42578125" customWidth="1"/>
    <col min="6" max="6" width="14.7109375" customWidth="1"/>
    <col min="7" max="7" width="14.5703125" customWidth="1"/>
    <col min="8" max="8" width="14.28515625" customWidth="1"/>
    <col min="9" max="9" width="11.7109375" bestFit="1" customWidth="1"/>
  </cols>
  <sheetData>
    <row r="1" spans="1:14" x14ac:dyDescent="0.25">
      <c r="A1" s="5" t="s">
        <v>0</v>
      </c>
      <c r="B1" s="5" t="s">
        <v>16</v>
      </c>
      <c r="C1" s="6">
        <v>43466</v>
      </c>
      <c r="D1" s="6">
        <v>43101</v>
      </c>
      <c r="E1" s="6">
        <v>42736</v>
      </c>
      <c r="F1" s="6">
        <v>42370</v>
      </c>
      <c r="G1" s="6">
        <v>42005</v>
      </c>
      <c r="H1" s="6">
        <v>41640</v>
      </c>
    </row>
    <row r="2" spans="1:14" x14ac:dyDescent="0.25">
      <c r="A2" s="3" t="s">
        <v>86</v>
      </c>
      <c r="B2" t="s">
        <v>114</v>
      </c>
      <c r="C2" s="1">
        <v>2166785</v>
      </c>
      <c r="D2" s="1">
        <v>2135342</v>
      </c>
      <c r="E2" s="1">
        <v>2009132</v>
      </c>
      <c r="F2" s="1">
        <v>1887140</v>
      </c>
      <c r="G2" s="1">
        <v>1783622</v>
      </c>
      <c r="H2" s="1">
        <v>1632719</v>
      </c>
    </row>
    <row r="3" spans="1:14" x14ac:dyDescent="0.25">
      <c r="A3" s="3" t="s">
        <v>87</v>
      </c>
      <c r="B3" t="s">
        <v>115</v>
      </c>
      <c r="C3" s="1">
        <v>-1317633</v>
      </c>
      <c r="D3" s="1">
        <v>-1259780</v>
      </c>
      <c r="E3" s="1">
        <v>-1222270</v>
      </c>
      <c r="F3" s="1">
        <v>-1176549</v>
      </c>
      <c r="G3" s="1">
        <v>-1111510</v>
      </c>
      <c r="H3" s="1">
        <v>-1009588</v>
      </c>
    </row>
    <row r="4" spans="1:14" x14ac:dyDescent="0.25">
      <c r="A4" s="3" t="s">
        <v>88</v>
      </c>
      <c r="B4" t="s">
        <v>116</v>
      </c>
      <c r="C4" s="1">
        <v>849152</v>
      </c>
      <c r="D4" s="1">
        <v>875562</v>
      </c>
      <c r="E4" s="1">
        <v>786862</v>
      </c>
      <c r="F4" s="1">
        <v>710591</v>
      </c>
      <c r="G4" s="1">
        <v>672112</v>
      </c>
      <c r="H4" s="1">
        <v>623131</v>
      </c>
    </row>
    <row r="5" spans="1:14" x14ac:dyDescent="0.25">
      <c r="A5" s="3" t="s">
        <v>89</v>
      </c>
      <c r="B5" t="s">
        <v>117</v>
      </c>
      <c r="C5" s="1">
        <v>-374568</v>
      </c>
      <c r="D5" s="1">
        <v>-430722</v>
      </c>
      <c r="E5" s="1">
        <v>-466617</v>
      </c>
      <c r="F5" s="1">
        <v>-421914</v>
      </c>
      <c r="G5" s="1">
        <v>-400000</v>
      </c>
      <c r="H5" s="1">
        <v>-412691</v>
      </c>
    </row>
    <row r="6" spans="1:14" x14ac:dyDescent="0.25">
      <c r="A6" s="4" t="s">
        <v>90</v>
      </c>
      <c r="B6" t="s">
        <v>118</v>
      </c>
      <c r="C6" s="1">
        <v>-300676</v>
      </c>
      <c r="D6" s="1">
        <v>-303035</v>
      </c>
      <c r="E6" s="1">
        <v>-280168</v>
      </c>
      <c r="F6" s="1">
        <v>-255152</v>
      </c>
      <c r="G6" s="1">
        <v>-228363</v>
      </c>
      <c r="H6" s="1">
        <v>-236929</v>
      </c>
    </row>
    <row r="7" spans="1:14" x14ac:dyDescent="0.25">
      <c r="A7" s="4" t="s">
        <v>91</v>
      </c>
      <c r="B7" t="s">
        <v>119</v>
      </c>
      <c r="C7" s="1">
        <v>-181577</v>
      </c>
      <c r="D7" s="1">
        <v>-176557</v>
      </c>
      <c r="E7" s="1">
        <v>-181604</v>
      </c>
      <c r="F7" s="1">
        <v>-194649</v>
      </c>
      <c r="G7" s="1">
        <v>-170804</v>
      </c>
      <c r="H7" s="1">
        <v>-177622</v>
      </c>
    </row>
    <row r="8" spans="1:14" x14ac:dyDescent="0.25">
      <c r="A8" s="4" t="s">
        <v>92</v>
      </c>
      <c r="B8" t="s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4" x14ac:dyDescent="0.25">
      <c r="A9" s="4" t="s">
        <v>93</v>
      </c>
      <c r="B9" t="s">
        <v>121</v>
      </c>
      <c r="C9" s="1">
        <v>189102</v>
      </c>
      <c r="D9" s="1">
        <v>98088</v>
      </c>
      <c r="E9" s="1">
        <v>61248</v>
      </c>
      <c r="F9" s="1">
        <v>55260</v>
      </c>
      <c r="G9" s="1">
        <v>24848</v>
      </c>
      <c r="H9" s="1">
        <v>24349</v>
      </c>
    </row>
    <row r="10" spans="1:14" x14ac:dyDescent="0.25">
      <c r="A10" s="4" t="s">
        <v>94</v>
      </c>
      <c r="B10" t="s">
        <v>122</v>
      </c>
      <c r="C10" s="1">
        <v>-81417</v>
      </c>
      <c r="D10" s="1">
        <v>-49218</v>
      </c>
      <c r="E10" s="1">
        <v>-66093</v>
      </c>
      <c r="F10" s="1">
        <v>-27373</v>
      </c>
      <c r="G10" s="1">
        <v>-25681</v>
      </c>
      <c r="H10" s="1">
        <v>-22489</v>
      </c>
    </row>
    <row r="11" spans="1:14" x14ac:dyDescent="0.25">
      <c r="A11" s="4" t="s">
        <v>95</v>
      </c>
      <c r="B11" t="s">
        <v>123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4" x14ac:dyDescent="0.25">
      <c r="A12" s="3" t="s">
        <v>96</v>
      </c>
      <c r="B12" s="158" t="s">
        <v>124</v>
      </c>
      <c r="C12" s="159">
        <v>474584</v>
      </c>
      <c r="D12" s="159">
        <v>444840</v>
      </c>
      <c r="E12" s="159">
        <v>320245</v>
      </c>
      <c r="F12" s="159">
        <v>288677</v>
      </c>
      <c r="G12" s="159">
        <v>272112</v>
      </c>
      <c r="H12" s="159">
        <v>210440</v>
      </c>
      <c r="I12" s="115">
        <f>(C12-D12)/D12</f>
        <v>6.6864490603363011E-2</v>
      </c>
      <c r="J12" s="115">
        <f t="shared" ref="J12" si="0">(D12-E12)/E12</f>
        <v>0.38906149978922389</v>
      </c>
      <c r="K12" s="115">
        <f t="shared" ref="K12" si="1">(E12-F12)/F12</f>
        <v>0.10935405314590356</v>
      </c>
      <c r="L12" s="115">
        <f t="shared" ref="L12" si="2">(F12-G12)/G12</f>
        <v>6.087566884224143E-2</v>
      </c>
      <c r="M12" s="115">
        <f t="shared" ref="M12" si="3">(G12-H12)/H12</f>
        <v>0.29306215548374831</v>
      </c>
    </row>
    <row r="13" spans="1:14" x14ac:dyDescent="0.25">
      <c r="A13" s="3" t="s">
        <v>97</v>
      </c>
      <c r="B13" t="s">
        <v>125</v>
      </c>
      <c r="C13" s="1">
        <v>-64916</v>
      </c>
      <c r="D13" s="1">
        <v>-106249</v>
      </c>
      <c r="E13" s="1">
        <v>-105954</v>
      </c>
      <c r="F13" s="1">
        <v>-128456</v>
      </c>
      <c r="G13" s="1">
        <v>-118875</v>
      </c>
      <c r="H13" s="1">
        <v>-89900</v>
      </c>
      <c r="I13" s="115">
        <f>(C13-D13)/D13</f>
        <v>-0.38902013195418311</v>
      </c>
      <c r="J13" s="115">
        <f t="shared" ref="J13:M13" si="4">(D13-E13)/E13</f>
        <v>2.7842271174283177E-3</v>
      </c>
      <c r="K13" s="115">
        <f t="shared" si="4"/>
        <v>-0.17517282182225821</v>
      </c>
      <c r="L13" s="115">
        <f t="shared" si="4"/>
        <v>8.0597266035751847E-2</v>
      </c>
      <c r="M13" s="115">
        <f t="shared" si="4"/>
        <v>0.32230255839822025</v>
      </c>
    </row>
    <row r="14" spans="1:14" x14ac:dyDescent="0.25">
      <c r="A14" s="4" t="s">
        <v>98</v>
      </c>
      <c r="B14" t="s">
        <v>126</v>
      </c>
      <c r="C14" s="1">
        <v>128249</v>
      </c>
      <c r="D14" s="1">
        <v>57650</v>
      </c>
      <c r="E14" s="1">
        <v>44651</v>
      </c>
      <c r="F14" s="1">
        <v>38593</v>
      </c>
      <c r="G14" s="1">
        <v>32532</v>
      </c>
      <c r="H14" s="1">
        <v>26100</v>
      </c>
      <c r="I14" s="115">
        <f t="shared" ref="I14:I20" si="5">(C14-D14)/D14</f>
        <v>1.2246140503035559</v>
      </c>
      <c r="J14" s="115">
        <f t="shared" ref="J14:J20" si="6">(D14-E14)/E14</f>
        <v>0.29112449889140218</v>
      </c>
      <c r="K14" s="115">
        <f t="shared" ref="K14:K20" si="7">(E14-F14)/F14</f>
        <v>0.15697147151037752</v>
      </c>
      <c r="L14" s="115">
        <f t="shared" ref="L14:L20" si="8">(F14-G14)/G14</f>
        <v>0.18630886511742284</v>
      </c>
      <c r="M14" s="115">
        <f t="shared" ref="M14:M20" si="9">(G14-H14)/H14</f>
        <v>0.24643678160919541</v>
      </c>
    </row>
    <row r="15" spans="1:14" x14ac:dyDescent="0.25">
      <c r="A15" s="4" t="s">
        <v>99</v>
      </c>
      <c r="B15" t="s">
        <v>127</v>
      </c>
      <c r="C15" s="1">
        <v>-193165</v>
      </c>
      <c r="D15" s="1">
        <v>-163899</v>
      </c>
      <c r="E15" s="1">
        <v>-150605</v>
      </c>
      <c r="F15" s="1">
        <v>-167049</v>
      </c>
      <c r="G15" s="1">
        <v>-151407</v>
      </c>
      <c r="H15" s="1">
        <v>-116000</v>
      </c>
      <c r="I15" s="115">
        <f t="shared" si="5"/>
        <v>0.17856118707252638</v>
      </c>
      <c r="J15" s="115">
        <f t="shared" si="6"/>
        <v>8.8270641744961992E-2</v>
      </c>
      <c r="K15" s="115">
        <f t="shared" si="7"/>
        <v>-9.843818280863699E-2</v>
      </c>
      <c r="L15" s="115">
        <f t="shared" si="8"/>
        <v>0.1033109433513642</v>
      </c>
      <c r="M15" s="115">
        <f t="shared" si="9"/>
        <v>0.30523275862068966</v>
      </c>
      <c r="N15" s="115"/>
    </row>
    <row r="16" spans="1:14" x14ac:dyDescent="0.25">
      <c r="A16" s="3" t="s">
        <v>100</v>
      </c>
      <c r="B16" s="156" t="s">
        <v>128</v>
      </c>
      <c r="C16" s="155">
        <v>409668</v>
      </c>
      <c r="D16" s="155">
        <v>338591</v>
      </c>
      <c r="E16" s="155">
        <v>214291</v>
      </c>
      <c r="F16" s="155">
        <v>160221</v>
      </c>
      <c r="G16" s="155">
        <v>153237</v>
      </c>
      <c r="H16" s="155">
        <v>120540</v>
      </c>
      <c r="I16" s="115">
        <f t="shared" si="5"/>
        <v>0.20991993289839364</v>
      </c>
      <c r="J16" s="115">
        <f t="shared" si="6"/>
        <v>0.58005235870848515</v>
      </c>
      <c r="K16" s="115">
        <f t="shared" si="7"/>
        <v>0.33747136767340113</v>
      </c>
      <c r="L16" s="115">
        <f t="shared" si="8"/>
        <v>4.5576459993343643E-2</v>
      </c>
      <c r="M16" s="115">
        <f t="shared" si="9"/>
        <v>0.27125435540069687</v>
      </c>
    </row>
    <row r="17" spans="1:13" x14ac:dyDescent="0.25">
      <c r="A17" s="3" t="s">
        <v>101</v>
      </c>
      <c r="B17" t="s">
        <v>129</v>
      </c>
      <c r="C17" s="1">
        <v>-134544</v>
      </c>
      <c r="D17" s="1">
        <v>-111456</v>
      </c>
      <c r="E17" s="1">
        <v>-64707</v>
      </c>
      <c r="F17" s="1">
        <v>-48900</v>
      </c>
      <c r="G17" s="1">
        <v>-47744</v>
      </c>
      <c r="H17" s="1">
        <v>-42349</v>
      </c>
      <c r="I17" s="115">
        <f t="shared" si="5"/>
        <v>0.20714900947459086</v>
      </c>
      <c r="J17" s="115">
        <f t="shared" si="6"/>
        <v>0.72247206639158046</v>
      </c>
      <c r="K17" s="115">
        <f t="shared" si="7"/>
        <v>0.32325153374233129</v>
      </c>
      <c r="L17" s="115">
        <f t="shared" si="8"/>
        <v>2.4212466487935656E-2</v>
      </c>
      <c r="M17" s="115">
        <f t="shared" si="9"/>
        <v>0.12739379914519824</v>
      </c>
    </row>
    <row r="18" spans="1:13" x14ac:dyDescent="0.25">
      <c r="A18" s="4" t="s">
        <v>102</v>
      </c>
      <c r="B18" t="s">
        <v>130</v>
      </c>
      <c r="C18" s="1">
        <v>-95040</v>
      </c>
      <c r="D18" s="1">
        <v>-67657</v>
      </c>
      <c r="E18" s="1">
        <v>-53024</v>
      </c>
      <c r="F18" s="1">
        <v>-33915</v>
      </c>
      <c r="G18" s="1">
        <v>-35972</v>
      </c>
      <c r="H18" s="1">
        <v>-32183</v>
      </c>
      <c r="I18" s="115">
        <f t="shared" si="5"/>
        <v>0.40473269580383403</v>
      </c>
      <c r="J18" s="115">
        <f t="shared" si="6"/>
        <v>0.27596937235968616</v>
      </c>
      <c r="K18" s="115">
        <f t="shared" si="7"/>
        <v>0.56343800678166001</v>
      </c>
      <c r="L18" s="115">
        <f t="shared" si="8"/>
        <v>-5.7183364839319469E-2</v>
      </c>
      <c r="M18" s="115">
        <f t="shared" si="9"/>
        <v>0.11773296460864431</v>
      </c>
    </row>
    <row r="19" spans="1:13" x14ac:dyDescent="0.25">
      <c r="A19" s="4" t="s">
        <v>103</v>
      </c>
      <c r="B19" t="s">
        <v>131</v>
      </c>
      <c r="C19" s="1">
        <v>-39504</v>
      </c>
      <c r="D19" s="1">
        <v>-43799</v>
      </c>
      <c r="E19" s="1">
        <v>-11683</v>
      </c>
      <c r="F19" s="1">
        <v>-14985</v>
      </c>
      <c r="G19" s="1">
        <v>-11772</v>
      </c>
      <c r="H19" s="1">
        <v>-10166</v>
      </c>
      <c r="I19" s="115">
        <f t="shared" si="5"/>
        <v>-9.8061599579899086E-2</v>
      </c>
      <c r="J19" s="115">
        <f t="shared" si="6"/>
        <v>2.748951467944877</v>
      </c>
      <c r="K19" s="115">
        <f t="shared" si="7"/>
        <v>-0.22035368702035368</v>
      </c>
      <c r="L19" s="115">
        <f t="shared" si="8"/>
        <v>0.27293577981651373</v>
      </c>
      <c r="M19" s="115">
        <f t="shared" si="9"/>
        <v>0.15797757229982293</v>
      </c>
    </row>
    <row r="20" spans="1:13" x14ac:dyDescent="0.25">
      <c r="A20" s="3" t="s">
        <v>104</v>
      </c>
      <c r="B20" s="102" t="s">
        <v>132</v>
      </c>
      <c r="C20" s="103">
        <v>275124</v>
      </c>
      <c r="D20" s="103">
        <v>227135</v>
      </c>
      <c r="E20" s="103">
        <v>149584</v>
      </c>
      <c r="F20" s="103">
        <v>111321</v>
      </c>
      <c r="G20" s="103">
        <v>105493</v>
      </c>
      <c r="H20" s="103">
        <v>78191</v>
      </c>
      <c r="I20" s="115">
        <f t="shared" si="5"/>
        <v>0.21127963545908821</v>
      </c>
      <c r="J20" s="115">
        <f t="shared" si="6"/>
        <v>0.51844448604128779</v>
      </c>
      <c r="K20" s="115">
        <f t="shared" si="7"/>
        <v>0.34371771723214845</v>
      </c>
      <c r="L20" s="115">
        <f t="shared" si="8"/>
        <v>5.5245371730825742E-2</v>
      </c>
      <c r="M20" s="115">
        <f t="shared" si="9"/>
        <v>0.3491706206596667</v>
      </c>
    </row>
    <row r="21" spans="1:13" x14ac:dyDescent="0.25">
      <c r="A21" s="3" t="s">
        <v>105</v>
      </c>
      <c r="B21" t="s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13" x14ac:dyDescent="0.25">
      <c r="A22" s="4" t="s">
        <v>106</v>
      </c>
      <c r="B22" t="s">
        <v>134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13" x14ac:dyDescent="0.25">
      <c r="A23" s="4" t="s">
        <v>107</v>
      </c>
      <c r="B23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13" x14ac:dyDescent="0.25">
      <c r="A24" s="3" t="s">
        <v>108</v>
      </c>
      <c r="B24" s="158" t="s">
        <v>136</v>
      </c>
      <c r="C24" s="159">
        <v>275124</v>
      </c>
      <c r="D24" s="159">
        <v>227135</v>
      </c>
      <c r="E24" s="159">
        <v>149584</v>
      </c>
      <c r="F24" s="159">
        <v>111321</v>
      </c>
      <c r="G24" s="159">
        <v>105493</v>
      </c>
      <c r="H24" s="159">
        <v>78191</v>
      </c>
    </row>
    <row r="25" spans="1:13" x14ac:dyDescent="0.25">
      <c r="A25" s="4" t="s">
        <v>109</v>
      </c>
      <c r="B25" t="s">
        <v>137</v>
      </c>
      <c r="C25" s="1">
        <v>275124</v>
      </c>
      <c r="D25" s="1">
        <v>227135</v>
      </c>
      <c r="E25" s="1">
        <v>150478</v>
      </c>
      <c r="F25" s="1">
        <v>110455</v>
      </c>
      <c r="G25" s="1">
        <v>104054</v>
      </c>
      <c r="H25" s="1">
        <v>77376</v>
      </c>
    </row>
    <row r="26" spans="1:13" x14ac:dyDescent="0.25">
      <c r="A26" s="4" t="s">
        <v>110</v>
      </c>
      <c r="B26" t="s">
        <v>138</v>
      </c>
      <c r="C26">
        <v>0</v>
      </c>
      <c r="D26">
        <v>0</v>
      </c>
      <c r="E26">
        <v>-894</v>
      </c>
      <c r="F26">
        <v>866</v>
      </c>
      <c r="G26" s="1">
        <v>1439</v>
      </c>
      <c r="H26">
        <v>815</v>
      </c>
    </row>
    <row r="27" spans="1:13" x14ac:dyDescent="0.25">
      <c r="A27" s="3" t="s">
        <v>111</v>
      </c>
      <c r="B27" t="s">
        <v>139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13" x14ac:dyDescent="0.25">
      <c r="A28" s="4" t="s">
        <v>112</v>
      </c>
      <c r="B28" t="s">
        <v>140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13" x14ac:dyDescent="0.25">
      <c r="A29" s="4" t="s">
        <v>113</v>
      </c>
      <c r="B29" t="s">
        <v>141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3" sqref="D3"/>
    </sheetView>
  </sheetViews>
  <sheetFormatPr defaultRowHeight="15" x14ac:dyDescent="0.25"/>
  <cols>
    <col min="1" max="1" width="42.7109375" customWidth="1"/>
    <col min="2" max="3" width="17.85546875" customWidth="1"/>
    <col min="4" max="4" width="17.7109375" customWidth="1"/>
    <col min="5" max="5" width="17.42578125" customWidth="1"/>
    <col min="6" max="6" width="17.28515625" customWidth="1"/>
    <col min="7" max="7" width="17" customWidth="1"/>
  </cols>
  <sheetData>
    <row r="1" spans="1:7" x14ac:dyDescent="0.25">
      <c r="A1" s="46" t="s">
        <v>142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</row>
    <row r="2" spans="1:7" x14ac:dyDescent="0.25">
      <c r="A2" s="9" t="s">
        <v>19</v>
      </c>
      <c r="B2" s="47">
        <v>189217</v>
      </c>
      <c r="C2" s="47">
        <v>225880</v>
      </c>
      <c r="D2" s="47">
        <v>212013</v>
      </c>
      <c r="E2" s="47">
        <v>171473</v>
      </c>
      <c r="F2" s="47">
        <v>190461</v>
      </c>
      <c r="G2" s="47">
        <v>146159</v>
      </c>
    </row>
    <row r="3" spans="1:7" x14ac:dyDescent="0.25">
      <c r="A3" s="9" t="s">
        <v>143</v>
      </c>
      <c r="B3" s="47">
        <v>169083</v>
      </c>
      <c r="C3" s="47">
        <v>58057</v>
      </c>
      <c r="D3" s="166">
        <v>-57988</v>
      </c>
      <c r="E3" s="166">
        <v>-39547</v>
      </c>
      <c r="F3" s="47">
        <v>2343</v>
      </c>
      <c r="G3" s="47">
        <v>3205</v>
      </c>
    </row>
    <row r="4" spans="1:7" x14ac:dyDescent="0.25">
      <c r="A4" s="9" t="s">
        <v>287</v>
      </c>
      <c r="B4" s="47">
        <v>4057777</v>
      </c>
      <c r="C4" s="47">
        <v>3231560</v>
      </c>
      <c r="D4" s="47">
        <v>2806911</v>
      </c>
      <c r="E4" s="47">
        <v>2579592</v>
      </c>
      <c r="F4" s="47">
        <v>2402419</v>
      </c>
      <c r="G4" s="47">
        <v>2157347</v>
      </c>
    </row>
    <row r="5" spans="1:7" x14ac:dyDescent="0.25">
      <c r="A5" s="48" t="s">
        <v>144</v>
      </c>
      <c r="B5" s="49">
        <v>4416077</v>
      </c>
      <c r="C5" s="49">
        <v>3515497</v>
      </c>
      <c r="D5" s="49">
        <v>2960936</v>
      </c>
      <c r="E5" s="49">
        <v>2711518</v>
      </c>
      <c r="F5" s="49">
        <v>2595223</v>
      </c>
      <c r="G5" s="49">
        <v>2306711</v>
      </c>
    </row>
    <row r="6" spans="1:7" x14ac:dyDescent="0.25">
      <c r="A6" s="46" t="s">
        <v>145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</row>
    <row r="7" spans="1:7" x14ac:dyDescent="0.25">
      <c r="A7" s="50" t="s">
        <v>286</v>
      </c>
      <c r="B7" s="47">
        <v>77955</v>
      </c>
      <c r="C7" s="47">
        <v>212713</v>
      </c>
      <c r="D7" s="47">
        <v>308044</v>
      </c>
      <c r="E7" s="47">
        <v>334285</v>
      </c>
      <c r="F7" s="47">
        <v>231060</v>
      </c>
      <c r="G7" s="47">
        <v>207145</v>
      </c>
    </row>
    <row r="8" spans="1:7" x14ac:dyDescent="0.25">
      <c r="A8" s="50" t="s">
        <v>285</v>
      </c>
      <c r="B8" s="47">
        <v>4338122</v>
      </c>
      <c r="C8" s="47">
        <v>3302784</v>
      </c>
      <c r="D8" s="47">
        <v>2652892</v>
      </c>
      <c r="E8" s="47">
        <v>2377233</v>
      </c>
      <c r="F8" s="47">
        <v>2364163</v>
      </c>
      <c r="G8" s="47">
        <v>2099566</v>
      </c>
    </row>
    <row r="9" spans="1:7" x14ac:dyDescent="0.25">
      <c r="A9" s="50" t="s">
        <v>284</v>
      </c>
      <c r="B9" s="47">
        <v>2655333</v>
      </c>
      <c r="C9" s="47">
        <v>1865856</v>
      </c>
      <c r="D9" s="47">
        <v>1482921</v>
      </c>
      <c r="E9" s="47">
        <v>1283719</v>
      </c>
      <c r="F9" s="47">
        <v>1392859</v>
      </c>
      <c r="G9" s="47">
        <v>1232479</v>
      </c>
    </row>
    <row r="10" spans="1:7" x14ac:dyDescent="0.25">
      <c r="A10" s="50" t="s">
        <v>283</v>
      </c>
      <c r="B10" s="47">
        <v>1682789</v>
      </c>
      <c r="C10" s="47">
        <v>1436928</v>
      </c>
      <c r="D10" s="47">
        <v>1169971</v>
      </c>
      <c r="E10" s="47">
        <v>1093514</v>
      </c>
      <c r="F10" s="47">
        <v>971304</v>
      </c>
      <c r="G10" s="47">
        <v>867087</v>
      </c>
    </row>
    <row r="11" spans="1:7" x14ac:dyDescent="0.25">
      <c r="A11" s="48" t="s">
        <v>146</v>
      </c>
      <c r="B11" s="49">
        <v>4416077</v>
      </c>
      <c r="C11" s="49">
        <v>3515497</v>
      </c>
      <c r="D11" s="49">
        <v>2960936</v>
      </c>
      <c r="E11" s="49">
        <v>2711518</v>
      </c>
      <c r="F11" s="49">
        <v>2595223</v>
      </c>
      <c r="G11" s="49">
        <v>2306711</v>
      </c>
    </row>
    <row r="14" spans="1:7" ht="15.75" thickBot="1" x14ac:dyDescent="0.3"/>
    <row r="15" spans="1:7" ht="15.75" thickBot="1" x14ac:dyDescent="0.3">
      <c r="A15" s="41" t="s">
        <v>147</v>
      </c>
      <c r="B15" s="42">
        <v>917833</v>
      </c>
      <c r="C15" s="42">
        <v>802058</v>
      </c>
      <c r="D15" s="42">
        <v>675460</v>
      </c>
      <c r="E15" s="42">
        <v>648333</v>
      </c>
      <c r="F15" s="42">
        <v>586427</v>
      </c>
      <c r="G15" s="43">
        <v>537217</v>
      </c>
    </row>
    <row r="16" spans="1:7" ht="15.75" thickBot="1" x14ac:dyDescent="0.3">
      <c r="A16" s="36" t="s">
        <v>148</v>
      </c>
      <c r="B16" s="44">
        <v>748750</v>
      </c>
      <c r="C16" s="44">
        <v>744001</v>
      </c>
      <c r="D16" s="44">
        <v>733448</v>
      </c>
      <c r="E16" s="44">
        <v>687880</v>
      </c>
      <c r="F16" s="44">
        <v>584084</v>
      </c>
      <c r="G16" s="45">
        <v>534012</v>
      </c>
    </row>
    <row r="18" spans="1:7" x14ac:dyDescent="0.25">
      <c r="A18" s="161"/>
      <c r="B18" s="115">
        <f xml:space="preserve"> (B2-C2)/C2</f>
        <v>-0.16231184699840623</v>
      </c>
      <c r="C18" s="115">
        <f t="shared" ref="C18:F18" si="0" xml:space="preserve"> (C2-D2)/D2</f>
        <v>6.5406366590727932E-2</v>
      </c>
      <c r="D18" s="115">
        <f t="shared" si="0"/>
        <v>0.23642206061595702</v>
      </c>
      <c r="E18" s="115">
        <f t="shared" si="0"/>
        <v>-9.9694950672316124E-2</v>
      </c>
      <c r="F18" s="115">
        <f t="shared" si="0"/>
        <v>0.30310825881403131</v>
      </c>
      <c r="G18" s="115"/>
    </row>
    <row r="19" spans="1:7" x14ac:dyDescent="0.25">
      <c r="B19" s="115">
        <f t="shared" ref="B19:F19" si="1" xml:space="preserve"> (B3-C3)/C3</f>
        <v>1.9123619890796975</v>
      </c>
      <c r="C19" s="115">
        <f t="shared" si="1"/>
        <v>-2.0011899013589018</v>
      </c>
      <c r="D19" s="115">
        <f t="shared" si="1"/>
        <v>0.46630591448150305</v>
      </c>
      <c r="E19" s="115">
        <f t="shared" si="1"/>
        <v>-17.878787878787879</v>
      </c>
      <c r="F19" s="115">
        <f t="shared" si="1"/>
        <v>-0.2689547581903276</v>
      </c>
    </row>
    <row r="20" spans="1:7" x14ac:dyDescent="0.25">
      <c r="B20" s="115">
        <f t="shared" ref="B20:F20" si="2" xml:space="preserve"> (B4-C4)/C4</f>
        <v>0.25567125475002783</v>
      </c>
      <c r="C20" s="115">
        <f t="shared" si="2"/>
        <v>0.15128694853524033</v>
      </c>
      <c r="D20" s="115">
        <f t="shared" si="2"/>
        <v>8.8122075118856003E-2</v>
      </c>
      <c r="E20" s="115">
        <f t="shared" si="2"/>
        <v>7.3747751745220136E-2</v>
      </c>
      <c r="F20" s="115">
        <f t="shared" si="2"/>
        <v>0.11359878591622025</v>
      </c>
    </row>
    <row r="21" spans="1:7" x14ac:dyDescent="0.25">
      <c r="B21" s="115">
        <f t="shared" ref="B21:F21" si="3" xml:space="preserve"> (B5-C5)/C5</f>
        <v>0.25617430479957742</v>
      </c>
      <c r="C21" s="115">
        <f t="shared" si="3"/>
        <v>0.18729246427481039</v>
      </c>
      <c r="D21" s="115">
        <f t="shared" si="3"/>
        <v>9.1984637387618307E-2</v>
      </c>
      <c r="E21" s="115">
        <f t="shared" si="3"/>
        <v>4.4811178076026609E-2</v>
      </c>
      <c r="F21" s="115">
        <f t="shared" si="3"/>
        <v>0.12507505274826367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13" sqref="J13"/>
    </sheetView>
  </sheetViews>
  <sheetFormatPr defaultRowHeight="15" x14ac:dyDescent="0.25"/>
  <cols>
    <col min="1" max="1" width="63.85546875" bestFit="1" customWidth="1"/>
    <col min="2" max="7" width="10.5703125" bestFit="1" customWidth="1"/>
  </cols>
  <sheetData>
    <row r="1" spans="1:7" x14ac:dyDescent="0.25">
      <c r="A1" s="194" t="s">
        <v>288</v>
      </c>
      <c r="B1" s="195"/>
      <c r="C1" s="195"/>
      <c r="D1" s="195"/>
      <c r="E1" s="195"/>
      <c r="F1" s="195"/>
      <c r="G1" s="196"/>
    </row>
    <row r="2" spans="1:7" ht="15.75" thickBot="1" x14ac:dyDescent="0.3">
      <c r="A2" s="81" t="s">
        <v>289</v>
      </c>
      <c r="B2" s="73" t="s">
        <v>32</v>
      </c>
      <c r="C2" s="67" t="s">
        <v>33</v>
      </c>
      <c r="D2" s="74" t="s">
        <v>34</v>
      </c>
      <c r="E2" s="74" t="s">
        <v>35</v>
      </c>
      <c r="F2" s="73" t="s">
        <v>36</v>
      </c>
      <c r="G2" s="82" t="s">
        <v>37</v>
      </c>
    </row>
    <row r="3" spans="1:7" ht="15.75" thickBot="1" x14ac:dyDescent="0.3">
      <c r="A3" s="83" t="s">
        <v>290</v>
      </c>
      <c r="B3" s="75">
        <f>DRE_ALGAR!C24</f>
        <v>275124</v>
      </c>
      <c r="C3" s="75">
        <f>DRE_ALGAR!D24</f>
        <v>227135</v>
      </c>
      <c r="D3" s="75">
        <f>DRE_ALGAR!E24</f>
        <v>149584</v>
      </c>
      <c r="E3" s="75">
        <f>DRE_ALGAR!F24</f>
        <v>111321</v>
      </c>
      <c r="F3" s="75">
        <f>DRE_ALGAR!G24</f>
        <v>105493</v>
      </c>
      <c r="G3" s="84">
        <f>DRE_ALGAR!H24</f>
        <v>78191</v>
      </c>
    </row>
    <row r="4" spans="1:7" ht="15.75" thickBot="1" x14ac:dyDescent="0.3">
      <c r="A4" s="83" t="s">
        <v>291</v>
      </c>
      <c r="B4" s="75">
        <f>BPP_ALGAR!C18</f>
        <v>1682789</v>
      </c>
      <c r="C4" s="75">
        <f>BPP_ALGAR!D18</f>
        <v>1436928</v>
      </c>
      <c r="D4" s="75">
        <f>BPP_ALGAR!E18</f>
        <v>1169971</v>
      </c>
      <c r="E4" s="75">
        <f>BPP_ALGAR!F18</f>
        <v>1093514</v>
      </c>
      <c r="F4" s="75">
        <f>BPP_ALGAR!G18</f>
        <v>971304</v>
      </c>
      <c r="G4" s="84">
        <f>BPP_ALGAR!H18</f>
        <v>867087</v>
      </c>
    </row>
    <row r="5" spans="1:7" ht="15.75" thickBot="1" x14ac:dyDescent="0.3">
      <c r="A5" s="85" t="s">
        <v>292</v>
      </c>
      <c r="B5" s="87">
        <f t="shared" ref="B5:G5" si="0">B3/B4</f>
        <v>0.16349286808981994</v>
      </c>
      <c r="C5" s="146">
        <f t="shared" si="0"/>
        <v>0.15806985457865669</v>
      </c>
      <c r="D5" s="87">
        <f t="shared" si="0"/>
        <v>0.12785274164915197</v>
      </c>
      <c r="E5" s="145">
        <f t="shared" si="0"/>
        <v>0.10180116578297123</v>
      </c>
      <c r="F5" s="86">
        <f t="shared" si="0"/>
        <v>0.10860966288618187</v>
      </c>
      <c r="G5" s="88">
        <f t="shared" si="0"/>
        <v>9.0176648940648405E-2</v>
      </c>
    </row>
    <row r="6" spans="1:7" x14ac:dyDescent="0.25">
      <c r="A6" s="66"/>
      <c r="B6" s="109" t="s">
        <v>338</v>
      </c>
      <c r="C6" s="68"/>
      <c r="D6" s="68"/>
      <c r="E6" s="68"/>
      <c r="F6" s="68"/>
      <c r="G6" s="68"/>
    </row>
    <row r="7" spans="1:7" ht="15.75" thickBot="1" x14ac:dyDescent="0.3"/>
    <row r="8" spans="1:7" x14ac:dyDescent="0.25">
      <c r="A8" s="194" t="s">
        <v>293</v>
      </c>
      <c r="B8" s="195"/>
      <c r="C8" s="195"/>
      <c r="D8" s="195"/>
      <c r="E8" s="195"/>
      <c r="F8" s="195"/>
      <c r="G8" s="196"/>
    </row>
    <row r="9" spans="1:7" ht="15.75" thickBot="1" x14ac:dyDescent="0.3">
      <c r="A9" s="89" t="s">
        <v>294</v>
      </c>
      <c r="B9" s="67" t="s">
        <v>32</v>
      </c>
      <c r="C9" s="73" t="s">
        <v>33</v>
      </c>
      <c r="D9" s="67" t="s">
        <v>34</v>
      </c>
      <c r="E9" s="74" t="s">
        <v>35</v>
      </c>
      <c r="F9" s="74" t="s">
        <v>36</v>
      </c>
      <c r="G9" s="82" t="s">
        <v>37</v>
      </c>
    </row>
    <row r="10" spans="1:7" ht="15.75" thickBot="1" x14ac:dyDescent="0.3">
      <c r="A10" s="83" t="s">
        <v>295</v>
      </c>
      <c r="B10" s="80">
        <f>FCL_ALGAR!B2</f>
        <v>474584</v>
      </c>
      <c r="C10" s="77">
        <f>FCL_ALGAR!C2</f>
        <v>444840</v>
      </c>
      <c r="D10" s="77">
        <f>FCL_ALGAR!D2</f>
        <v>320245</v>
      </c>
      <c r="E10" s="77">
        <f>FCL_ALGAR!E2</f>
        <v>288677</v>
      </c>
      <c r="F10" s="77">
        <f>FCL_ALGAR!F2</f>
        <v>272112</v>
      </c>
      <c r="G10" s="90">
        <f>FCL_ALGAR!G2</f>
        <v>210440</v>
      </c>
    </row>
    <row r="11" spans="1:7" ht="15.75" thickBot="1" x14ac:dyDescent="0.3">
      <c r="A11" s="83" t="s">
        <v>296</v>
      </c>
      <c r="B11" s="79">
        <f>BG_ALGAR!B5</f>
        <v>4416077</v>
      </c>
      <c r="C11" s="75">
        <f>BG_ALGAR!C5</f>
        <v>3515497</v>
      </c>
      <c r="D11" s="75">
        <f>BG_ALGAR!D5</f>
        <v>2960936</v>
      </c>
      <c r="E11" s="75">
        <f>BG_ALGAR!E5</f>
        <v>2711518</v>
      </c>
      <c r="F11" s="75">
        <f>BG_ALGAR!F5</f>
        <v>2595223</v>
      </c>
      <c r="G11" s="84">
        <f>BG_ALGAR!G5</f>
        <v>2306711</v>
      </c>
    </row>
    <row r="12" spans="1:7" ht="15.75" thickBot="1" x14ac:dyDescent="0.3">
      <c r="A12" s="91" t="s">
        <v>297</v>
      </c>
      <c r="B12" s="142">
        <f t="shared" ref="B12:G12" si="1">B10/B11</f>
        <v>0.10746732903434428</v>
      </c>
      <c r="C12" s="87">
        <f t="shared" si="1"/>
        <v>0.12653687373364278</v>
      </c>
      <c r="D12" s="87">
        <f t="shared" si="1"/>
        <v>0.10815667748306616</v>
      </c>
      <c r="E12" s="86">
        <f t="shared" si="1"/>
        <v>0.10646324309851529</v>
      </c>
      <c r="F12" s="87">
        <f t="shared" si="1"/>
        <v>0.10485110528074081</v>
      </c>
      <c r="G12" s="88">
        <f t="shared" si="1"/>
        <v>9.1229460474242324E-2</v>
      </c>
    </row>
    <row r="13" spans="1:7" x14ac:dyDescent="0.25">
      <c r="B13" s="104" t="s">
        <v>332</v>
      </c>
    </row>
    <row r="14" spans="1:7" ht="15.75" thickBot="1" x14ac:dyDescent="0.3">
      <c r="B14" s="104" t="s">
        <v>337</v>
      </c>
    </row>
    <row r="15" spans="1:7" x14ac:dyDescent="0.25">
      <c r="A15" s="194" t="s">
        <v>298</v>
      </c>
      <c r="B15" s="195"/>
      <c r="C15" s="195"/>
      <c r="D15" s="195"/>
      <c r="E15" s="195"/>
      <c r="F15" s="195"/>
      <c r="G15" s="196"/>
    </row>
    <row r="16" spans="1:7" ht="15.75" thickBot="1" x14ac:dyDescent="0.3">
      <c r="A16" s="81" t="s">
        <v>299</v>
      </c>
      <c r="B16" s="73" t="s">
        <v>32</v>
      </c>
      <c r="C16" s="67" t="s">
        <v>33</v>
      </c>
      <c r="D16" s="73" t="s">
        <v>34</v>
      </c>
      <c r="E16" s="72" t="s">
        <v>35</v>
      </c>
      <c r="F16" s="72" t="s">
        <v>36</v>
      </c>
      <c r="G16" s="92" t="s">
        <v>37</v>
      </c>
    </row>
    <row r="17" spans="1:11" ht="15.75" thickBot="1" x14ac:dyDescent="0.3">
      <c r="A17" s="93" t="s">
        <v>300</v>
      </c>
      <c r="B17" s="76">
        <f>DRE_ALGAR!C12/DRE_ALGAR!C2</f>
        <v>0.21902680699746399</v>
      </c>
      <c r="C17" s="140">
        <f>DRE_ALGAR!D12/DRE_ALGAR!D2</f>
        <v>0.20832260125075983</v>
      </c>
      <c r="D17" s="148">
        <f>DRE_ALGAR!E12/DRE_ALGAR!E2</f>
        <v>0.15939470378252898</v>
      </c>
      <c r="E17" s="76">
        <f>DRE_ALGAR!F12/DRE_ALGAR!F2</f>
        <v>0.15297063280943651</v>
      </c>
      <c r="F17" s="140">
        <f>DRE_ALGAR!G12/DRE_ALGAR!G2</f>
        <v>0.15256147322695054</v>
      </c>
      <c r="G17" s="101">
        <f>DRE_ALGAR!H12/DRE_ALGAR!H2</f>
        <v>0.12888929448361905</v>
      </c>
    </row>
    <row r="18" spans="1:11" ht="15.75" thickBot="1" x14ac:dyDescent="0.3">
      <c r="A18" s="94" t="s">
        <v>301</v>
      </c>
      <c r="B18" s="141">
        <f>DRE_ALGAR!C2/BG_ALGAR!B5</f>
        <v>0.49065833770561518</v>
      </c>
      <c r="C18" s="167">
        <f>DRE_ALGAR!D2/BG_ALGAR!C5</f>
        <v>0.60740828394960944</v>
      </c>
      <c r="D18" s="168">
        <f>DRE_ALGAR!E2/BG_ALGAR!D5</f>
        <v>0.67854624348516823</v>
      </c>
      <c r="E18" s="78">
        <f>DRE_ALGAR!F2/BG_ALGAR!E5</f>
        <v>0.69597177669482557</v>
      </c>
      <c r="F18" s="167">
        <f>DRE_ALGAR!G2/BG_ALGAR!F5</f>
        <v>0.68727119018288607</v>
      </c>
      <c r="G18" s="168">
        <f>DRE_ALGAR!H2/BG_ALGAR!G5</f>
        <v>0.70781255215759586</v>
      </c>
    </row>
    <row r="19" spans="1:11" ht="15.75" thickBot="1" x14ac:dyDescent="0.3">
      <c r="A19" s="91" t="s">
        <v>297</v>
      </c>
      <c r="B19" s="86">
        <f t="shared" ref="B19:G19" si="2">B17*B18</f>
        <v>0.10746732903434428</v>
      </c>
      <c r="C19" s="86">
        <f t="shared" si="2"/>
        <v>0.12653687373364278</v>
      </c>
      <c r="D19" s="86">
        <f t="shared" si="2"/>
        <v>0.10815667748306618</v>
      </c>
      <c r="E19" s="86">
        <f t="shared" si="2"/>
        <v>0.10646324309851531</v>
      </c>
      <c r="F19" s="86">
        <f t="shared" si="2"/>
        <v>0.10485110528074081</v>
      </c>
      <c r="G19" s="86">
        <f t="shared" si="2"/>
        <v>9.1229460474242338E-2</v>
      </c>
    </row>
    <row r="20" spans="1:11" x14ac:dyDescent="0.25">
      <c r="A20" s="69"/>
      <c r="B20" s="108" t="s">
        <v>335</v>
      </c>
      <c r="C20" s="68"/>
      <c r="D20" s="68"/>
      <c r="E20" s="68"/>
      <c r="F20" s="68"/>
      <c r="G20" s="68"/>
    </row>
    <row r="21" spans="1:11" ht="15.75" thickBot="1" x14ac:dyDescent="0.3">
      <c r="A21" s="68"/>
      <c r="B21" s="108" t="s">
        <v>336</v>
      </c>
      <c r="C21" s="68"/>
      <c r="D21" s="68"/>
      <c r="E21" s="68"/>
      <c r="F21" s="68"/>
      <c r="G21" s="68"/>
    </row>
    <row r="22" spans="1:11" x14ac:dyDescent="0.25">
      <c r="A22" s="194" t="s">
        <v>302</v>
      </c>
      <c r="B22" s="195"/>
      <c r="C22" s="195"/>
      <c r="D22" s="195"/>
      <c r="E22" s="195"/>
      <c r="F22" s="195"/>
      <c r="G22" s="196"/>
    </row>
    <row r="23" spans="1:11" x14ac:dyDescent="0.25">
      <c r="A23" s="136" t="s">
        <v>303</v>
      </c>
      <c r="B23" s="137" t="s">
        <v>32</v>
      </c>
      <c r="C23" s="137" t="s">
        <v>33</v>
      </c>
      <c r="D23" s="137" t="s">
        <v>34</v>
      </c>
      <c r="E23" s="137" t="s">
        <v>35</v>
      </c>
      <c r="F23" s="137" t="s">
        <v>36</v>
      </c>
      <c r="G23" s="138" t="s">
        <v>37</v>
      </c>
    </row>
    <row r="24" spans="1:11" x14ac:dyDescent="0.25">
      <c r="A24" s="139" t="s">
        <v>297</v>
      </c>
      <c r="B24" s="197"/>
      <c r="C24" s="198"/>
      <c r="D24" s="198"/>
      <c r="E24" s="198"/>
      <c r="F24" s="198"/>
      <c r="G24" s="199"/>
    </row>
    <row r="25" spans="1:11" x14ac:dyDescent="0.25">
      <c r="A25" s="133" t="s">
        <v>304</v>
      </c>
      <c r="B25" s="169">
        <f>DRE_ALGAR!C16/DRE_ALGAR!C12</f>
        <v>0.86321494192808856</v>
      </c>
      <c r="C25" s="134">
        <f>DRE_ALGAR!D16/DRE_ALGAR!D12</f>
        <v>0.76115232443125613</v>
      </c>
      <c r="D25" s="134">
        <f>DRE_ALGAR!E16/DRE_ALGAR!E12</f>
        <v>0.66914705928273666</v>
      </c>
      <c r="E25" s="134">
        <f>DRE_ALGAR!F16/DRE_ALGAR!F12</f>
        <v>0.55501823837714814</v>
      </c>
      <c r="F25" s="134">
        <f>DRE_ALGAR!G16/DRE_ALGAR!G12</f>
        <v>0.56313944258246607</v>
      </c>
      <c r="G25" s="134">
        <f>DRE_ALGAR!H16/DRE_ALGAR!H12</f>
        <v>0.57279984793765448</v>
      </c>
      <c r="H25" s="104" t="s">
        <v>333</v>
      </c>
    </row>
    <row r="26" spans="1:11" x14ac:dyDescent="0.25">
      <c r="A26" s="9" t="s">
        <v>305</v>
      </c>
      <c r="B26" s="105">
        <f>BG_ALGAR!B5/BPP_ALGAR!C18</f>
        <v>2.6242606767693393</v>
      </c>
      <c r="C26" s="106">
        <f>BG_ALGAR!C5/BPP_ALGAR!D18</f>
        <v>2.4465366392748975</v>
      </c>
      <c r="D26" s="105">
        <f>BG_ALGAR!D5/BPP_ALGAR!E18</f>
        <v>2.5307772585816228</v>
      </c>
      <c r="E26" s="143">
        <f>BG_ALGAR!E5/BPP_ALGAR!F18</f>
        <v>2.4796372062909118</v>
      </c>
      <c r="F26" s="105">
        <f>BG_ALGAR!F5/BPP_ALGAR!G18</f>
        <v>2.6718957195687447</v>
      </c>
      <c r="G26" s="105">
        <f>BG_ALGAR!G5/BPP_ALGAR!H18</f>
        <v>2.660299370190073</v>
      </c>
    </row>
    <row r="27" spans="1:11" x14ac:dyDescent="0.25">
      <c r="A27" s="131" t="s">
        <v>306</v>
      </c>
      <c r="B27" s="132">
        <f>B25*B26</f>
        <v>2.2653010277016117</v>
      </c>
      <c r="C27" s="132">
        <f t="shared" ref="C27:G27" si="3">C25*C26</f>
        <v>1.8621870497903219</v>
      </c>
      <c r="D27" s="132">
        <f t="shared" si="3"/>
        <v>1.693462160279519</v>
      </c>
      <c r="E27" s="144">
        <f t="shared" si="3"/>
        <v>1.3762438740500149</v>
      </c>
      <c r="F27" s="132">
        <f t="shared" si="3"/>
        <v>1.50464986615642</v>
      </c>
      <c r="G27" s="132">
        <f t="shared" si="3"/>
        <v>1.5238190747135119</v>
      </c>
    </row>
    <row r="28" spans="1:11" x14ac:dyDescent="0.25">
      <c r="A28" s="9" t="s">
        <v>307</v>
      </c>
      <c r="B28" s="107">
        <f>DRE_ALGAR!C20/DRE_ALGAR!C16</f>
        <v>0.67157796069011977</v>
      </c>
      <c r="C28" s="107">
        <f>DRE_ALGAR!D20/DRE_ALGAR!D16</f>
        <v>0.6708240916031436</v>
      </c>
      <c r="D28" s="107">
        <f>DRE_ALGAR!E20/DRE_ALGAR!E16</f>
        <v>0.69804144831094161</v>
      </c>
      <c r="E28" s="107">
        <f>DRE_ALGAR!F20/DRE_ALGAR!F16</f>
        <v>0.69479656224839437</v>
      </c>
      <c r="F28" s="107">
        <f>DRE_ALGAR!G20/DRE_ALGAR!G16</f>
        <v>0.68843033993095659</v>
      </c>
      <c r="G28" s="107">
        <f>DRE_ALGAR!H20/DRE_ALGAR!H16</f>
        <v>0.64867263978762235</v>
      </c>
      <c r="H28" s="104" t="s">
        <v>334</v>
      </c>
      <c r="J28">
        <f>SUM(B28:G28)/6</f>
        <v>0.67872384042852973</v>
      </c>
      <c r="K28">
        <f>J28-1</f>
        <v>-0.32127615957147027</v>
      </c>
    </row>
    <row r="29" spans="1:11" x14ac:dyDescent="0.25">
      <c r="A29" s="131" t="s">
        <v>308</v>
      </c>
      <c r="B29" s="135">
        <f>B19*B27*B28</f>
        <v>0.16349286808981989</v>
      </c>
      <c r="C29" s="135">
        <f t="shared" ref="C29:G29" si="4">C19*C27*C28</f>
        <v>0.15806985457865666</v>
      </c>
      <c r="D29" s="135">
        <f t="shared" si="4"/>
        <v>0.12785274164915197</v>
      </c>
      <c r="E29" s="147">
        <f t="shared" si="4"/>
        <v>0.10180116578297123</v>
      </c>
      <c r="F29" s="135">
        <f t="shared" si="4"/>
        <v>0.10860966288618189</v>
      </c>
      <c r="G29" s="135">
        <f t="shared" si="4"/>
        <v>9.0176648940648418E-2</v>
      </c>
    </row>
    <row r="30" spans="1:11" x14ac:dyDescent="0.25">
      <c r="B30" s="104" t="s">
        <v>339</v>
      </c>
      <c r="H30" s="104" t="s">
        <v>341</v>
      </c>
    </row>
    <row r="31" spans="1:11" ht="15.75" thickBot="1" x14ac:dyDescent="0.3">
      <c r="B31" s="104" t="s">
        <v>340</v>
      </c>
    </row>
    <row r="32" spans="1:11" x14ac:dyDescent="0.25">
      <c r="A32" s="194" t="s">
        <v>309</v>
      </c>
      <c r="B32" s="195"/>
      <c r="C32" s="195"/>
      <c r="D32" s="195"/>
      <c r="E32" s="195"/>
      <c r="F32" s="195"/>
      <c r="G32" s="196"/>
    </row>
    <row r="33" spans="1:7" ht="15.75" thickBot="1" x14ac:dyDescent="0.3">
      <c r="A33" s="89"/>
      <c r="B33" s="73" t="s">
        <v>32</v>
      </c>
      <c r="C33" s="72" t="s">
        <v>33</v>
      </c>
      <c r="D33" s="73" t="s">
        <v>34</v>
      </c>
      <c r="E33" s="73" t="s">
        <v>35</v>
      </c>
      <c r="F33" s="73" t="s">
        <v>36</v>
      </c>
      <c r="G33" s="82" t="s">
        <v>37</v>
      </c>
    </row>
    <row r="34" spans="1:7" ht="15.75" thickBot="1" x14ac:dyDescent="0.3">
      <c r="A34" s="83" t="s">
        <v>310</v>
      </c>
      <c r="B34" s="70"/>
      <c r="C34" s="70"/>
      <c r="D34" s="70"/>
      <c r="E34" s="70"/>
      <c r="F34" s="70"/>
      <c r="G34" s="96"/>
    </row>
    <row r="35" spans="1:7" ht="15.75" thickBot="1" x14ac:dyDescent="0.3">
      <c r="A35" s="95"/>
      <c r="B35" s="71"/>
      <c r="C35" s="71"/>
      <c r="D35" s="71"/>
      <c r="E35" s="71"/>
      <c r="F35" s="71"/>
      <c r="G35" s="97"/>
    </row>
    <row r="36" spans="1:7" ht="15.75" thickBot="1" x14ac:dyDescent="0.3">
      <c r="A36" s="83" t="s">
        <v>311</v>
      </c>
      <c r="B36" s="70"/>
      <c r="C36" s="70"/>
      <c r="D36" s="70"/>
      <c r="E36" s="70"/>
      <c r="F36" s="70"/>
      <c r="G36" s="96"/>
    </row>
    <row r="37" spans="1:7" ht="15.75" thickBot="1" x14ac:dyDescent="0.3">
      <c r="A37" s="98" t="s">
        <v>312</v>
      </c>
      <c r="B37" s="99"/>
      <c r="C37" s="99"/>
      <c r="D37" s="99"/>
      <c r="E37" s="99"/>
      <c r="F37" s="99"/>
      <c r="G37" s="100"/>
    </row>
  </sheetData>
  <mergeCells count="6">
    <mergeCell ref="A1:G1"/>
    <mergeCell ref="A8:G8"/>
    <mergeCell ref="A15:G15"/>
    <mergeCell ref="A22:G22"/>
    <mergeCell ref="A32:G32"/>
    <mergeCell ref="B24:G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showGridLines="0" tabSelected="1" zoomScale="60" zoomScaleNormal="60" workbookViewId="0">
      <selection activeCell="C22" sqref="C22"/>
    </sheetView>
  </sheetViews>
  <sheetFormatPr defaultRowHeight="15" x14ac:dyDescent="0.25"/>
  <cols>
    <col min="1" max="1" width="28.42578125" style="111" customWidth="1"/>
    <col min="2" max="2" width="11" style="111" customWidth="1"/>
    <col min="3" max="3" width="10.7109375" style="111" customWidth="1"/>
    <col min="4" max="4" width="12.140625" style="111" customWidth="1"/>
    <col min="5" max="5" width="10.85546875" style="111" customWidth="1"/>
    <col min="6" max="6" width="13.140625" style="111" customWidth="1"/>
    <col min="7" max="7" width="13" style="111" customWidth="1"/>
    <col min="8" max="9" width="10.28515625" style="111" customWidth="1"/>
    <col min="10" max="10" width="13.42578125" style="111" customWidth="1"/>
    <col min="11" max="11" width="13" style="111" bestFit="1" customWidth="1"/>
    <col min="12" max="12" width="13.42578125" style="111" bestFit="1" customWidth="1"/>
    <col min="13" max="13" width="12.140625" style="111" bestFit="1" customWidth="1"/>
    <col min="14" max="14" width="13.42578125" style="111" bestFit="1" customWidth="1"/>
    <col min="15" max="15" width="12.5703125" style="111" bestFit="1" customWidth="1"/>
    <col min="16" max="17" width="10.28515625" style="111" customWidth="1"/>
    <col min="18" max="19" width="13" style="111" bestFit="1" customWidth="1"/>
    <col min="20" max="20" width="12.140625" style="111" bestFit="1" customWidth="1"/>
    <col min="21" max="21" width="12.5703125" style="111" bestFit="1" customWidth="1"/>
    <col min="22" max="22" width="10.28515625" style="111" customWidth="1"/>
    <col min="23" max="23" width="11.140625" style="111" bestFit="1" customWidth="1"/>
    <col min="24" max="32" width="10.28515625" style="111" customWidth="1"/>
    <col min="33" max="33" width="9.7109375" style="111" bestFit="1" customWidth="1"/>
    <col min="34" max="36" width="8.7109375" style="111" bestFit="1" customWidth="1"/>
    <col min="37" max="37" width="7.7109375" style="111" bestFit="1" customWidth="1"/>
    <col min="38" max="38" width="8.7109375" style="111" bestFit="1" customWidth="1"/>
    <col min="39" max="39" width="7.7109375" style="111" customWidth="1"/>
    <col min="40" max="40" width="5.140625" style="111" bestFit="1" customWidth="1"/>
    <col min="41" max="42" width="7" style="111" bestFit="1" customWidth="1"/>
    <col min="43" max="43" width="13.5703125" style="111" customWidth="1"/>
    <col min="44" max="16384" width="9.140625" style="111"/>
  </cols>
  <sheetData>
    <row r="1" spans="1:42" ht="15.75" thickBot="1" x14ac:dyDescent="0.3">
      <c r="J1" t="s">
        <v>372</v>
      </c>
      <c r="U1" s="202" t="s">
        <v>313</v>
      </c>
      <c r="V1" s="203"/>
      <c r="W1" s="203"/>
      <c r="X1" s="203"/>
      <c r="Y1" s="203"/>
      <c r="Z1" s="203"/>
      <c r="AA1" s="204"/>
      <c r="AC1" s="111" t="s">
        <v>362</v>
      </c>
    </row>
    <row r="2" spans="1:42" ht="16.5" thickBot="1" x14ac:dyDescent="0.3">
      <c r="J2" s="184" t="s">
        <v>386</v>
      </c>
      <c r="T2" s="118"/>
      <c r="U2" s="117">
        <v>2019</v>
      </c>
      <c r="V2" s="116">
        <v>2018</v>
      </c>
      <c r="W2" s="116">
        <v>2017</v>
      </c>
      <c r="X2" s="116">
        <v>2016</v>
      </c>
      <c r="Y2" s="116">
        <v>2015</v>
      </c>
      <c r="Z2" s="116">
        <v>2014</v>
      </c>
      <c r="AA2" s="117" t="s">
        <v>314</v>
      </c>
      <c r="AC2" s="160" t="s">
        <v>363</v>
      </c>
    </row>
    <row r="3" spans="1:42" ht="15.75" thickBot="1" x14ac:dyDescent="0.3">
      <c r="J3" s="184" t="s">
        <v>387</v>
      </c>
      <c r="T3" s="118"/>
      <c r="U3" s="170">
        <f t="shared" ref="U3:Z3" si="0">H8*U8*AH8</f>
        <v>0.16349286808981989</v>
      </c>
      <c r="V3" s="171">
        <f t="shared" si="0"/>
        <v>0.15806985457865666</v>
      </c>
      <c r="W3" s="181">
        <f t="shared" si="0"/>
        <v>0.12785274164915197</v>
      </c>
      <c r="X3" s="172">
        <f t="shared" si="0"/>
        <v>0.10180116578297123</v>
      </c>
      <c r="Y3" s="181">
        <f t="shared" si="0"/>
        <v>0.10860966288618189</v>
      </c>
      <c r="Z3" s="128">
        <f t="shared" si="0"/>
        <v>9.0176648940648418E-2</v>
      </c>
      <c r="AA3" s="130">
        <f>(U3-V3)/V3</f>
        <v>3.4307702285287407E-2</v>
      </c>
      <c r="AC3" s="111" t="s">
        <v>364</v>
      </c>
    </row>
    <row r="4" spans="1:42" x14ac:dyDescent="0.25">
      <c r="AC4" s="111" t="s">
        <v>371</v>
      </c>
    </row>
    <row r="5" spans="1:42" ht="15.75" thickBot="1" x14ac:dyDescent="0.3">
      <c r="J5" s="184" t="s">
        <v>382</v>
      </c>
      <c r="AJ5" s="184" t="s">
        <v>385</v>
      </c>
    </row>
    <row r="6" spans="1:42" ht="15.75" thickBot="1" x14ac:dyDescent="0.3">
      <c r="H6" s="202" t="s">
        <v>315</v>
      </c>
      <c r="I6" s="203"/>
      <c r="J6" s="203"/>
      <c r="K6" s="203"/>
      <c r="L6" s="203"/>
      <c r="M6" s="203"/>
      <c r="N6" s="204"/>
      <c r="U6" s="202" t="s">
        <v>316</v>
      </c>
      <c r="V6" s="203"/>
      <c r="W6" s="203"/>
      <c r="X6" s="203"/>
      <c r="Y6" s="203"/>
      <c r="Z6" s="203"/>
      <c r="AA6" s="204"/>
      <c r="AB6" s="184" t="s">
        <v>383</v>
      </c>
      <c r="AH6" s="202" t="s">
        <v>317</v>
      </c>
      <c r="AI6" s="203"/>
      <c r="AJ6" s="203"/>
      <c r="AK6" s="203"/>
      <c r="AL6" s="203"/>
      <c r="AM6" s="203"/>
      <c r="AN6" s="204"/>
    </row>
    <row r="7" spans="1:42" ht="15.75" thickBot="1" x14ac:dyDescent="0.3">
      <c r="G7" s="118"/>
      <c r="H7" s="117">
        <v>2019</v>
      </c>
      <c r="I7" s="116">
        <v>2018</v>
      </c>
      <c r="J7" s="116">
        <v>2017</v>
      </c>
      <c r="K7" s="116">
        <v>2016</v>
      </c>
      <c r="L7" s="116">
        <v>2015</v>
      </c>
      <c r="M7" s="116">
        <v>2014</v>
      </c>
      <c r="N7" s="117" t="s">
        <v>314</v>
      </c>
      <c r="O7" s="184" t="s">
        <v>388</v>
      </c>
      <c r="T7" s="118"/>
      <c r="U7" s="117">
        <v>2019</v>
      </c>
      <c r="V7" s="116">
        <v>2018</v>
      </c>
      <c r="W7" s="116">
        <v>2017</v>
      </c>
      <c r="X7" s="116">
        <v>2016</v>
      </c>
      <c r="Y7" s="116">
        <v>2015</v>
      </c>
      <c r="Z7" s="116">
        <v>2014</v>
      </c>
      <c r="AA7" s="117" t="s">
        <v>314</v>
      </c>
      <c r="AG7" s="118"/>
      <c r="AH7" s="117">
        <v>2019</v>
      </c>
      <c r="AI7" s="116">
        <v>2018</v>
      </c>
      <c r="AJ7" s="116">
        <v>2017</v>
      </c>
      <c r="AK7" s="116">
        <v>2016</v>
      </c>
      <c r="AL7" s="116">
        <v>2015</v>
      </c>
      <c r="AM7" s="116">
        <v>2014</v>
      </c>
      <c r="AN7" s="165" t="s">
        <v>314</v>
      </c>
      <c r="AO7" s="200" t="s">
        <v>384</v>
      </c>
      <c r="AP7" s="200"/>
    </row>
    <row r="8" spans="1:42" ht="15.75" thickBot="1" x14ac:dyDescent="0.3">
      <c r="G8" s="118"/>
      <c r="H8" s="173">
        <v>0.10746732903434428</v>
      </c>
      <c r="I8" s="170">
        <v>0.12653687373364278</v>
      </c>
      <c r="J8" s="180">
        <v>0.10815667748306618</v>
      </c>
      <c r="K8" s="180">
        <v>0.10646324309851531</v>
      </c>
      <c r="L8" s="170">
        <v>0.10485110528074081</v>
      </c>
      <c r="M8" s="128">
        <v>9.1229460474242338E-2</v>
      </c>
      <c r="N8" s="130">
        <f>(H8-I8)/I8</f>
        <v>-0.15070346007946631</v>
      </c>
      <c r="T8" s="118"/>
      <c r="U8" s="177">
        <f t="shared" ref="U8:Z8" si="1">R13*AA13</f>
        <v>2.2653010277016117</v>
      </c>
      <c r="V8" s="110">
        <f t="shared" si="1"/>
        <v>1.8621870497903219</v>
      </c>
      <c r="W8" s="110">
        <f t="shared" si="1"/>
        <v>1.693462160279519</v>
      </c>
      <c r="X8" s="178">
        <f t="shared" si="1"/>
        <v>1.3762438740500149</v>
      </c>
      <c r="Y8" s="110">
        <f t="shared" si="1"/>
        <v>1.50464986615642</v>
      </c>
      <c r="Z8" s="110">
        <f t="shared" si="1"/>
        <v>1.5238190747135119</v>
      </c>
      <c r="AA8" s="130">
        <f>(U8-V8)/V8</f>
        <v>0.21647340848851865</v>
      </c>
      <c r="AG8" s="118"/>
      <c r="AH8" s="179">
        <f t="shared" ref="AH8:AM8" si="2">AH10/AA19</f>
        <v>0.67157796069011977</v>
      </c>
      <c r="AI8" s="179">
        <f t="shared" si="2"/>
        <v>0.6708240916031436</v>
      </c>
      <c r="AJ8" s="179">
        <f t="shared" si="2"/>
        <v>0.69804144831094161</v>
      </c>
      <c r="AK8" s="179">
        <f t="shared" si="2"/>
        <v>0.69479656224839437</v>
      </c>
      <c r="AL8" s="179">
        <f t="shared" si="2"/>
        <v>0.68843033993095659</v>
      </c>
      <c r="AM8" s="179">
        <f t="shared" si="2"/>
        <v>0.64867263978762235</v>
      </c>
      <c r="AN8" s="186">
        <f>(AH8-AI8)/AI8</f>
        <v>1.1237954873900863E-3</v>
      </c>
      <c r="AO8" s="187">
        <f>SUM(AH8:AM8)/6</f>
        <v>0.67872384042852973</v>
      </c>
      <c r="AP8" s="150">
        <f>1-AO8</f>
        <v>0.32127615957147027</v>
      </c>
    </row>
    <row r="9" spans="1:42" ht="15.75" thickBot="1" x14ac:dyDescent="0.3">
      <c r="N9" s="111" t="s">
        <v>380</v>
      </c>
    </row>
    <row r="10" spans="1:42" ht="15.75" thickBot="1" x14ac:dyDescent="0.3">
      <c r="D10" s="183" t="s">
        <v>381</v>
      </c>
      <c r="N10" s="183" t="s">
        <v>379</v>
      </c>
      <c r="AG10" s="125" t="s">
        <v>318</v>
      </c>
      <c r="AH10" s="120">
        <f>DRE_ALGAR!C24</f>
        <v>275124</v>
      </c>
      <c r="AI10" s="120">
        <f>DRE_ALGAR!D24</f>
        <v>227135</v>
      </c>
      <c r="AJ10" s="120">
        <f>DRE_ALGAR!E24</f>
        <v>149584</v>
      </c>
      <c r="AK10" s="120">
        <f>DRE_ALGAR!F24</f>
        <v>111321</v>
      </c>
      <c r="AL10" s="120">
        <f>DRE_ALGAR!G24</f>
        <v>105493</v>
      </c>
      <c r="AM10" s="120">
        <f>DRE_ALGAR!H24</f>
        <v>78191</v>
      </c>
      <c r="AN10" s="124">
        <f>(AH10-AI10)/AI10</f>
        <v>0.21127963545908821</v>
      </c>
    </row>
    <row r="11" spans="1:42" ht="15.75" thickBot="1" x14ac:dyDescent="0.3">
      <c r="B11" s="202" t="s">
        <v>319</v>
      </c>
      <c r="C11" s="203"/>
      <c r="D11" s="203"/>
      <c r="E11" s="203"/>
      <c r="F11" s="203"/>
      <c r="G11" s="203"/>
      <c r="H11" s="204"/>
      <c r="J11" s="202" t="s">
        <v>320</v>
      </c>
      <c r="K11" s="203"/>
      <c r="L11" s="203"/>
      <c r="M11" s="203"/>
      <c r="N11" s="203"/>
      <c r="O11" s="203"/>
      <c r="P11" s="204"/>
      <c r="R11" s="202" t="s">
        <v>321</v>
      </c>
      <c r="S11" s="203"/>
      <c r="T11" s="203"/>
      <c r="U11" s="203"/>
      <c r="V11" s="203"/>
      <c r="W11" s="203"/>
      <c r="X11" s="204"/>
      <c r="AA11" s="202" t="s">
        <v>322</v>
      </c>
      <c r="AB11" s="203"/>
      <c r="AC11" s="203"/>
      <c r="AD11" s="203"/>
      <c r="AE11" s="203"/>
      <c r="AF11" s="203"/>
      <c r="AG11" s="205"/>
    </row>
    <row r="12" spans="1:42" ht="15.75" thickBot="1" x14ac:dyDescent="0.3">
      <c r="A12" s="118"/>
      <c r="B12" s="117">
        <v>2019</v>
      </c>
      <c r="C12" s="116">
        <v>2018</v>
      </c>
      <c r="D12" s="116">
        <v>2017</v>
      </c>
      <c r="E12" s="116">
        <v>2016</v>
      </c>
      <c r="F12" s="116">
        <v>2015</v>
      </c>
      <c r="G12" s="116">
        <v>2014</v>
      </c>
      <c r="H12" s="117" t="s">
        <v>314</v>
      </c>
      <c r="I12" s="119"/>
      <c r="J12" s="117">
        <v>2019</v>
      </c>
      <c r="K12" s="116">
        <v>2018</v>
      </c>
      <c r="L12" s="116">
        <v>2017</v>
      </c>
      <c r="M12" s="116">
        <v>2016</v>
      </c>
      <c r="N12" s="116">
        <v>2015</v>
      </c>
      <c r="O12" s="116">
        <v>2014</v>
      </c>
      <c r="P12" s="117" t="s">
        <v>314</v>
      </c>
      <c r="Q12" s="119"/>
      <c r="R12" s="117">
        <v>2019</v>
      </c>
      <c r="S12" s="116">
        <v>2018</v>
      </c>
      <c r="T12" s="116">
        <v>2017</v>
      </c>
      <c r="U12" s="116">
        <v>2016</v>
      </c>
      <c r="V12" s="116">
        <v>2015</v>
      </c>
      <c r="W12" s="116">
        <v>2014</v>
      </c>
      <c r="X12" s="117" t="s">
        <v>314</v>
      </c>
      <c r="AA12" s="117">
        <v>2019</v>
      </c>
      <c r="AB12" s="116">
        <v>2018</v>
      </c>
      <c r="AC12" s="116">
        <v>2017</v>
      </c>
      <c r="AD12" s="116">
        <v>2016</v>
      </c>
      <c r="AE12" s="116">
        <v>2015</v>
      </c>
      <c r="AF12" s="116">
        <v>2014</v>
      </c>
      <c r="AG12" s="117" t="s">
        <v>314</v>
      </c>
    </row>
    <row r="13" spans="1:42" ht="15.75" thickBot="1" x14ac:dyDescent="0.3">
      <c r="A13" s="118"/>
      <c r="B13" s="170">
        <f t="shared" ref="B13:G13" si="3">B17/B15</f>
        <v>0.21902680699746399</v>
      </c>
      <c r="C13" s="171">
        <f t="shared" si="3"/>
        <v>0.20832260125075983</v>
      </c>
      <c r="D13" s="180">
        <f t="shared" si="3"/>
        <v>0.15939470378252898</v>
      </c>
      <c r="E13" s="180">
        <f t="shared" si="3"/>
        <v>0.15297063280943651</v>
      </c>
      <c r="F13" s="171">
        <f>F17/F15</f>
        <v>0.15256147322695054</v>
      </c>
      <c r="G13" s="128">
        <f t="shared" si="3"/>
        <v>0.12888929448361905</v>
      </c>
      <c r="H13" s="130">
        <f>(B13-C13)/C13</f>
        <v>5.1382834519330019E-2</v>
      </c>
      <c r="I13" s="119"/>
      <c r="J13" s="174">
        <f t="shared" ref="J13:O13" si="4">B15/J19</f>
        <v>0.49065833770561518</v>
      </c>
      <c r="K13" s="178">
        <f t="shared" si="4"/>
        <v>0.60740828394960944</v>
      </c>
      <c r="L13" s="179">
        <f t="shared" si="4"/>
        <v>0.67854624348516823</v>
      </c>
      <c r="M13" s="179">
        <f t="shared" si="4"/>
        <v>0.69597177669482557</v>
      </c>
      <c r="N13" s="179">
        <f t="shared" si="4"/>
        <v>0.68727119018288607</v>
      </c>
      <c r="O13" s="179">
        <f t="shared" si="4"/>
        <v>0.70781255215759586</v>
      </c>
      <c r="P13" s="130">
        <f>(J13-K13)/K13</f>
        <v>-0.19220999997701682</v>
      </c>
      <c r="Q13" s="119"/>
      <c r="R13" s="185">
        <f t="shared" ref="R13:W13" si="5">J19/R25</f>
        <v>2.6242606767693393</v>
      </c>
      <c r="S13" s="182">
        <f t="shared" si="5"/>
        <v>2.4465366392748975</v>
      </c>
      <c r="T13" s="129">
        <f t="shared" si="5"/>
        <v>2.5307772585816228</v>
      </c>
      <c r="U13" s="175">
        <f t="shared" si="5"/>
        <v>2.4796372062909118</v>
      </c>
      <c r="V13" s="129">
        <f t="shared" si="5"/>
        <v>2.6718957195687447</v>
      </c>
      <c r="W13" s="129">
        <f t="shared" si="5"/>
        <v>2.660299370190073</v>
      </c>
      <c r="X13" s="130">
        <f>(R13-S13)/S13</f>
        <v>7.2643112979135879E-2</v>
      </c>
      <c r="Y13" s="113"/>
      <c r="Z13" s="118"/>
      <c r="AA13" s="177">
        <f t="shared" ref="AA13:AF13" si="6">AA19/B17</f>
        <v>0.86321494192808856</v>
      </c>
      <c r="AB13" s="110">
        <f t="shared" si="6"/>
        <v>0.76115232443125613</v>
      </c>
      <c r="AC13" s="110">
        <f t="shared" si="6"/>
        <v>0.66914705928273666</v>
      </c>
      <c r="AD13" s="178">
        <f t="shared" si="6"/>
        <v>0.55501823837714814</v>
      </c>
      <c r="AE13" s="178">
        <f t="shared" si="6"/>
        <v>0.56313944258246607</v>
      </c>
      <c r="AF13" s="178">
        <f t="shared" si="6"/>
        <v>0.57279984793765448</v>
      </c>
      <c r="AG13" s="130">
        <f>(AA13-AB13)/AB13</f>
        <v>0.13408960890068236</v>
      </c>
    </row>
    <row r="14" spans="1:42" ht="15.75" thickBot="1" x14ac:dyDescent="0.3"/>
    <row r="15" spans="1:42" ht="15.75" thickBot="1" x14ac:dyDescent="0.3">
      <c r="A15" s="116" t="s">
        <v>323</v>
      </c>
      <c r="B15" s="120">
        <f>DRE_ALGAR!C2</f>
        <v>2166785</v>
      </c>
      <c r="C15" s="120">
        <f>DRE_ALGAR!D2</f>
        <v>2135342</v>
      </c>
      <c r="D15" s="120">
        <f>DRE_ALGAR!E2</f>
        <v>2009132</v>
      </c>
      <c r="E15" s="120">
        <f>DRE_ALGAR!F2</f>
        <v>1887140</v>
      </c>
      <c r="F15" s="120">
        <f>DRE_ALGAR!G2</f>
        <v>1783622</v>
      </c>
      <c r="G15" s="120">
        <f>DRE_ALGAR!H2</f>
        <v>1632719</v>
      </c>
      <c r="H15" s="121">
        <f>(B15-C15)/C15</f>
        <v>1.4725041702921594E-2</v>
      </c>
      <c r="U15" s="111" t="s">
        <v>377</v>
      </c>
      <c r="AG15" s="190"/>
      <c r="AH15" s="191"/>
      <c r="AI15" s="191"/>
      <c r="AJ15" s="191"/>
      <c r="AK15" s="191"/>
      <c r="AL15" s="191"/>
    </row>
    <row r="16" spans="1:42" ht="15.75" thickBot="1" x14ac:dyDescent="0.3">
      <c r="A16" s="116" t="s">
        <v>324</v>
      </c>
      <c r="B16" s="120">
        <f>-(DRE_ALGAR!C3+DRE_ALGAR!C5)</f>
        <v>1692201</v>
      </c>
      <c r="C16" s="120">
        <f>-(DRE_ALGAR!D3+DRE_ALGAR!D5)</f>
        <v>1690502</v>
      </c>
      <c r="D16" s="120">
        <f>-(DRE_ALGAR!E3+DRE_ALGAR!E5)</f>
        <v>1688887</v>
      </c>
      <c r="E16" s="120">
        <f>-(DRE_ALGAR!F3+DRE_ALGAR!F5)</f>
        <v>1598463</v>
      </c>
      <c r="F16" s="120">
        <f>-(DRE_ALGAR!G3+DRE_ALGAR!G5)</f>
        <v>1511510</v>
      </c>
      <c r="G16" s="120">
        <f>-(DRE_ALGAR!H3+DRE_ALGAR!H5)</f>
        <v>1422279</v>
      </c>
      <c r="H16" s="121">
        <f>(B16-C16)/C16</f>
        <v>1.0050269091666263E-3</v>
      </c>
      <c r="AC16" s="111" t="s">
        <v>375</v>
      </c>
    </row>
    <row r="17" spans="1:33" ht="15.75" thickBot="1" x14ac:dyDescent="0.3">
      <c r="A17" s="116" t="s">
        <v>325</v>
      </c>
      <c r="B17" s="120">
        <f>DRE_ALGAR!C12</f>
        <v>474584</v>
      </c>
      <c r="C17" s="120">
        <f>DRE_ALGAR!D12</f>
        <v>444840</v>
      </c>
      <c r="D17" s="120">
        <f>DRE_ALGAR!E12</f>
        <v>320245</v>
      </c>
      <c r="E17" s="120">
        <f>DRE_ALGAR!F12</f>
        <v>288677</v>
      </c>
      <c r="F17" s="120">
        <f>DRE_ALGAR!G12</f>
        <v>272112</v>
      </c>
      <c r="G17" s="120">
        <f>DRE_ALGAR!H12</f>
        <v>210440</v>
      </c>
      <c r="H17" s="121">
        <f>(B17-C17)/C17</f>
        <v>6.6864490603363011E-2</v>
      </c>
      <c r="AC17" s="111" t="s">
        <v>376</v>
      </c>
    </row>
    <row r="18" spans="1:33" ht="12" customHeight="1" thickBot="1" x14ac:dyDescent="0.3">
      <c r="B18" s="112"/>
    </row>
    <row r="19" spans="1:33" ht="19.5" customHeight="1" thickBot="1" x14ac:dyDescent="0.3">
      <c r="A19" s="149" t="s">
        <v>342</v>
      </c>
      <c r="B19" s="150">
        <f>(B15-C15)/C15</f>
        <v>1.4725041702921594E-2</v>
      </c>
      <c r="C19" s="150">
        <f t="shared" ref="C19:F19" si="7">(C15-D15)/D15</f>
        <v>6.2818172225617835E-2</v>
      </c>
      <c r="D19" s="150">
        <f t="shared" si="7"/>
        <v>6.4643852602350643E-2</v>
      </c>
      <c r="E19" s="150">
        <f t="shared" si="7"/>
        <v>5.8038082059988047E-2</v>
      </c>
      <c r="F19" s="150">
        <f t="shared" si="7"/>
        <v>9.2424354711374099E-2</v>
      </c>
      <c r="G19" s="112"/>
      <c r="H19" s="209" t="s">
        <v>378</v>
      </c>
      <c r="I19" s="209"/>
      <c r="J19" s="122">
        <f>BG_ALGAR!B5</f>
        <v>4416077</v>
      </c>
      <c r="K19" s="122">
        <f>BG_ALGAR!C5</f>
        <v>3515497</v>
      </c>
      <c r="L19" s="122">
        <f>BG_ALGAR!D5</f>
        <v>2960936</v>
      </c>
      <c r="M19" s="122">
        <f>BG_ALGAR!E5</f>
        <v>2711518</v>
      </c>
      <c r="N19" s="122">
        <f>BG_ALGAR!F5</f>
        <v>2595223</v>
      </c>
      <c r="O19" s="122">
        <f>BG_ALGAR!G5</f>
        <v>2306711</v>
      </c>
      <c r="P19" s="123">
        <f>(J19-K19)/K19</f>
        <v>0.25617430479957742</v>
      </c>
      <c r="Z19" s="127" t="s">
        <v>326</v>
      </c>
      <c r="AA19" s="120">
        <f>DRE_ALGAR!C16</f>
        <v>409668</v>
      </c>
      <c r="AB19" s="120">
        <f>DRE_ALGAR!D16</f>
        <v>338591</v>
      </c>
      <c r="AC19" s="120">
        <f>DRE_ALGAR!E16</f>
        <v>214291</v>
      </c>
      <c r="AD19" s="120">
        <f>DRE_ALGAR!F16</f>
        <v>160221</v>
      </c>
      <c r="AE19" s="120">
        <f>DRE_ALGAR!G16</f>
        <v>153237</v>
      </c>
      <c r="AF19" s="120">
        <f>DRE_ALGAR!H16</f>
        <v>120540</v>
      </c>
      <c r="AG19" s="124">
        <f>(AA19-AB19)/AB19</f>
        <v>0.20991993289839364</v>
      </c>
    </row>
    <row r="20" spans="1:33" ht="15.75" thickBot="1" x14ac:dyDescent="0.3">
      <c r="A20" s="133" t="s">
        <v>343</v>
      </c>
      <c r="B20" s="210">
        <f>(B16-C16)/C16</f>
        <v>1.0050269091666263E-3</v>
      </c>
      <c r="C20" s="210">
        <f t="shared" ref="C20:F20" si="8">(C16-D16)/D16</f>
        <v>9.5625106949132771E-4</v>
      </c>
      <c r="D20" s="151">
        <f t="shared" si="8"/>
        <v>5.6569341924085824E-2</v>
      </c>
      <c r="E20" s="151">
        <f t="shared" si="8"/>
        <v>5.7527240970949578E-2</v>
      </c>
      <c r="F20" s="151">
        <f t="shared" si="8"/>
        <v>6.2738042254719364E-2</v>
      </c>
      <c r="H20" s="206" t="s">
        <v>327</v>
      </c>
      <c r="I20" s="206"/>
      <c r="J20" s="120">
        <f>BG_ALGAR!B2</f>
        <v>189217</v>
      </c>
      <c r="K20" s="120">
        <f>BG_ALGAR!C2</f>
        <v>225880</v>
      </c>
      <c r="L20" s="120">
        <f>BG_ALGAR!D2</f>
        <v>212013</v>
      </c>
      <c r="M20" s="120">
        <f>BG_ALGAR!E2</f>
        <v>171473</v>
      </c>
      <c r="N20" s="120">
        <f>BG_ALGAR!F2</f>
        <v>190461</v>
      </c>
      <c r="O20" s="120">
        <f>BG_ALGAR!G2</f>
        <v>146159</v>
      </c>
      <c r="P20" s="124">
        <f>(J20-K20)/K20</f>
        <v>-0.16231184699840623</v>
      </c>
    </row>
    <row r="21" spans="1:33" ht="15.75" thickBot="1" x14ac:dyDescent="0.3">
      <c r="A21" s="152" t="s">
        <v>344</v>
      </c>
      <c r="B21" s="150">
        <f>(B17-C17)/C17</f>
        <v>6.6864490603363011E-2</v>
      </c>
      <c r="C21" s="189">
        <f t="shared" ref="C21:F21" si="9">(C17-D17)/D17</f>
        <v>0.38906149978922389</v>
      </c>
      <c r="D21" s="150">
        <f t="shared" si="9"/>
        <v>0.10935405314590356</v>
      </c>
      <c r="E21" s="150">
        <f t="shared" si="9"/>
        <v>6.087566884224143E-2</v>
      </c>
      <c r="F21" s="189">
        <f t="shared" si="9"/>
        <v>0.29306215548374831</v>
      </c>
      <c r="H21" s="207" t="s">
        <v>328</v>
      </c>
      <c r="I21" s="207"/>
      <c r="J21" s="120">
        <f>BG_ALGAR!B3</f>
        <v>169083</v>
      </c>
      <c r="K21" s="120">
        <f>BG_ALGAR!C3</f>
        <v>58057</v>
      </c>
      <c r="L21" s="120">
        <f>BG_ALGAR!D3</f>
        <v>-57988</v>
      </c>
      <c r="M21" s="120">
        <f>BG_ALGAR!E3</f>
        <v>-39547</v>
      </c>
      <c r="N21" s="120">
        <f>BG_ALGAR!F3</f>
        <v>2343</v>
      </c>
      <c r="O21" s="120">
        <f>BG_ALGAR!G3</f>
        <v>3205</v>
      </c>
      <c r="P21" s="124">
        <f>(J21-K21)/K21</f>
        <v>1.9123619890796975</v>
      </c>
    </row>
    <row r="22" spans="1:33" ht="15" customHeight="1" thickBot="1" x14ac:dyDescent="0.3">
      <c r="H22" s="208" t="s">
        <v>329</v>
      </c>
      <c r="I22" s="208"/>
      <c r="J22" s="120">
        <f>BG_ALGAR!B4</f>
        <v>4057777</v>
      </c>
      <c r="K22" s="120">
        <f>BG_ALGAR!C4</f>
        <v>3231560</v>
      </c>
      <c r="L22" s="120">
        <f>BG_ALGAR!D4</f>
        <v>2806911</v>
      </c>
      <c r="M22" s="120">
        <f>BG_ALGAR!E4</f>
        <v>2579592</v>
      </c>
      <c r="N22" s="120">
        <f>BG_ALGAR!F4</f>
        <v>2402419</v>
      </c>
      <c r="O22" s="120">
        <f>BG_ALGAR!G4</f>
        <v>2157347</v>
      </c>
      <c r="P22" s="124">
        <f>(J22-K22)/K22</f>
        <v>0.25567125475002783</v>
      </c>
      <c r="Z22" s="154" t="s">
        <v>356</v>
      </c>
      <c r="AA22" s="189">
        <f>(AA19-AB19)/AB19</f>
        <v>0.20991993289839364</v>
      </c>
      <c r="AB22" s="189">
        <f t="shared" ref="AB22:AE22" si="10">(AB19-AC19)/AC19</f>
        <v>0.58005235870848515</v>
      </c>
      <c r="AC22" s="189">
        <f t="shared" si="10"/>
        <v>0.33747136767340113</v>
      </c>
      <c r="AD22" s="150">
        <f t="shared" si="10"/>
        <v>4.5576459993343643E-2</v>
      </c>
      <c r="AE22" s="150">
        <f t="shared" si="10"/>
        <v>0.27125435540069687</v>
      </c>
    </row>
    <row r="23" spans="1:33" x14ac:dyDescent="0.25">
      <c r="B23" s="111" t="s">
        <v>345</v>
      </c>
      <c r="Z23" s="162" t="s">
        <v>368</v>
      </c>
      <c r="AA23" s="150">
        <v>6.6864490603363011E-2</v>
      </c>
      <c r="AB23" s="188">
        <v>0.38906149978922389</v>
      </c>
      <c r="AC23" s="150">
        <v>0.10935405314590356</v>
      </c>
      <c r="AD23" s="150">
        <v>6.087566884224143E-2</v>
      </c>
      <c r="AE23" s="150">
        <v>0.29306215548374831</v>
      </c>
    </row>
    <row r="24" spans="1:33" ht="15.75" thickBot="1" x14ac:dyDescent="0.3">
      <c r="B24" s="111" t="s">
        <v>365</v>
      </c>
      <c r="K24" s="111" t="s">
        <v>346</v>
      </c>
      <c r="AA24" s="111" t="s">
        <v>357</v>
      </c>
    </row>
    <row r="25" spans="1:33" ht="16.5" customHeight="1" thickBot="1" x14ac:dyDescent="0.3">
      <c r="A25" s="114"/>
      <c r="B25" s="111" t="s">
        <v>366</v>
      </c>
      <c r="K25" s="111" t="s">
        <v>347</v>
      </c>
      <c r="Q25" s="126" t="s">
        <v>330</v>
      </c>
      <c r="R25" s="122">
        <f>BG_ALGAR!B10</f>
        <v>1682789</v>
      </c>
      <c r="S25" s="122">
        <f>BG_ALGAR!C10</f>
        <v>1436928</v>
      </c>
      <c r="T25" s="122">
        <f>BG_ALGAR!D10</f>
        <v>1169971</v>
      </c>
      <c r="U25" s="122">
        <f>BG_ALGAR!E10</f>
        <v>1093514</v>
      </c>
      <c r="V25" s="122">
        <f>BG_ALGAR!F10</f>
        <v>971304</v>
      </c>
      <c r="W25" s="122">
        <f>BG_ALGAR!G10</f>
        <v>867087</v>
      </c>
      <c r="X25" s="123">
        <f>(R25-S25)/S25</f>
        <v>0.17110182277748084</v>
      </c>
      <c r="Y25" s="113"/>
      <c r="AA25" s="111" t="s">
        <v>358</v>
      </c>
    </row>
    <row r="26" spans="1:33" x14ac:dyDescent="0.25">
      <c r="B26" s="157" t="s">
        <v>374</v>
      </c>
      <c r="K26" s="111" t="s">
        <v>348</v>
      </c>
      <c r="AA26" s="111" t="s">
        <v>359</v>
      </c>
    </row>
    <row r="27" spans="1:33" x14ac:dyDescent="0.25">
      <c r="A27" s="114"/>
      <c r="K27" s="111" t="s">
        <v>349</v>
      </c>
      <c r="S27" s="111" t="s">
        <v>350</v>
      </c>
      <c r="AA27" s="157" t="s">
        <v>360</v>
      </c>
    </row>
    <row r="28" spans="1:33" x14ac:dyDescent="0.25">
      <c r="J28" s="111" t="s">
        <v>354</v>
      </c>
      <c r="S28" s="111" t="s">
        <v>351</v>
      </c>
    </row>
    <row r="29" spans="1:33" x14ac:dyDescent="0.25">
      <c r="S29" s="111" t="s">
        <v>355</v>
      </c>
    </row>
    <row r="30" spans="1:33" x14ac:dyDescent="0.25">
      <c r="S30" s="157" t="s">
        <v>361</v>
      </c>
    </row>
    <row r="31" spans="1:33" x14ac:dyDescent="0.25">
      <c r="H31" s="201" t="s">
        <v>352</v>
      </c>
      <c r="I31" s="201"/>
      <c r="J31" s="189">
        <f>(J19-K19)/K19</f>
        <v>0.25617430479957742</v>
      </c>
      <c r="K31" s="150">
        <f t="shared" ref="K31:N31" si="11">(K19-L19)/L19</f>
        <v>0.18729246427481039</v>
      </c>
      <c r="L31" s="150">
        <f t="shared" si="11"/>
        <v>9.1984637387618307E-2</v>
      </c>
      <c r="M31" s="150">
        <f t="shared" si="11"/>
        <v>4.4811178076026609E-2</v>
      </c>
      <c r="N31" s="150">
        <f t="shared" si="11"/>
        <v>0.12507505274826367</v>
      </c>
      <c r="W31" s="153" t="s">
        <v>367</v>
      </c>
    </row>
    <row r="32" spans="1:33" ht="15.75" customHeight="1" x14ac:dyDescent="0.25">
      <c r="A32" s="111" t="s">
        <v>373</v>
      </c>
      <c r="I32" s="164" t="s">
        <v>369</v>
      </c>
      <c r="J32" s="150">
        <v>1.4725041702921594E-2</v>
      </c>
      <c r="K32" s="150">
        <v>6.2818172225617835E-2</v>
      </c>
      <c r="L32" s="150">
        <v>6.4643852602350643E-2</v>
      </c>
      <c r="M32" s="150">
        <v>5.8038082059988047E-2</v>
      </c>
      <c r="N32" s="150">
        <v>9.2424354711374099E-2</v>
      </c>
      <c r="Q32" s="9" t="s">
        <v>370</v>
      </c>
      <c r="R32" s="189">
        <v>0.25617430479957742</v>
      </c>
      <c r="S32" s="150">
        <v>0.18729246427481039</v>
      </c>
      <c r="T32" s="150">
        <v>9.1984637387618307E-2</v>
      </c>
      <c r="U32" s="176">
        <v>4.4811178076026609E-2</v>
      </c>
      <c r="V32" s="150">
        <v>0.12507505274826367</v>
      </c>
    </row>
    <row r="33" spans="1:26" x14ac:dyDescent="0.25">
      <c r="A33" s="114" t="s">
        <v>124</v>
      </c>
      <c r="Q33" s="163" t="s">
        <v>353</v>
      </c>
      <c r="R33" s="150">
        <f>(R25-S25)/S25</f>
        <v>0.17110182277748084</v>
      </c>
      <c r="S33" s="176">
        <f>(S25-T25)/T25</f>
        <v>0.22817403166403269</v>
      </c>
      <c r="T33" s="150">
        <f>(T25-U25)/U25</f>
        <v>6.9918629299670604E-2</v>
      </c>
      <c r="U33" s="150">
        <f>(U25-V25)/V25</f>
        <v>0.12582054639947945</v>
      </c>
      <c r="V33" s="150">
        <f>(V25-W25)/W25</f>
        <v>0.12019209145103087</v>
      </c>
    </row>
    <row r="35" spans="1:26" x14ac:dyDescent="0.25">
      <c r="Z35" s="111" t="s">
        <v>326</v>
      </c>
    </row>
    <row r="36" spans="1:26" x14ac:dyDescent="0.25">
      <c r="Z36" s="111" t="s">
        <v>128</v>
      </c>
    </row>
  </sheetData>
  <mergeCells count="14">
    <mergeCell ref="AO7:AP7"/>
    <mergeCell ref="H31:I31"/>
    <mergeCell ref="R11:X11"/>
    <mergeCell ref="U1:AA1"/>
    <mergeCell ref="U6:AA6"/>
    <mergeCell ref="AA11:AG11"/>
    <mergeCell ref="AH6:AN6"/>
    <mergeCell ref="H20:I20"/>
    <mergeCell ref="H21:I21"/>
    <mergeCell ref="H22:I22"/>
    <mergeCell ref="H6:N6"/>
    <mergeCell ref="B11:H11"/>
    <mergeCell ref="J11:P11"/>
    <mergeCell ref="H19:I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BPA_ALGAR</vt:lpstr>
      <vt:lpstr>BPP_ALGAR</vt:lpstr>
      <vt:lpstr>DFC_ALGAR</vt:lpstr>
      <vt:lpstr>LIQUIDEZ_ALGAR</vt:lpstr>
      <vt:lpstr>FCL_ALGAR</vt:lpstr>
      <vt:lpstr>DRE_ALGAR</vt:lpstr>
      <vt:lpstr>BG_ALGAR</vt:lpstr>
      <vt:lpstr>Rentabilidade_ALGAR</vt:lpstr>
      <vt:lpstr>Determinantes do ROE ALGAR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LEONI</dc:creator>
  <cp:lastModifiedBy>IVAN LEONI</cp:lastModifiedBy>
  <dcterms:created xsi:type="dcterms:W3CDTF">2020-05-26T01:47:57Z</dcterms:created>
  <dcterms:modified xsi:type="dcterms:W3CDTF">2020-07-16T03:48:15Z</dcterms:modified>
</cp:coreProperties>
</file>