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Diploma\"/>
    </mc:Choice>
  </mc:AlternateContent>
  <xr:revisionPtr revIDLastSave="0" documentId="13_ncr:1_{51D71C16-8432-4558-BAB5-3579F01EE480}" xr6:coauthVersionLast="47" xr6:coauthVersionMax="47" xr10:uidLastSave="{00000000-0000-0000-0000-000000000000}"/>
  <bookViews>
    <workbookView xWindow="-120" yWindow="-120" windowWidth="29040" windowHeight="15840" xr2:uid="{49E8A915-5A6F-4B3C-966A-272F8EBD5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1" i="1" l="1"/>
  <c r="T137" i="1"/>
  <c r="T136" i="1"/>
  <c r="T135" i="1"/>
  <c r="AC146" i="1"/>
  <c r="AC143" i="1"/>
  <c r="AC144" i="1"/>
  <c r="AC145" i="1"/>
  <c r="X144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23" i="1"/>
  <c r="W109" i="1"/>
  <c r="T109" i="1"/>
  <c r="W108" i="1"/>
  <c r="W110" i="1"/>
  <c r="AR81" i="1"/>
  <c r="T110" i="1"/>
  <c r="Z110" i="1"/>
  <c r="Z111" i="1"/>
  <c r="Z112" i="1"/>
  <c r="Z113" i="1"/>
  <c r="Z114" i="1"/>
  <c r="T108" i="1"/>
  <c r="AY44" i="1"/>
  <c r="AY45" i="1"/>
  <c r="AY46" i="1"/>
  <c r="AY47" i="1"/>
  <c r="AY48" i="1"/>
  <c r="AY49" i="1"/>
  <c r="AR44" i="1"/>
  <c r="AR45" i="1"/>
  <c r="AR46" i="1"/>
  <c r="AR47" i="1"/>
  <c r="AR48" i="1"/>
  <c r="AR49" i="1"/>
  <c r="T107" i="1"/>
  <c r="W111" i="1"/>
  <c r="W113" i="1" s="1"/>
  <c r="W107" i="1"/>
  <c r="T11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91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94" i="1"/>
  <c r="W106" i="1"/>
  <c r="V102" i="1"/>
  <c r="W102" i="1" s="1"/>
  <c r="V95" i="1"/>
  <c r="W95" i="1" s="1"/>
  <c r="AR64" i="1"/>
  <c r="V104" i="1" s="1"/>
  <c r="W104" i="1" s="1"/>
  <c r="AR65" i="1"/>
  <c r="V93" i="1" s="1"/>
  <c r="W93" i="1" s="1"/>
  <c r="AR67" i="1"/>
  <c r="V100" i="1" s="1"/>
  <c r="W100" i="1" s="1"/>
  <c r="AR68" i="1"/>
  <c r="V101" i="1" s="1"/>
  <c r="W101" i="1" s="1"/>
  <c r="AR69" i="1"/>
  <c r="AR70" i="1"/>
  <c r="V92" i="1" s="1"/>
  <c r="W92" i="1" s="1"/>
  <c r="AR71" i="1"/>
  <c r="AR72" i="1"/>
  <c r="V96" i="1" s="1"/>
  <c r="W96" i="1" s="1"/>
  <c r="AR73" i="1"/>
  <c r="V98" i="1" s="1"/>
  <c r="W98" i="1" s="1"/>
  <c r="AR75" i="1"/>
  <c r="V99" i="1" s="1"/>
  <c r="W99" i="1" s="1"/>
  <c r="AR76" i="1"/>
  <c r="V103" i="1" s="1"/>
  <c r="W103" i="1" s="1"/>
  <c r="AR77" i="1"/>
  <c r="V97" i="1" s="1"/>
  <c r="W97" i="1" s="1"/>
  <c r="AR78" i="1"/>
  <c r="V94" i="1" s="1"/>
  <c r="W94" i="1" s="1"/>
  <c r="AR79" i="1"/>
  <c r="V105" i="1" s="1"/>
  <c r="W105" i="1" s="1"/>
  <c r="AR61" i="1"/>
  <c r="AU30" i="1"/>
  <c r="AU31" i="1"/>
  <c r="AU32" i="1"/>
  <c r="AU33" i="1"/>
  <c r="AU34" i="1"/>
  <c r="AU35" i="1"/>
  <c r="AU36" i="1"/>
  <c r="AY36" i="1" s="1"/>
  <c r="AU37" i="1"/>
  <c r="AU38" i="1"/>
  <c r="AU39" i="1"/>
  <c r="AU40" i="1"/>
  <c r="AU41" i="1"/>
  <c r="AU42" i="1"/>
  <c r="AU43" i="1"/>
  <c r="AU29" i="1"/>
  <c r="AR82" i="1" l="1"/>
  <c r="AY39" i="1"/>
  <c r="AY40" i="1"/>
  <c r="AY30" i="1"/>
  <c r="V91" i="1"/>
  <c r="W91" i="1" s="1"/>
  <c r="AY35" i="1"/>
  <c r="AY34" i="1"/>
  <c r="AY33" i="1"/>
  <c r="AY29" i="1"/>
  <c r="AY43" i="1"/>
  <c r="AY32" i="1"/>
  <c r="AY42" i="1"/>
  <c r="AY41" i="1"/>
  <c r="AY31" i="1"/>
  <c r="AY38" i="1"/>
  <c r="AY37" i="1"/>
</calcChain>
</file>

<file path=xl/sharedStrings.xml><?xml version="1.0" encoding="utf-8"?>
<sst xmlns="http://schemas.openxmlformats.org/spreadsheetml/2006/main" count="310" uniqueCount="166">
  <si>
    <t>https://belchip.by/product/?selected_product=36951</t>
  </si>
  <si>
    <t>Транзистор (дополнительный)</t>
  </si>
  <si>
    <t>Наименование</t>
  </si>
  <si>
    <t>Ссылка</t>
  </si>
  <si>
    <t>Как подключить антенну:</t>
  </si>
  <si>
    <t>В EasyEDA для SMD-конденсаторов использовать multulayer ceramic capacitor</t>
  </si>
  <si>
    <t>f=700/(R*C)</t>
  </si>
  <si>
    <t>R - сопротивление резисторов, которые стоят внутри, в кОм</t>
  </si>
  <si>
    <t>С - в мкФ, способность конденсатора.</t>
  </si>
  <si>
    <t>https://market-444.ru/article/details/glushilka-wifi-svoimi-rukami</t>
  </si>
  <si>
    <t>https://podavitel.ru/glushilka-wi-fi-svoimi-rukami.html</t>
  </si>
  <si>
    <t>Странные схемы глушилки</t>
  </si>
  <si>
    <t>https://habr.com/ru/articles/356868/</t>
  </si>
  <si>
    <t>Книги:</t>
  </si>
  <si>
    <t>http://www.iqytechnicalcollege.com/EW%20102%20%20A%20Second%20Course%20in%20Electronic%20Warfare.pdf</t>
  </si>
  <si>
    <t>https://core.ac.uk/download/pdf/232274856.pdf</t>
  </si>
  <si>
    <t>Статьи:</t>
  </si>
  <si>
    <t>Статья о влиянии шума на ofdm</t>
  </si>
  <si>
    <t>https://overclockers.ru/blog/vovsir/show/50070/razbiraemsya-kak-rabotaet-wi-fi-pochemu-ne-nuzhen-moschnyj-router-i-chto-realno-vliyaet-na-rabotu-seti</t>
  </si>
  <si>
    <t>шумы в wifi</t>
  </si>
  <si>
    <t>Идеи:</t>
  </si>
  <si>
    <t>Проверить, сколько битов передаётся в MSDA/PPDU wifi</t>
  </si>
  <si>
    <t>Например передаётся 8 бит за 192us. Значит нам надо минимум 8 раз пройти по спектру wifi за 192us</t>
  </si>
  <si>
    <t>идея для улучшения: для каждого спектра wifi использовать 1 ГУН. Так для всех спектров получится большое кол-во генераторов, однако производительность будет лучше.</t>
  </si>
  <si>
    <t>https://libeldoc.bsuir.by/bitstream/123456789/37278/1/Muravev_2019.pdf</t>
  </si>
  <si>
    <t>(поиск по слову "шум")</t>
  </si>
  <si>
    <t>Уменьшаем ёмкость на C3 - получаем более короткие волны большего напряжения</t>
  </si>
  <si>
    <t>Важно! При этом частота не меняется. Получаются короткие пики и большое равнины</t>
  </si>
  <si>
    <t>Антенна (SMA-Male)</t>
  </si>
  <si>
    <t>https://www.belchip.by/product/?selected_product=17702</t>
  </si>
  <si>
    <t>Разъём (SMA-Female)</t>
  </si>
  <si>
    <t>https://jlcpcb.com/partdetail/HjTech-HJSMA005/C1509228</t>
  </si>
  <si>
    <t>Компоненты которые стоят сейчас</t>
  </si>
  <si>
    <t>Компоненты которые будут на плате от JLCPCB</t>
  </si>
  <si>
    <t>Транзистор (SMD-эквивалент N2222A)</t>
  </si>
  <si>
    <t>Под вопросом</t>
  </si>
  <si>
    <t>Точно да</t>
  </si>
  <si>
    <t>Точно нет</t>
  </si>
  <si>
    <t>Комментарий</t>
  </si>
  <si>
    <t>№</t>
  </si>
  <si>
    <t>На данный момент стоит она, разъём - SMA, малое усиление, может будет  антенна под номером 3</t>
  </si>
  <si>
    <t>То же самое касается разъёма. Если буду менять антенну - сменю разъём на номер 4</t>
  </si>
  <si>
    <t>Отличие SMA от RPSMA (reverse polarity SMA)</t>
  </si>
  <si>
    <t>Антенна (RPSMA-Male)</t>
  </si>
  <si>
    <t>Разъём (RPSMA-Female)</t>
  </si>
  <si>
    <t>Кодировка компонента</t>
  </si>
  <si>
    <t>SMA-KWE901</t>
  </si>
  <si>
    <t>SMA-KWE902</t>
  </si>
  <si>
    <t>2.4G-JB-9DB-2</t>
  </si>
  <si>
    <t xml:space="preserve"> L-KLS1-WIFI-2.4G-02-MR</t>
  </si>
  <si>
    <t>MMBT2222A</t>
  </si>
  <si>
    <t>AS05W2J0151T5E</t>
  </si>
  <si>
    <t>AC1210JR-072K2L</t>
  </si>
  <si>
    <t>Конденсатор 10nF/0.01uF</t>
  </si>
  <si>
    <t>C1206X103K501T</t>
  </si>
  <si>
    <t>FP18X473K500PBG</t>
  </si>
  <si>
    <t>1206B104K250CT</t>
  </si>
  <si>
    <t>Резистор 100</t>
  </si>
  <si>
    <t>25121WJ0101T4E</t>
  </si>
  <si>
    <t>Резистор 22к</t>
  </si>
  <si>
    <t>RK73B2ATTD223J</t>
  </si>
  <si>
    <t>3362X-1-102LF</t>
  </si>
  <si>
    <t>Варистор 1к (x2)</t>
  </si>
  <si>
    <t>Резистор 150 (x2)</t>
  </si>
  <si>
    <t>Резистор 2.5к (x2)</t>
  </si>
  <si>
    <t>Конденсатор 47nF/0.047uF (x2)</t>
  </si>
  <si>
    <t>Конденсатор 100pF</t>
  </si>
  <si>
    <t>CGA3E2C0G2A101JT0Y0N</t>
  </si>
  <si>
    <t>Стабилизатор напряжения на 5V</t>
  </si>
  <si>
    <t>78L05</t>
  </si>
  <si>
    <t>Конденсатор 330nF</t>
  </si>
  <si>
    <t>0603F334Z500NT</t>
  </si>
  <si>
    <t>Конденсатор 100nF/0.1uF (x3)</t>
  </si>
  <si>
    <t>Кнопка включения</t>
  </si>
  <si>
    <t>YTS1C0033BBG01</t>
  </si>
  <si>
    <t>0201N1R5C250CT</t>
  </si>
  <si>
    <t>Конденсатор выводной 1.5pF</t>
  </si>
  <si>
    <t>Резистор 1к (х2)</t>
  </si>
  <si>
    <t>Повышение частоты</t>
  </si>
  <si>
    <t>WR20X1001FTL</t>
  </si>
  <si>
    <t>LM2940L-50-TN3-R</t>
  </si>
  <si>
    <t>входное напряжение минимальное - 7.5, при двух батареях будет 7,4</t>
  </si>
  <si>
    <t>нормальное входное напряжение (6V)</t>
  </si>
  <si>
    <t>Цена (в $)</t>
  </si>
  <si>
    <t>jlcpcb.com/partdetail/utc_unisonic_tech-LM2940L_50_TN3R/C85225</t>
  </si>
  <si>
    <t>www.belchip.by/product/?selected_product=39786</t>
  </si>
  <si>
    <t>jlcpcb.com/partdetail/Dreamlnk-SMAKWE902/C914554</t>
  </si>
  <si>
    <t>www.chipdip.by/product0/8007170131</t>
  </si>
  <si>
    <t>jlcpcb.com/partdetail/Dreamlnk-SMAKWE901/C914553</t>
  </si>
  <si>
    <t>jlcpcb.com/partdetail/Hongjiacheng-MMBT2222A/C7420351</t>
  </si>
  <si>
    <t>jlcpcb.com/partdetail/584956-AS05W2J0151T5E/C560494</t>
  </si>
  <si>
    <t>jlcpcb.com/partdetail/Yageo-AC1210JR072K2L/C230435</t>
  </si>
  <si>
    <t>jlcpcb.com/partdetail/107237-C1206X103K501T/C106022</t>
  </si>
  <si>
    <t>jlcpcb.com/partdetail/543446-FP18X473K500PBG/C525319</t>
  </si>
  <si>
    <t>jlcpcb.com/partdetail/Walsin_TechCorp-1206B104K250CT/C396778</t>
  </si>
  <si>
    <t>jlcpcb.com/partdetail/15939-25121WJ0101T4E/C15262</t>
  </si>
  <si>
    <t>jlcpcb.com/partdetail/Koa_SpeerElec-RK73B2ATTD223J/C316792</t>
  </si>
  <si>
    <t>jlcpcb.com/partdetail/Bourns-3362X_1102LF/C123857</t>
  </si>
  <si>
    <t>jlcpcb.com/partdetail/Tdk-CGA3E2C0G2A101JT0Y0N/C342908</t>
  </si>
  <si>
    <t>jlcpcb.com/partdetail/323918-78L05/C347258</t>
  </si>
  <si>
    <t>jlcpcb.com/partdetail/521017-0603F334Z500NT/C507077</t>
  </si>
  <si>
    <t>jlcpcb.com/partdetail/Yiyuan-YTS1C0033BBG01/C5188566</t>
  </si>
  <si>
    <t>jlcpcb.com/partdetail/Walsin_TechCorp-0201N1R5C250CT/C424820</t>
  </si>
  <si>
    <t>jlcpcb.com/partdetail/Walsin_TechCorp-WR20X1001FTL/C335021</t>
  </si>
  <si>
    <t xml:space="preserve"> [Электронный ресурс]. – Электронные данные. – </t>
  </si>
  <si>
    <t>. – Дата доступа: 16.03.2024</t>
  </si>
  <si>
    <t>Цена (в бел. руб. по курсу 3.284)</t>
  </si>
  <si>
    <t>Наименование комплектующего</t>
  </si>
  <si>
    <t>Количество на одно изделие, шт</t>
  </si>
  <si>
    <t>Цена за единицу комплектующего</t>
  </si>
  <si>
    <t>Сумма, р</t>
  </si>
  <si>
    <t>[32]</t>
  </si>
  <si>
    <t>[33]</t>
  </si>
  <si>
    <t>[34]</t>
  </si>
  <si>
    <t>[</t>
  </si>
  <si>
    <t>]</t>
  </si>
  <si>
    <t>[36]</t>
  </si>
  <si>
    <t>[35]</t>
  </si>
  <si>
    <t>[44]</t>
  </si>
  <si>
    <t>[45]</t>
  </si>
  <si>
    <t>[46]</t>
  </si>
  <si>
    <t>[47]</t>
  </si>
  <si>
    <t>[43]</t>
  </si>
  <si>
    <t>[42]</t>
  </si>
  <si>
    <t>[41]</t>
  </si>
  <si>
    <t>[40]</t>
  </si>
  <si>
    <t>[39]</t>
  </si>
  <si>
    <t>[38]</t>
  </si>
  <si>
    <t>[37]</t>
  </si>
  <si>
    <t>[48]</t>
  </si>
  <si>
    <t xml:space="preserve">Разъём SMA-Female </t>
  </si>
  <si>
    <t xml:space="preserve">Резистор 100 Ом </t>
  </si>
  <si>
    <t xml:space="preserve">Резистор 150 Ом </t>
  </si>
  <si>
    <t xml:space="preserve">Резистор 1 кОм </t>
  </si>
  <si>
    <t xml:space="preserve">Резистор 22 кОм </t>
  </si>
  <si>
    <t xml:space="preserve">Потенциометр 1 кОм </t>
  </si>
  <si>
    <t xml:space="preserve">Конденсатор 1.5 пФ </t>
  </si>
  <si>
    <t xml:space="preserve">Конденсатор 100 пФ </t>
  </si>
  <si>
    <t xml:space="preserve">Конденсатор 330 нФ </t>
  </si>
  <si>
    <t xml:space="preserve">Конденсатор 10 нФ </t>
  </si>
  <si>
    <t xml:space="preserve">Конденсатор 47 нФ </t>
  </si>
  <si>
    <t xml:space="preserve">Конденсатор 100 нФ </t>
  </si>
  <si>
    <t xml:space="preserve">Кнопка </t>
  </si>
  <si>
    <t xml:space="preserve">Транзистор MMBT2222A </t>
  </si>
  <si>
    <t xml:space="preserve">Стабилизатор напряжения LM2940L </t>
  </si>
  <si>
    <t xml:space="preserve">ГУН YSGM232508 </t>
  </si>
  <si>
    <t>Плата печатная двуслойная</t>
  </si>
  <si>
    <t>XL6009 Модуль DC-DC повышающий</t>
  </si>
  <si>
    <t xml:space="preserve">HX-2S-JH20, контроллер заряда/разряда </t>
  </si>
  <si>
    <t>www.pcmount.by/moduli-kontrolya-zaryada-razryada/battery-bms-board-2s-li-ion-hx-2s-jh20</t>
  </si>
  <si>
    <t>www.pcmount.by/preobrazovateli-napryazheniya/volt-converter-dc-dc-xl6009?i=13818%2C14861%2C14818</t>
  </si>
  <si>
    <t xml:space="preserve">Аккумулятор Kijo 18650 </t>
  </si>
  <si>
    <t>18650.by/katalog/akkumulyatornyie-batarei/akkumulyator-kijo-18650-li-ion-3-7-v-2-5-a-ch</t>
  </si>
  <si>
    <t xml:space="preserve">YSGM232508 </t>
  </si>
  <si>
    <t>china.org.ru/product/62460852011</t>
  </si>
  <si>
    <t>Модуль XL6009 DC-DC повышающий</t>
  </si>
  <si>
    <t xml:space="preserve">HX-2S-JH20, контроллер заряда/разряда  </t>
  </si>
  <si>
    <t>[49]</t>
  </si>
  <si>
    <t>[50]</t>
  </si>
  <si>
    <t>[51]</t>
  </si>
  <si>
    <t>[52]</t>
  </si>
  <si>
    <t>[53]</t>
  </si>
  <si>
    <t>USB-C конненктор</t>
  </si>
  <si>
    <t>MOLEX 202410</t>
  </si>
  <si>
    <t>jlcpcb.com/partdetail/Molex-2024100002/C586089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</si>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</sst>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Border="1" applyAlignment="1">
      <alignment horizontal="center"/>
    </xf>
    <xf numFmtId="49" fontId="0" fillId="0" borderId="0" xfId="0" applyNumberForma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1"/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7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49" fontId="5" fillId="4" borderId="7" xfId="4" applyNumberFormat="1" applyBorder="1" applyAlignment="1">
      <alignment horizontal="left"/>
    </xf>
    <xf numFmtId="49" fontId="5" fillId="4" borderId="6" xfId="4" applyNumberFormat="1" applyBorder="1" applyAlignment="1">
      <alignment horizontal="left"/>
    </xf>
    <xf numFmtId="49" fontId="5" fillId="4" borderId="8" xfId="4" applyNumberFormat="1" applyBorder="1" applyAlignment="1">
      <alignment horizontal="left"/>
    </xf>
    <xf numFmtId="0" fontId="3" fillId="2" borderId="0" xfId="2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33" xfId="0" applyNumberFormat="1" applyFill="1" applyBorder="1" applyAlignment="1">
      <alignment horizontal="center"/>
    </xf>
    <xf numFmtId="0" fontId="5" fillId="4" borderId="0" xfId="4" applyAlignment="1">
      <alignment horizontal="center"/>
    </xf>
    <xf numFmtId="0" fontId="4" fillId="3" borderId="0" xfId="3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2" xfId="1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0" borderId="20" xfId="1" applyBorder="1" applyAlignment="1">
      <alignment horizontal="left"/>
    </xf>
    <xf numFmtId="0" fontId="2" fillId="0" borderId="15" xfId="1" applyBorder="1" applyAlignment="1">
      <alignment horizontal="left"/>
    </xf>
    <xf numFmtId="0" fontId="2" fillId="0" borderId="16" xfId="1" applyBorder="1" applyAlignment="1">
      <alignment horizontal="left"/>
    </xf>
    <xf numFmtId="49" fontId="5" fillId="4" borderId="7" xfId="4" applyNumberFormat="1" applyBorder="1"/>
    <xf numFmtId="49" fontId="5" fillId="4" borderId="6" xfId="4" applyNumberFormat="1" applyBorder="1"/>
    <xf numFmtId="49" fontId="5" fillId="4" borderId="8" xfId="4" applyNumberForma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49" fontId="5" fillId="4" borderId="25" xfId="4" applyNumberFormat="1" applyBorder="1" applyAlignment="1">
      <alignment horizontal="left"/>
    </xf>
    <xf numFmtId="49" fontId="5" fillId="4" borderId="26" xfId="4" applyNumberFormat="1" applyBorder="1" applyAlignment="1">
      <alignment horizontal="left"/>
    </xf>
    <xf numFmtId="49" fontId="5" fillId="4" borderId="27" xfId="4" applyNumberFormat="1" applyBorder="1" applyAlignment="1">
      <alignment horizontal="left"/>
    </xf>
    <xf numFmtId="49" fontId="4" fillId="3" borderId="7" xfId="3" applyNumberFormat="1" applyBorder="1" applyAlignment="1">
      <alignment horizontal="left"/>
    </xf>
    <xf numFmtId="49" fontId="4" fillId="3" borderId="6" xfId="3" applyNumberFormat="1" applyBorder="1" applyAlignment="1">
      <alignment horizontal="left"/>
    </xf>
    <xf numFmtId="49" fontId="4" fillId="3" borderId="8" xfId="3" applyNumberFormat="1" applyBorder="1" applyAlignment="1">
      <alignment horizontal="left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11</xdr:row>
      <xdr:rowOff>181482</xdr:rowOff>
    </xdr:from>
    <xdr:to>
      <xdr:col>15</xdr:col>
      <xdr:colOff>123826</xdr:colOff>
      <xdr:row>32</xdr:row>
      <xdr:rowOff>114299</xdr:rowOff>
    </xdr:to>
    <xdr:pic>
      <xdr:nvPicPr>
        <xdr:cNvPr id="3" name="Picture 2" descr="Активная коротковолновая антенна Mini-Whip своими руками.">
          <a:extLst>
            <a:ext uri="{FF2B5EF4-FFF2-40B4-BE49-F238E27FC236}">
              <a16:creationId xmlns:a16="http://schemas.microsoft.com/office/drawing/2014/main" id="{7F4A1EEB-9B14-4F8E-B0B4-E3F7FE3FF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44" y="2310600"/>
          <a:ext cx="8547847" cy="393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34883</xdr:colOff>
      <xdr:row>12</xdr:row>
      <xdr:rowOff>29331</xdr:rowOff>
    </xdr:from>
    <xdr:to>
      <xdr:col>22</xdr:col>
      <xdr:colOff>458416</xdr:colOff>
      <xdr:row>35</xdr:row>
      <xdr:rowOff>29331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0876A-237F-413B-BD4E-264DC3F1B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6765" y="2348949"/>
          <a:ext cx="7547040" cy="4381500"/>
        </a:xfrm>
        <a:prstGeom prst="rect">
          <a:avLst/>
        </a:prstGeom>
      </xdr:spPr>
    </xdr:pic>
    <xdr:clientData/>
  </xdr:twoCellAnchor>
  <xdr:twoCellAnchor>
    <xdr:from>
      <xdr:col>16</xdr:col>
      <xdr:colOff>132521</xdr:colOff>
      <xdr:row>23</xdr:row>
      <xdr:rowOff>124238</xdr:rowOff>
    </xdr:from>
    <xdr:to>
      <xdr:col>18</xdr:col>
      <xdr:colOff>24847</xdr:colOff>
      <xdr:row>24</xdr:row>
      <xdr:rowOff>132521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6AF76DB-A829-487B-8C19-5A099AFEBCBD}"/>
            </a:ext>
          </a:extLst>
        </xdr:cNvPr>
        <xdr:cNvSpPr/>
      </xdr:nvSpPr>
      <xdr:spPr>
        <a:xfrm>
          <a:off x="9939130" y="4530586"/>
          <a:ext cx="1118152" cy="1987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268356</xdr:colOff>
      <xdr:row>14</xdr:row>
      <xdr:rowOff>36442</xdr:rowOff>
    </xdr:from>
    <xdr:to>
      <xdr:col>27</xdr:col>
      <xdr:colOff>91109</xdr:colOff>
      <xdr:row>19</xdr:row>
      <xdr:rowOff>157369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10F0E81-B414-4113-8957-3D8D49EEA839}"/>
            </a:ext>
          </a:extLst>
        </xdr:cNvPr>
        <xdr:cNvSpPr/>
      </xdr:nvSpPr>
      <xdr:spPr>
        <a:xfrm>
          <a:off x="14978269" y="2728290"/>
          <a:ext cx="1661492" cy="107342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19</xdr:col>
      <xdr:colOff>315687</xdr:colOff>
      <xdr:row>12</xdr:row>
      <xdr:rowOff>65315</xdr:rowOff>
    </xdr:from>
    <xdr:to>
      <xdr:col>29</xdr:col>
      <xdr:colOff>191298</xdr:colOff>
      <xdr:row>35</xdr:row>
      <xdr:rowOff>8165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F1A4D-34DE-4630-AC5C-74B3E6F4F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544" y="2351315"/>
          <a:ext cx="7518743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62194</xdr:colOff>
      <xdr:row>74</xdr:row>
      <xdr:rowOff>125506</xdr:rowOff>
    </xdr:from>
    <xdr:to>
      <xdr:col>13</xdr:col>
      <xdr:colOff>42438</xdr:colOff>
      <xdr:row>96</xdr:row>
      <xdr:rowOff>54507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FA988D-519E-4353-9291-757C8F7E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194" y="14260606"/>
          <a:ext cx="4857044" cy="4134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detail/HjTech-HJSMA005/C150922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elchip.by/product/?selected_product=17702" TargetMode="External"/><Relationship Id="rId1" Type="http://schemas.openxmlformats.org/officeDocument/2006/relationships/hyperlink" Target="https://belchip.by/product/?selected_product=3695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pcmount.by/preobrazovateli-napryazheniya/volt-converter-dc-dc-xl6009?i=13818%2C14861%2C14818" TargetMode="External"/><Relationship Id="rId4" Type="http://schemas.openxmlformats.org/officeDocument/2006/relationships/hyperlink" Target="http://www.pcmount.by/moduli-kontrolya-zaryada-razryada/battery-bms-board-2s-li-ion-hx-2s-jh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B416-C4F8-4CD1-A856-CE2988DE9FEF}">
  <dimension ref="B1:AZ146"/>
  <sheetViews>
    <sheetView tabSelected="1" topLeftCell="O41" zoomScale="70" zoomScaleNormal="70" workbookViewId="0">
      <selection activeCell="V111" sqref="V111"/>
    </sheetView>
  </sheetViews>
  <sheetFormatPr defaultRowHeight="15" x14ac:dyDescent="0.25"/>
  <cols>
    <col min="19" max="19" width="39.42578125" bestFit="1" customWidth="1"/>
    <col min="20" max="20" width="31.85546875" bestFit="1" customWidth="1"/>
    <col min="40" max="47" width="9.140625" customWidth="1"/>
    <col min="51" max="51" width="9.140625" customWidth="1"/>
  </cols>
  <sheetData>
    <row r="1" spans="2:52" ht="15" customHeight="1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52" ht="1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52" x14ac:dyDescent="0.25"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52" x14ac:dyDescent="0.25"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W4" t="s">
        <v>11</v>
      </c>
    </row>
    <row r="5" spans="2:52" x14ac:dyDescent="0.25"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W5" t="s">
        <v>9</v>
      </c>
    </row>
    <row r="6" spans="2:52" x14ac:dyDescent="0.25"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W6" t="s">
        <v>10</v>
      </c>
    </row>
    <row r="7" spans="2:52" x14ac:dyDescent="0.25"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W7" s="85" t="s">
        <v>12</v>
      </c>
      <c r="X7" s="85"/>
      <c r="Y7" s="85"/>
      <c r="Z7" s="85"/>
      <c r="AA7" s="85"/>
    </row>
    <row r="8" spans="2:52" x14ac:dyDescent="0.25"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11" spans="2:52" x14ac:dyDescent="0.25">
      <c r="Y11" t="s">
        <v>6</v>
      </c>
      <c r="AA11" t="s">
        <v>7</v>
      </c>
    </row>
    <row r="12" spans="2:52" x14ac:dyDescent="0.25">
      <c r="B12" s="67" t="s">
        <v>4</v>
      </c>
      <c r="C12" s="67"/>
      <c r="D12" s="67"/>
      <c r="Q12" s="1" t="s">
        <v>5</v>
      </c>
      <c r="R12" s="1"/>
      <c r="S12" s="1"/>
      <c r="T12" s="1"/>
      <c r="U12" s="1"/>
      <c r="V12" s="1"/>
      <c r="AA12" t="s">
        <v>8</v>
      </c>
    </row>
    <row r="13" spans="2:52" x14ac:dyDescent="0.25">
      <c r="Q13" s="1"/>
      <c r="R13" s="1"/>
      <c r="S13" s="1"/>
      <c r="T13" s="1"/>
      <c r="U13" s="1"/>
      <c r="V13" s="1"/>
    </row>
    <row r="14" spans="2:52" x14ac:dyDescent="0.25">
      <c r="Q14" s="1"/>
      <c r="R14" s="1"/>
      <c r="S14" s="1"/>
      <c r="T14" s="1"/>
      <c r="U14" s="1"/>
      <c r="V14" s="1"/>
      <c r="AQ14" s="67" t="s">
        <v>26</v>
      </c>
      <c r="AR14" s="67"/>
      <c r="AS14" s="67"/>
      <c r="AT14" s="67"/>
      <c r="AU14" s="67"/>
      <c r="AV14" s="67"/>
      <c r="AW14" s="67"/>
      <c r="AX14" s="67"/>
      <c r="AY14" s="67"/>
      <c r="AZ14" s="67"/>
    </row>
    <row r="15" spans="2:52" x14ac:dyDescent="0.25">
      <c r="Q15" s="1"/>
      <c r="R15" s="1"/>
      <c r="S15" s="1"/>
      <c r="T15" s="1"/>
      <c r="U15" s="1"/>
      <c r="V15" s="1"/>
      <c r="AQ15" s="67" t="s">
        <v>27</v>
      </c>
      <c r="AR15" s="67"/>
      <c r="AS15" s="67"/>
      <c r="AT15" s="67"/>
      <c r="AU15" s="67"/>
      <c r="AV15" s="67"/>
      <c r="AW15" s="67"/>
      <c r="AX15" s="67"/>
      <c r="AY15" s="67"/>
      <c r="AZ15" s="67"/>
    </row>
    <row r="16" spans="2:52" x14ac:dyDescent="0.25">
      <c r="Q16" s="1"/>
      <c r="R16" s="1"/>
      <c r="S16" s="1"/>
      <c r="T16" s="1"/>
      <c r="U16" s="1"/>
      <c r="V16" s="1"/>
    </row>
    <row r="29" spans="41:51" x14ac:dyDescent="0.25">
      <c r="AO29" t="s">
        <v>114</v>
      </c>
      <c r="AP29">
        <v>33</v>
      </c>
      <c r="AQ29" t="s">
        <v>115</v>
      </c>
      <c r="AR29" s="11" t="str">
        <f>_xlfn.CONCAT(AO29:AQ29)</f>
        <v>[33]</v>
      </c>
      <c r="AS29" s="7" t="str">
        <f>W61</f>
        <v>SMA-KWE902</v>
      </c>
      <c r="AT29" t="s">
        <v>104</v>
      </c>
      <c r="AU29" t="str">
        <f>Z61</f>
        <v>jlcpcb.com/partdetail/Dreamlnk-SMAKWE902/C914554</v>
      </c>
      <c r="AV29" t="s">
        <v>105</v>
      </c>
      <c r="AY29" t="str">
        <f t="shared" ref="AY29:AY43" si="0">_xlfn.CONCAT(AS29:AV29)</f>
        <v>SMA-KWE902 [Электронный ресурс]. – Электронные данные. – jlcpcb.com/partdetail/Dreamlnk-SMAKWE902/C914554. – Дата доступа: 16.03.2024</v>
      </c>
    </row>
    <row r="30" spans="41:51" x14ac:dyDescent="0.25">
      <c r="AO30" t="s">
        <v>114</v>
      </c>
      <c r="AP30">
        <v>34</v>
      </c>
      <c r="AQ30" t="s">
        <v>115</v>
      </c>
      <c r="AR30" s="11" t="str">
        <f t="shared" ref="AR30:AR49" si="1">_xlfn.CONCAT(AO30:AQ30)</f>
        <v>[34]</v>
      </c>
      <c r="AS30" s="7" t="str">
        <f>W64</f>
        <v>MMBT2222A</v>
      </c>
      <c r="AT30" t="s">
        <v>104</v>
      </c>
      <c r="AU30" t="str">
        <f>Z64</f>
        <v>jlcpcb.com/partdetail/Hongjiacheng-MMBT2222A/C7420351</v>
      </c>
      <c r="AV30" t="s">
        <v>105</v>
      </c>
      <c r="AY30" t="str">
        <f t="shared" si="0"/>
        <v>MMBT2222A [Электронный ресурс]. – Электронные данные. – jlcpcb.com/partdetail/Hongjiacheng-MMBT2222A/C7420351. – Дата доступа: 16.03.2024</v>
      </c>
    </row>
    <row r="31" spans="41:51" x14ac:dyDescent="0.25">
      <c r="AO31" t="s">
        <v>114</v>
      </c>
      <c r="AP31">
        <v>35</v>
      </c>
      <c r="AQ31" t="s">
        <v>115</v>
      </c>
      <c r="AR31" s="11" t="str">
        <f t="shared" si="1"/>
        <v>[35]</v>
      </c>
      <c r="AS31" s="7" t="str">
        <f>W65</f>
        <v>AS05W2J0151T5E</v>
      </c>
      <c r="AT31" t="s">
        <v>104</v>
      </c>
      <c r="AU31" t="str">
        <f>Z65</f>
        <v>jlcpcb.com/partdetail/584956-AS05W2J0151T5E/C560494</v>
      </c>
      <c r="AV31" t="s">
        <v>105</v>
      </c>
      <c r="AY31" t="str">
        <f t="shared" si="0"/>
        <v>AS05W2J0151T5E [Электронный ресурс]. – Электронные данные. – jlcpcb.com/partdetail/584956-AS05W2J0151T5E/C560494. – Дата доступа: 16.03.2024</v>
      </c>
    </row>
    <row r="32" spans="41:51" x14ac:dyDescent="0.25">
      <c r="AO32" t="s">
        <v>114</v>
      </c>
      <c r="AP32">
        <v>36</v>
      </c>
      <c r="AQ32" t="s">
        <v>115</v>
      </c>
      <c r="AR32" s="11" t="str">
        <f t="shared" si="1"/>
        <v>[36]</v>
      </c>
      <c r="AS32" s="7" t="str">
        <f t="shared" ref="AS32:AS38" si="2">W67</f>
        <v>C1206X103K501T</v>
      </c>
      <c r="AT32" t="s">
        <v>104</v>
      </c>
      <c r="AU32" t="str">
        <f t="shared" ref="AU32:AU38" si="3">Z67</f>
        <v>jlcpcb.com/partdetail/107237-C1206X103K501T/C106022</v>
      </c>
      <c r="AV32" t="s">
        <v>105</v>
      </c>
      <c r="AY32" t="str">
        <f t="shared" si="0"/>
        <v>C1206X103K501T [Электронный ресурс]. – Электронные данные. – jlcpcb.com/partdetail/107237-C1206X103K501T/C106022. – Дата доступа: 16.03.2024</v>
      </c>
    </row>
    <row r="33" spans="2:51" x14ac:dyDescent="0.25">
      <c r="AO33" t="s">
        <v>114</v>
      </c>
      <c r="AP33">
        <v>37</v>
      </c>
      <c r="AQ33" t="s">
        <v>115</v>
      </c>
      <c r="AR33" s="11" t="str">
        <f t="shared" si="1"/>
        <v>[37]</v>
      </c>
      <c r="AS33" s="7" t="str">
        <f t="shared" si="2"/>
        <v>FP18X473K500PBG</v>
      </c>
      <c r="AT33" t="s">
        <v>104</v>
      </c>
      <c r="AU33" t="str">
        <f t="shared" si="3"/>
        <v>jlcpcb.com/partdetail/543446-FP18X473K500PBG/C525319</v>
      </c>
      <c r="AV33" t="s">
        <v>105</v>
      </c>
      <c r="AY33" t="str">
        <f t="shared" si="0"/>
        <v>FP18X473K500PBG [Электронный ресурс]. – Электронные данные. – jlcpcb.com/partdetail/543446-FP18X473K500PBG/C525319. – Дата доступа: 16.03.2024</v>
      </c>
    </row>
    <row r="34" spans="2:51" x14ac:dyDescent="0.25">
      <c r="AO34" t="s">
        <v>114</v>
      </c>
      <c r="AP34">
        <v>38</v>
      </c>
      <c r="AQ34" t="s">
        <v>115</v>
      </c>
      <c r="AR34" s="11" t="str">
        <f t="shared" si="1"/>
        <v>[38]</v>
      </c>
      <c r="AS34" s="7" t="str">
        <f t="shared" si="2"/>
        <v>1206B104K250CT</v>
      </c>
      <c r="AT34" t="s">
        <v>104</v>
      </c>
      <c r="AU34" t="str">
        <f t="shared" si="3"/>
        <v>jlcpcb.com/partdetail/Walsin_TechCorp-1206B104K250CT/C396778</v>
      </c>
      <c r="AV34" t="s">
        <v>105</v>
      </c>
      <c r="AY34" t="str">
        <f t="shared" si="0"/>
        <v>1206B104K250CT [Электронный ресурс]. – Электронные данные. – jlcpcb.com/partdetail/Walsin_TechCorp-1206B104K250CT/C396778. – Дата доступа: 16.03.2024</v>
      </c>
    </row>
    <row r="35" spans="2:51" x14ac:dyDescent="0.25">
      <c r="AO35" t="s">
        <v>114</v>
      </c>
      <c r="AP35">
        <v>39</v>
      </c>
      <c r="AQ35" t="s">
        <v>115</v>
      </c>
      <c r="AR35" s="11" t="str">
        <f t="shared" si="1"/>
        <v>[39]</v>
      </c>
      <c r="AS35" s="7" t="str">
        <f t="shared" si="2"/>
        <v>25121WJ0101T4E</v>
      </c>
      <c r="AT35" t="s">
        <v>104</v>
      </c>
      <c r="AU35" t="str">
        <f t="shared" si="3"/>
        <v>jlcpcb.com/partdetail/15939-25121WJ0101T4E/C15262</v>
      </c>
      <c r="AV35" t="s">
        <v>105</v>
      </c>
      <c r="AY35" t="str">
        <f t="shared" si="0"/>
        <v>25121WJ0101T4E [Электронный ресурс]. – Электронные данные. – jlcpcb.com/partdetail/15939-25121WJ0101T4E/C15262. – Дата доступа: 16.03.2024</v>
      </c>
    </row>
    <row r="36" spans="2:51" x14ac:dyDescent="0.25">
      <c r="AO36" t="s">
        <v>114</v>
      </c>
      <c r="AP36">
        <v>40</v>
      </c>
      <c r="AQ36" t="s">
        <v>115</v>
      </c>
      <c r="AR36" s="11" t="str">
        <f t="shared" si="1"/>
        <v>[40]</v>
      </c>
      <c r="AS36" s="7" t="str">
        <f t="shared" si="2"/>
        <v>RK73B2ATTD223J</v>
      </c>
      <c r="AT36" t="s">
        <v>104</v>
      </c>
      <c r="AU36" t="str">
        <f t="shared" si="3"/>
        <v>jlcpcb.com/partdetail/Koa_SpeerElec-RK73B2ATTD223J/C316792</v>
      </c>
      <c r="AV36" t="s">
        <v>105</v>
      </c>
      <c r="AY36" t="str">
        <f t="shared" si="0"/>
        <v>RK73B2ATTD223J [Электронный ресурс]. – Электронные данные. – jlcpcb.com/partdetail/Koa_SpeerElec-RK73B2ATTD223J/C316792. – Дата доступа: 16.03.2024</v>
      </c>
    </row>
    <row r="37" spans="2:51" x14ac:dyDescent="0.25">
      <c r="AO37" t="s">
        <v>114</v>
      </c>
      <c r="AP37">
        <v>41</v>
      </c>
      <c r="AQ37" t="s">
        <v>115</v>
      </c>
      <c r="AR37" s="11" t="str">
        <f t="shared" si="1"/>
        <v>[41]</v>
      </c>
      <c r="AS37" s="7" t="str">
        <f t="shared" si="2"/>
        <v>3362X-1-102LF</v>
      </c>
      <c r="AT37" t="s">
        <v>104</v>
      </c>
      <c r="AU37" t="str">
        <f t="shared" si="3"/>
        <v>jlcpcb.com/partdetail/Bourns-3362X_1102LF/C123857</v>
      </c>
      <c r="AV37" t="s">
        <v>105</v>
      </c>
      <c r="AY37" t="str">
        <f t="shared" si="0"/>
        <v>3362X-1-102LF [Электронный ресурс]. – Электронные данные. – jlcpcb.com/partdetail/Bourns-3362X_1102LF/C123857. – Дата доступа: 16.03.2024</v>
      </c>
    </row>
    <row r="38" spans="2:51" x14ac:dyDescent="0.25">
      <c r="AO38" t="s">
        <v>114</v>
      </c>
      <c r="AP38">
        <v>42</v>
      </c>
      <c r="AQ38" t="s">
        <v>115</v>
      </c>
      <c r="AR38" s="11" t="str">
        <f t="shared" si="1"/>
        <v>[42]</v>
      </c>
      <c r="AS38" s="7" t="str">
        <f t="shared" si="2"/>
        <v>CGA3E2C0G2A101JT0Y0N</v>
      </c>
      <c r="AT38" t="s">
        <v>104</v>
      </c>
      <c r="AU38" t="str">
        <f t="shared" si="3"/>
        <v>jlcpcb.com/partdetail/Tdk-CGA3E2C0G2A101JT0Y0N/C342908</v>
      </c>
      <c r="AV38" t="s">
        <v>105</v>
      </c>
      <c r="AY38" t="str">
        <f t="shared" si="0"/>
        <v>CGA3E2C0G2A101JT0Y0N [Электронный ресурс]. – Электронные данные. – jlcpcb.com/partdetail/Tdk-CGA3E2C0G2A101JT0Y0N/C342908. – Дата доступа: 16.03.2024</v>
      </c>
    </row>
    <row r="39" spans="2:51" x14ac:dyDescent="0.25">
      <c r="AO39" t="s">
        <v>114</v>
      </c>
      <c r="AP39">
        <v>43</v>
      </c>
      <c r="AQ39" t="s">
        <v>115</v>
      </c>
      <c r="AR39" s="11" t="str">
        <f t="shared" si="1"/>
        <v>[43]</v>
      </c>
      <c r="AS39" s="7" t="str">
        <f>W75</f>
        <v>0603F334Z500NT</v>
      </c>
      <c r="AT39" t="s">
        <v>104</v>
      </c>
      <c r="AU39" t="str">
        <f>Z75</f>
        <v>jlcpcb.com/partdetail/521017-0603F334Z500NT/C507077</v>
      </c>
      <c r="AV39" t="s">
        <v>105</v>
      </c>
      <c r="AY39" t="str">
        <f t="shared" si="0"/>
        <v>0603F334Z500NT [Электронный ресурс]. – Электронные данные. – jlcpcb.com/partdetail/521017-0603F334Z500NT/C507077. – Дата доступа: 16.03.2024</v>
      </c>
    </row>
    <row r="40" spans="2:51" x14ac:dyDescent="0.25">
      <c r="B40" t="s">
        <v>13</v>
      </c>
      <c r="P40" t="s">
        <v>16</v>
      </c>
      <c r="AO40" t="s">
        <v>114</v>
      </c>
      <c r="AP40">
        <v>44</v>
      </c>
      <c r="AQ40" t="s">
        <v>115</v>
      </c>
      <c r="AR40" s="11" t="str">
        <f t="shared" si="1"/>
        <v>[44]</v>
      </c>
      <c r="AS40" s="7" t="str">
        <f>W76</f>
        <v>YTS1C0033BBG01</v>
      </c>
      <c r="AT40" t="s">
        <v>104</v>
      </c>
      <c r="AU40" t="str">
        <f>Z76</f>
        <v>jlcpcb.com/partdetail/Yiyuan-YTS1C0033BBG01/C5188566</v>
      </c>
      <c r="AV40" t="s">
        <v>105</v>
      </c>
      <c r="AY40" t="str">
        <f t="shared" si="0"/>
        <v>YTS1C0033BBG01 [Электронный ресурс]. – Электронные данные. – jlcpcb.com/partdetail/Yiyuan-YTS1C0033BBG01/C5188566. – Дата доступа: 16.03.2024</v>
      </c>
    </row>
    <row r="41" spans="2:51" x14ac:dyDescent="0.25">
      <c r="B41" t="s">
        <v>14</v>
      </c>
      <c r="P41" s="67" t="s">
        <v>17</v>
      </c>
      <c r="Q41" s="67"/>
      <c r="R41" s="67"/>
      <c r="S41" s="67"/>
      <c r="T41" s="67"/>
      <c r="U41" t="s">
        <v>15</v>
      </c>
      <c r="AO41" t="s">
        <v>114</v>
      </c>
      <c r="AP41">
        <v>45</v>
      </c>
      <c r="AQ41" t="s">
        <v>115</v>
      </c>
      <c r="AR41" s="11" t="str">
        <f t="shared" si="1"/>
        <v>[45]</v>
      </c>
      <c r="AS41" s="7" t="str">
        <f>W77</f>
        <v>0201N1R5C250CT</v>
      </c>
      <c r="AT41" t="s">
        <v>104</v>
      </c>
      <c r="AU41" t="str">
        <f>Z77</f>
        <v>jlcpcb.com/partdetail/Walsin_TechCorp-0201N1R5C250CT/C424820</v>
      </c>
      <c r="AV41" t="s">
        <v>105</v>
      </c>
      <c r="AY41" t="str">
        <f t="shared" si="0"/>
        <v>0201N1R5C250CT [Электронный ресурс]. – Электронные данные. – jlcpcb.com/partdetail/Walsin_TechCorp-0201N1R5C250CT/C424820. – Дата доступа: 16.03.2024</v>
      </c>
    </row>
    <row r="42" spans="2:51" x14ac:dyDescent="0.25">
      <c r="B42" t="s">
        <v>24</v>
      </c>
      <c r="J42" t="s">
        <v>25</v>
      </c>
      <c r="P42" s="67" t="s">
        <v>19</v>
      </c>
      <c r="Q42" s="67"/>
      <c r="R42" s="67"/>
      <c r="S42" s="67"/>
      <c r="T42" s="67"/>
      <c r="U42" t="s">
        <v>18</v>
      </c>
      <c r="AO42" t="s">
        <v>114</v>
      </c>
      <c r="AP42">
        <v>46</v>
      </c>
      <c r="AQ42" t="s">
        <v>115</v>
      </c>
      <c r="AR42" s="11" t="str">
        <f t="shared" si="1"/>
        <v>[46]</v>
      </c>
      <c r="AS42" s="7" t="str">
        <f>W78</f>
        <v>WR20X1001FTL</v>
      </c>
      <c r="AT42" t="s">
        <v>104</v>
      </c>
      <c r="AU42" t="str">
        <f>Z78</f>
        <v>jlcpcb.com/partdetail/Walsin_TechCorp-WR20X1001FTL/C335021</v>
      </c>
      <c r="AV42" t="s">
        <v>105</v>
      </c>
      <c r="AY42" t="str">
        <f t="shared" si="0"/>
        <v>WR20X1001FTL [Электронный ресурс]. – Электронные данные. – jlcpcb.com/partdetail/Walsin_TechCorp-WR20X1001FTL/C335021. – Дата доступа: 16.03.2024</v>
      </c>
    </row>
    <row r="43" spans="2:51" x14ac:dyDescent="0.25">
      <c r="P43" s="67"/>
      <c r="Q43" s="67"/>
      <c r="R43" s="67"/>
      <c r="S43" s="67"/>
      <c r="T43" s="67"/>
      <c r="AO43" t="s">
        <v>114</v>
      </c>
      <c r="AP43">
        <v>47</v>
      </c>
      <c r="AQ43" t="s">
        <v>115</v>
      </c>
      <c r="AR43" s="11" t="str">
        <f t="shared" si="1"/>
        <v>[47]</v>
      </c>
      <c r="AS43" s="7" t="str">
        <f>W79</f>
        <v>LM2940L-50-TN3-R</v>
      </c>
      <c r="AT43" t="s">
        <v>104</v>
      </c>
      <c r="AU43" t="str">
        <f>Z79</f>
        <v>jlcpcb.com/partdetail/utc_unisonic_tech-LM2940L_50_TN3R/C85225</v>
      </c>
      <c r="AV43" t="s">
        <v>105</v>
      </c>
      <c r="AY43" t="str">
        <f t="shared" si="0"/>
        <v>LM2940L-50-TN3-R [Электронный ресурс]. – Электронные данные. – jlcpcb.com/partdetail/utc_unisonic_tech-LM2940L_50_TN3R/C85225. – Дата доступа: 16.03.2024</v>
      </c>
    </row>
    <row r="44" spans="2:51" x14ac:dyDescent="0.25">
      <c r="AO44" t="s">
        <v>114</v>
      </c>
      <c r="AP44">
        <v>48</v>
      </c>
      <c r="AQ44" t="s">
        <v>115</v>
      </c>
      <c r="AR44" s="11" t="str">
        <f>_xlfn.CONCAT(AO44:AQ44)</f>
        <v>[48]</v>
      </c>
      <c r="AS44" t="s">
        <v>153</v>
      </c>
      <c r="AT44" t="s">
        <v>104</v>
      </c>
      <c r="AU44" t="s">
        <v>154</v>
      </c>
      <c r="AV44" t="s">
        <v>105</v>
      </c>
      <c r="AY44" t="str">
        <f t="shared" ref="AY44:AY49" si="4">_xlfn.CONCAT(AS44:AV44)</f>
        <v>YSGM232508  [Электронный ресурс]. – Электронные данные. – china.org.ru/product/62460852011. – Дата доступа: 16.03.2024</v>
      </c>
    </row>
    <row r="45" spans="2:51" x14ac:dyDescent="0.25">
      <c r="AO45" t="s">
        <v>114</v>
      </c>
      <c r="AP45">
        <v>49</v>
      </c>
      <c r="AQ45" t="s">
        <v>115</v>
      </c>
      <c r="AR45" s="11" t="str">
        <f t="shared" si="1"/>
        <v>[49]</v>
      </c>
      <c r="AS45" t="s">
        <v>147</v>
      </c>
      <c r="AT45" t="s">
        <v>104</v>
      </c>
      <c r="AU45" s="12" t="s">
        <v>150</v>
      </c>
      <c r="AV45" t="s">
        <v>105</v>
      </c>
      <c r="AY45" t="str">
        <f t="shared" si="4"/>
        <v>XL6009 Модуль DC-DC повышающий [Электронный ресурс]. – Электронные данные. – www.pcmount.by/preobrazovateli-napryazheniya/volt-converter-dc-dc-xl6009?i=13818%2C14861%2C14818. – Дата доступа: 16.03.2024</v>
      </c>
    </row>
    <row r="46" spans="2:51" x14ac:dyDescent="0.25">
      <c r="AO46" t="s">
        <v>114</v>
      </c>
      <c r="AP46">
        <v>50</v>
      </c>
      <c r="AQ46" t="s">
        <v>115</v>
      </c>
      <c r="AR46" s="11" t="str">
        <f t="shared" si="1"/>
        <v>[50]</v>
      </c>
      <c r="AS46" t="s">
        <v>148</v>
      </c>
      <c r="AT46" t="s">
        <v>104</v>
      </c>
      <c r="AU46" s="12" t="s">
        <v>149</v>
      </c>
      <c r="AV46" t="s">
        <v>105</v>
      </c>
      <c r="AY46" t="str">
        <f t="shared" si="4"/>
        <v>HX-2S-JH20, контроллер заряда/разряда  [Электронный ресурс]. – Электронные данные. – www.pcmount.by/moduli-kontrolya-zaryada-razryada/battery-bms-board-2s-li-ion-hx-2s-jh20. – Дата доступа: 16.03.2024</v>
      </c>
    </row>
    <row r="47" spans="2:51" x14ac:dyDescent="0.25">
      <c r="B47" t="s">
        <v>20</v>
      </c>
      <c r="AO47" t="s">
        <v>114</v>
      </c>
      <c r="AP47">
        <v>51</v>
      </c>
      <c r="AQ47" t="s">
        <v>115</v>
      </c>
      <c r="AR47" s="11" t="str">
        <f t="shared" si="1"/>
        <v>[51]</v>
      </c>
      <c r="AS47" t="s">
        <v>151</v>
      </c>
      <c r="AT47" t="s">
        <v>104</v>
      </c>
      <c r="AU47" t="s">
        <v>152</v>
      </c>
      <c r="AV47" t="s">
        <v>105</v>
      </c>
      <c r="AY47" t="str">
        <f>_xlfn.CONCAT(AS47:AV47)</f>
        <v>Аккумулятор Kijo 18650  [Электронный ресурс]. – Электронные данные. – 18650.by/katalog/akkumulyatornyie-batarei/akkumulyator-kijo-18650-li-ion-3-7-v-2-5-a-ch. – Дата доступа: 16.03.2024</v>
      </c>
    </row>
    <row r="48" spans="2:51" x14ac:dyDescent="0.25">
      <c r="B48" t="s">
        <v>21</v>
      </c>
      <c r="H48" t="s">
        <v>22</v>
      </c>
      <c r="AO48" t="s">
        <v>114</v>
      </c>
      <c r="AP48">
        <v>52</v>
      </c>
      <c r="AQ48" t="s">
        <v>115</v>
      </c>
      <c r="AR48" s="11" t="str">
        <f t="shared" si="1"/>
        <v>[52]</v>
      </c>
      <c r="AT48" t="s">
        <v>104</v>
      </c>
      <c r="AV48" t="s">
        <v>105</v>
      </c>
      <c r="AY48" t="str">
        <f t="shared" si="4"/>
        <v xml:space="preserve"> [Электронный ресурс]. – Электронные данные. – . – Дата доступа: 16.03.2024</v>
      </c>
    </row>
    <row r="49" spans="2:51" x14ac:dyDescent="0.25">
      <c r="B49" t="s">
        <v>23</v>
      </c>
      <c r="AO49" t="s">
        <v>114</v>
      </c>
      <c r="AP49">
        <v>53</v>
      </c>
      <c r="AQ49" t="s">
        <v>115</v>
      </c>
      <c r="AR49" s="11" t="str">
        <f t="shared" si="1"/>
        <v>[53]</v>
      </c>
      <c r="AT49" t="s">
        <v>104</v>
      </c>
      <c r="AV49" t="s">
        <v>105</v>
      </c>
      <c r="AY49" t="str">
        <f t="shared" si="4"/>
        <v xml:space="preserve"> [Электронный ресурс]. – Электронные данные. – . – Дата доступа: 16.03.2024</v>
      </c>
    </row>
    <row r="56" spans="2:51" ht="15.75" thickBot="1" x14ac:dyDescent="0.3"/>
    <row r="57" spans="2:51" ht="15" customHeight="1" x14ac:dyDescent="0.25">
      <c r="B57" s="56" t="s">
        <v>32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8"/>
      <c r="R57" s="56" t="s">
        <v>33</v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8"/>
    </row>
    <row r="58" spans="2:51" ht="15.75" customHeight="1" thickBot="1" x14ac:dyDescent="0.3">
      <c r="B58" s="103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5"/>
      <c r="R58" s="59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1"/>
    </row>
    <row r="59" spans="2:51" ht="15.75" thickBot="1" x14ac:dyDescent="0.3">
      <c r="B59" s="106" t="s">
        <v>2</v>
      </c>
      <c r="C59" s="107"/>
      <c r="D59" s="107"/>
      <c r="E59" s="108"/>
      <c r="F59" s="109" t="s">
        <v>3</v>
      </c>
      <c r="G59" s="107"/>
      <c r="H59" s="107"/>
      <c r="I59" s="107"/>
      <c r="J59" s="107"/>
      <c r="K59" s="107"/>
      <c r="L59" s="107"/>
      <c r="M59" s="107"/>
      <c r="N59" s="107"/>
      <c r="O59" s="107"/>
      <c r="P59" s="108"/>
      <c r="R59" s="4" t="s">
        <v>39</v>
      </c>
      <c r="S59" s="95" t="s">
        <v>2</v>
      </c>
      <c r="T59" s="96"/>
      <c r="U59" s="96"/>
      <c r="V59" s="97"/>
      <c r="W59" s="68" t="s">
        <v>45</v>
      </c>
      <c r="X59" s="69"/>
      <c r="Y59" s="69"/>
      <c r="Z59" s="119" t="s">
        <v>3</v>
      </c>
      <c r="AA59" s="120"/>
      <c r="AB59" s="120"/>
      <c r="AC59" s="120"/>
      <c r="AD59" s="120"/>
      <c r="AE59" s="120"/>
      <c r="AF59" s="120"/>
      <c r="AG59" s="120"/>
      <c r="AH59" s="120"/>
      <c r="AI59" s="120"/>
      <c r="AJ59" s="121"/>
      <c r="AK59" s="54" t="s">
        <v>38</v>
      </c>
      <c r="AL59" s="54"/>
      <c r="AM59" s="54"/>
      <c r="AN59" s="53" t="s">
        <v>83</v>
      </c>
      <c r="AO59" s="54"/>
      <c r="AP59" s="54"/>
      <c r="AQ59" s="55"/>
      <c r="AR59" s="53" t="s">
        <v>106</v>
      </c>
      <c r="AS59" s="54"/>
      <c r="AT59" s="54"/>
      <c r="AU59" s="55"/>
    </row>
    <row r="60" spans="2:51" x14ac:dyDescent="0.25">
      <c r="B60" s="110" t="s">
        <v>1</v>
      </c>
      <c r="C60" s="111"/>
      <c r="D60" s="111"/>
      <c r="E60" s="112"/>
      <c r="F60" s="113" t="s">
        <v>0</v>
      </c>
      <c r="G60" s="114"/>
      <c r="H60" s="114"/>
      <c r="I60" s="114"/>
      <c r="J60" s="114"/>
      <c r="K60" s="114"/>
      <c r="L60" s="114"/>
      <c r="M60" s="114"/>
      <c r="N60" s="114"/>
      <c r="O60" s="114"/>
      <c r="P60" s="115"/>
      <c r="R60" s="6">
        <v>1</v>
      </c>
      <c r="S60" s="122" t="s">
        <v>28</v>
      </c>
      <c r="T60" s="123"/>
      <c r="U60" s="123"/>
      <c r="V60" s="124"/>
      <c r="W60" s="70" t="s">
        <v>49</v>
      </c>
      <c r="X60" s="71"/>
      <c r="Y60" s="72"/>
      <c r="Z60" s="79" t="s">
        <v>85</v>
      </c>
      <c r="AA60" s="80"/>
      <c r="AB60" s="80"/>
      <c r="AC60" s="80"/>
      <c r="AD60" s="80"/>
      <c r="AE60" s="80"/>
      <c r="AF60" s="80"/>
      <c r="AG60" s="80"/>
      <c r="AH60" s="80"/>
      <c r="AI60" s="80"/>
      <c r="AJ60" s="81"/>
      <c r="AK60" s="62" t="s">
        <v>40</v>
      </c>
      <c r="AL60" s="63"/>
      <c r="AM60" s="66"/>
      <c r="AN60" s="65"/>
      <c r="AO60" s="63"/>
      <c r="AP60" s="63"/>
      <c r="AQ60" s="64"/>
      <c r="AR60" s="62"/>
      <c r="AS60" s="63"/>
      <c r="AT60" s="63"/>
      <c r="AU60" s="64"/>
    </row>
    <row r="61" spans="2:51" x14ac:dyDescent="0.25">
      <c r="B61" s="98" t="s">
        <v>28</v>
      </c>
      <c r="C61" s="99"/>
      <c r="D61" s="99"/>
      <c r="E61" s="100"/>
      <c r="F61" s="101" t="s">
        <v>29</v>
      </c>
      <c r="G61" s="99"/>
      <c r="H61" s="99"/>
      <c r="I61" s="99"/>
      <c r="J61" s="99"/>
      <c r="K61" s="99"/>
      <c r="L61" s="99"/>
      <c r="M61" s="99"/>
      <c r="N61" s="99"/>
      <c r="O61" s="99"/>
      <c r="P61" s="100"/>
      <c r="R61" s="8">
        <v>2</v>
      </c>
      <c r="S61" s="82" t="s">
        <v>30</v>
      </c>
      <c r="T61" s="83"/>
      <c r="U61" s="83"/>
      <c r="V61" s="84"/>
      <c r="W61" s="73" t="s">
        <v>47</v>
      </c>
      <c r="X61" s="74"/>
      <c r="Y61" s="75"/>
      <c r="Z61" s="37" t="s">
        <v>86</v>
      </c>
      <c r="AA61" s="38"/>
      <c r="AB61" s="38"/>
      <c r="AC61" s="38"/>
      <c r="AD61" s="38"/>
      <c r="AE61" s="38"/>
      <c r="AF61" s="38"/>
      <c r="AG61" s="38"/>
      <c r="AH61" s="38"/>
      <c r="AI61" s="38"/>
      <c r="AJ61" s="39"/>
      <c r="AK61" s="34" t="s">
        <v>41</v>
      </c>
      <c r="AL61" s="35"/>
      <c r="AM61" s="36"/>
      <c r="AN61" s="51">
        <v>0.71250000000000002</v>
      </c>
      <c r="AO61" s="35"/>
      <c r="AP61" s="35"/>
      <c r="AQ61" s="52"/>
      <c r="AR61" s="25">
        <f>AN61*3.284</f>
        <v>2.3398499999999998</v>
      </c>
      <c r="AS61" s="26"/>
      <c r="AT61" s="26"/>
      <c r="AU61" s="27"/>
    </row>
    <row r="62" spans="2:51" x14ac:dyDescent="0.25">
      <c r="B62" s="98" t="s">
        <v>30</v>
      </c>
      <c r="C62" s="99"/>
      <c r="D62" s="99"/>
      <c r="E62" s="100"/>
      <c r="F62" s="101" t="s">
        <v>31</v>
      </c>
      <c r="G62" s="99"/>
      <c r="H62" s="99"/>
      <c r="I62" s="99"/>
      <c r="J62" s="99"/>
      <c r="K62" s="99"/>
      <c r="L62" s="99"/>
      <c r="M62" s="99"/>
      <c r="N62" s="99"/>
      <c r="O62" s="99"/>
      <c r="P62" s="100"/>
      <c r="R62" s="8">
        <v>3</v>
      </c>
      <c r="S62" s="82" t="s">
        <v>43</v>
      </c>
      <c r="T62" s="83"/>
      <c r="U62" s="83"/>
      <c r="V62" s="84"/>
      <c r="W62" s="73" t="s">
        <v>48</v>
      </c>
      <c r="X62" s="74"/>
      <c r="Y62" s="75"/>
      <c r="Z62" s="37" t="s">
        <v>87</v>
      </c>
      <c r="AA62" s="38"/>
      <c r="AB62" s="38"/>
      <c r="AC62" s="38"/>
      <c r="AD62" s="38"/>
      <c r="AE62" s="38"/>
      <c r="AF62" s="38"/>
      <c r="AG62" s="38"/>
      <c r="AH62" s="38"/>
      <c r="AI62" s="38"/>
      <c r="AJ62" s="39"/>
      <c r="AK62" s="34"/>
      <c r="AL62" s="35"/>
      <c r="AM62" s="36"/>
      <c r="AN62" s="51"/>
      <c r="AO62" s="35"/>
      <c r="AP62" s="35"/>
      <c r="AQ62" s="52"/>
      <c r="AR62" s="25"/>
      <c r="AS62" s="26"/>
      <c r="AT62" s="26"/>
      <c r="AU62" s="27"/>
    </row>
    <row r="63" spans="2:51" x14ac:dyDescent="0.25">
      <c r="B63" s="98"/>
      <c r="C63" s="99"/>
      <c r="D63" s="99"/>
      <c r="E63" s="100"/>
      <c r="F63" s="102"/>
      <c r="G63" s="99"/>
      <c r="H63" s="99"/>
      <c r="I63" s="99"/>
      <c r="J63" s="99"/>
      <c r="K63" s="99"/>
      <c r="L63" s="99"/>
      <c r="M63" s="99"/>
      <c r="N63" s="99"/>
      <c r="O63" s="99"/>
      <c r="P63" s="100"/>
      <c r="R63" s="8">
        <v>4</v>
      </c>
      <c r="S63" s="116" t="s">
        <v>44</v>
      </c>
      <c r="T63" s="117"/>
      <c r="U63" s="117"/>
      <c r="V63" s="118"/>
      <c r="W63" s="73" t="s">
        <v>46</v>
      </c>
      <c r="X63" s="74"/>
      <c r="Y63" s="75"/>
      <c r="Z63" s="37" t="s">
        <v>88</v>
      </c>
      <c r="AA63" s="38"/>
      <c r="AB63" s="38"/>
      <c r="AC63" s="38"/>
      <c r="AD63" s="38"/>
      <c r="AE63" s="38"/>
      <c r="AF63" s="38"/>
      <c r="AG63" s="38"/>
      <c r="AH63" s="38"/>
      <c r="AI63" s="38"/>
      <c r="AJ63" s="39"/>
      <c r="AK63" s="34"/>
      <c r="AL63" s="35"/>
      <c r="AM63" s="36"/>
      <c r="AN63" s="51"/>
      <c r="AO63" s="35"/>
      <c r="AP63" s="35"/>
      <c r="AQ63" s="52"/>
      <c r="AR63" s="25"/>
      <c r="AS63" s="26"/>
      <c r="AT63" s="26"/>
      <c r="AU63" s="27"/>
    </row>
    <row r="64" spans="2:51" ht="15.75" thickBot="1" x14ac:dyDescent="0.3">
      <c r="B64" s="91"/>
      <c r="C64" s="92"/>
      <c r="D64" s="92"/>
      <c r="E64" s="93"/>
      <c r="F64" s="94"/>
      <c r="G64" s="92"/>
      <c r="H64" s="92"/>
      <c r="I64" s="92"/>
      <c r="J64" s="92"/>
      <c r="K64" s="92"/>
      <c r="L64" s="92"/>
      <c r="M64" s="92"/>
      <c r="N64" s="92"/>
      <c r="O64" s="92"/>
      <c r="P64" s="93"/>
      <c r="R64" s="8">
        <v>5</v>
      </c>
      <c r="S64" s="76" t="s">
        <v>34</v>
      </c>
      <c r="T64" s="77"/>
      <c r="U64" s="77"/>
      <c r="V64" s="78"/>
      <c r="W64" s="73" t="s">
        <v>50</v>
      </c>
      <c r="X64" s="74"/>
      <c r="Y64" s="75"/>
      <c r="Z64" s="37" t="s">
        <v>89</v>
      </c>
      <c r="AA64" s="38"/>
      <c r="AB64" s="38"/>
      <c r="AC64" s="38"/>
      <c r="AD64" s="38"/>
      <c r="AE64" s="38"/>
      <c r="AF64" s="38"/>
      <c r="AG64" s="38"/>
      <c r="AH64" s="38"/>
      <c r="AI64" s="38"/>
      <c r="AJ64" s="39"/>
      <c r="AK64" s="34"/>
      <c r="AL64" s="35"/>
      <c r="AM64" s="36"/>
      <c r="AN64" s="51">
        <v>1.1299999999999999E-2</v>
      </c>
      <c r="AO64" s="35"/>
      <c r="AP64" s="35"/>
      <c r="AQ64" s="52"/>
      <c r="AR64" s="25">
        <f t="shared" ref="AR64:AR79" si="5">AN64*3.284</f>
        <v>3.7109199999999995E-2</v>
      </c>
      <c r="AS64" s="26"/>
      <c r="AT64" s="26"/>
      <c r="AU64" s="27"/>
    </row>
    <row r="65" spans="2:47" x14ac:dyDescent="0.25">
      <c r="R65" s="8">
        <v>6</v>
      </c>
      <c r="S65" s="76" t="s">
        <v>63</v>
      </c>
      <c r="T65" s="77"/>
      <c r="U65" s="77"/>
      <c r="V65" s="78"/>
      <c r="W65" s="73" t="s">
        <v>51</v>
      </c>
      <c r="X65" s="74"/>
      <c r="Y65" s="75"/>
      <c r="Z65" s="37" t="s">
        <v>90</v>
      </c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34"/>
      <c r="AL65" s="35"/>
      <c r="AM65" s="36"/>
      <c r="AN65" s="51">
        <v>1.9199999999999998E-2</v>
      </c>
      <c r="AO65" s="35"/>
      <c r="AP65" s="35"/>
      <c r="AQ65" s="52"/>
      <c r="AR65" s="25">
        <f t="shared" si="5"/>
        <v>6.3052799999999992E-2</v>
      </c>
      <c r="AS65" s="26"/>
      <c r="AT65" s="26"/>
      <c r="AU65" s="27"/>
    </row>
    <row r="66" spans="2:47" x14ac:dyDescent="0.25">
      <c r="R66" s="8">
        <v>7</v>
      </c>
      <c r="S66" s="125" t="s">
        <v>64</v>
      </c>
      <c r="T66" s="126"/>
      <c r="U66" s="126"/>
      <c r="V66" s="127"/>
      <c r="W66" s="73" t="s">
        <v>52</v>
      </c>
      <c r="X66" s="74"/>
      <c r="Y66" s="75"/>
      <c r="Z66" s="37" t="s">
        <v>91</v>
      </c>
      <c r="AA66" s="38"/>
      <c r="AB66" s="38"/>
      <c r="AC66" s="38"/>
      <c r="AD66" s="38"/>
      <c r="AE66" s="38"/>
      <c r="AF66" s="38"/>
      <c r="AG66" s="38"/>
      <c r="AH66" s="38"/>
      <c r="AI66" s="38"/>
      <c r="AJ66" s="39"/>
      <c r="AK66" s="34" t="s">
        <v>78</v>
      </c>
      <c r="AL66" s="35"/>
      <c r="AM66" s="36"/>
      <c r="AN66" s="51"/>
      <c r="AO66" s="35"/>
      <c r="AP66" s="35"/>
      <c r="AQ66" s="52"/>
      <c r="AR66" s="25"/>
      <c r="AS66" s="26"/>
      <c r="AT66" s="26"/>
      <c r="AU66" s="27"/>
    </row>
    <row r="67" spans="2:47" x14ac:dyDescent="0.25">
      <c r="R67" s="8">
        <v>8</v>
      </c>
      <c r="S67" s="76" t="s">
        <v>53</v>
      </c>
      <c r="T67" s="77"/>
      <c r="U67" s="77"/>
      <c r="V67" s="78"/>
      <c r="W67" s="73" t="s">
        <v>54</v>
      </c>
      <c r="X67" s="74"/>
      <c r="Y67" s="75"/>
      <c r="Z67" s="37" t="s">
        <v>92</v>
      </c>
      <c r="AA67" s="38"/>
      <c r="AB67" s="38"/>
      <c r="AC67" s="38"/>
      <c r="AD67" s="38"/>
      <c r="AE67" s="38"/>
      <c r="AF67" s="38"/>
      <c r="AG67" s="38"/>
      <c r="AH67" s="38"/>
      <c r="AI67" s="38"/>
      <c r="AJ67" s="39"/>
      <c r="AK67" s="34"/>
      <c r="AL67" s="35"/>
      <c r="AM67" s="36"/>
      <c r="AN67" s="51">
        <v>1.9699999999999999E-2</v>
      </c>
      <c r="AO67" s="35"/>
      <c r="AP67" s="35"/>
      <c r="AQ67" s="52"/>
      <c r="AR67" s="25">
        <f t="shared" si="5"/>
        <v>6.4694799999999997E-2</v>
      </c>
      <c r="AS67" s="26"/>
      <c r="AT67" s="26"/>
      <c r="AU67" s="27"/>
    </row>
    <row r="68" spans="2:47" x14ac:dyDescent="0.25">
      <c r="R68" s="8">
        <v>9</v>
      </c>
      <c r="S68" s="76" t="s">
        <v>65</v>
      </c>
      <c r="T68" s="77"/>
      <c r="U68" s="77"/>
      <c r="V68" s="78"/>
      <c r="W68" s="73" t="s">
        <v>55</v>
      </c>
      <c r="X68" s="74"/>
      <c r="Y68" s="75"/>
      <c r="Z68" s="37" t="s">
        <v>93</v>
      </c>
      <c r="AA68" s="38"/>
      <c r="AB68" s="38"/>
      <c r="AC68" s="38"/>
      <c r="AD68" s="38"/>
      <c r="AE68" s="38"/>
      <c r="AF68" s="38"/>
      <c r="AG68" s="38"/>
      <c r="AH68" s="38"/>
      <c r="AI68" s="38"/>
      <c r="AJ68" s="39"/>
      <c r="AK68" s="34"/>
      <c r="AL68" s="35"/>
      <c r="AM68" s="36"/>
      <c r="AN68" s="51">
        <v>7.7999999999999996E-3</v>
      </c>
      <c r="AO68" s="35"/>
      <c r="AP68" s="35"/>
      <c r="AQ68" s="52"/>
      <c r="AR68" s="25">
        <f t="shared" si="5"/>
        <v>2.5615199999999998E-2</v>
      </c>
      <c r="AS68" s="26"/>
      <c r="AT68" s="26"/>
      <c r="AU68" s="27"/>
    </row>
    <row r="69" spans="2:47" x14ac:dyDescent="0.25">
      <c r="R69" s="8">
        <v>10</v>
      </c>
      <c r="S69" s="76" t="s">
        <v>72</v>
      </c>
      <c r="T69" s="77"/>
      <c r="U69" s="77"/>
      <c r="V69" s="78"/>
      <c r="W69" s="73" t="s">
        <v>56</v>
      </c>
      <c r="X69" s="74"/>
      <c r="Y69" s="75"/>
      <c r="Z69" s="37" t="s">
        <v>94</v>
      </c>
      <c r="AA69" s="38"/>
      <c r="AB69" s="38"/>
      <c r="AC69" s="38"/>
      <c r="AD69" s="38"/>
      <c r="AE69" s="38"/>
      <c r="AF69" s="38"/>
      <c r="AG69" s="38"/>
      <c r="AH69" s="38"/>
      <c r="AI69" s="38"/>
      <c r="AJ69" s="39"/>
      <c r="AK69" s="34"/>
      <c r="AL69" s="35"/>
      <c r="AM69" s="36"/>
      <c r="AN69" s="51">
        <v>1.1900000000000001E-2</v>
      </c>
      <c r="AO69" s="35"/>
      <c r="AP69" s="35"/>
      <c r="AQ69" s="52"/>
      <c r="AR69" s="25">
        <f t="shared" si="5"/>
        <v>3.9079599999999999E-2</v>
      </c>
      <c r="AS69" s="26"/>
      <c r="AT69" s="26"/>
      <c r="AU69" s="27"/>
    </row>
    <row r="70" spans="2:47" x14ac:dyDescent="0.25">
      <c r="R70" s="8">
        <v>11</v>
      </c>
      <c r="S70" s="76" t="s">
        <v>57</v>
      </c>
      <c r="T70" s="77"/>
      <c r="U70" s="77"/>
      <c r="V70" s="78"/>
      <c r="W70" s="73" t="s">
        <v>58</v>
      </c>
      <c r="X70" s="74"/>
      <c r="Y70" s="75"/>
      <c r="Z70" s="37" t="s">
        <v>95</v>
      </c>
      <c r="AA70" s="38"/>
      <c r="AB70" s="38"/>
      <c r="AC70" s="38"/>
      <c r="AD70" s="38"/>
      <c r="AE70" s="38"/>
      <c r="AF70" s="38"/>
      <c r="AG70" s="38"/>
      <c r="AH70" s="38"/>
      <c r="AI70" s="38"/>
      <c r="AJ70" s="39"/>
      <c r="AK70" s="34"/>
      <c r="AL70" s="35"/>
      <c r="AM70" s="36"/>
      <c r="AN70" s="51">
        <v>2.7199999999999998E-2</v>
      </c>
      <c r="AO70" s="35"/>
      <c r="AP70" s="35"/>
      <c r="AQ70" s="52"/>
      <c r="AR70" s="25">
        <f t="shared" si="5"/>
        <v>8.9324799999999996E-2</v>
      </c>
      <c r="AS70" s="26"/>
      <c r="AT70" s="26"/>
      <c r="AU70" s="27"/>
    </row>
    <row r="71" spans="2:47" x14ac:dyDescent="0.25">
      <c r="R71" s="8">
        <v>12</v>
      </c>
      <c r="S71" s="76" t="s">
        <v>59</v>
      </c>
      <c r="T71" s="77"/>
      <c r="U71" s="77"/>
      <c r="V71" s="78"/>
      <c r="W71" s="73" t="s">
        <v>60</v>
      </c>
      <c r="X71" s="74"/>
      <c r="Y71" s="75"/>
      <c r="Z71" s="37" t="s">
        <v>96</v>
      </c>
      <c r="AA71" s="38"/>
      <c r="AB71" s="38"/>
      <c r="AC71" s="38"/>
      <c r="AD71" s="38"/>
      <c r="AE71" s="38"/>
      <c r="AF71" s="38"/>
      <c r="AG71" s="38"/>
      <c r="AH71" s="38"/>
      <c r="AI71" s="38"/>
      <c r="AJ71" s="39"/>
      <c r="AK71" s="34"/>
      <c r="AL71" s="35"/>
      <c r="AM71" s="36"/>
      <c r="AN71" s="51">
        <v>5.3E-3</v>
      </c>
      <c r="AO71" s="35"/>
      <c r="AP71" s="35"/>
      <c r="AQ71" s="52"/>
      <c r="AR71" s="25">
        <f t="shared" si="5"/>
        <v>1.7405199999999999E-2</v>
      </c>
      <c r="AS71" s="26"/>
      <c r="AT71" s="26"/>
      <c r="AU71" s="27"/>
    </row>
    <row r="72" spans="2:47" x14ac:dyDescent="0.25">
      <c r="R72" s="8">
        <v>13</v>
      </c>
      <c r="S72" s="76" t="s">
        <v>62</v>
      </c>
      <c r="T72" s="77"/>
      <c r="U72" s="77"/>
      <c r="V72" s="78"/>
      <c r="W72" s="86" t="s">
        <v>61</v>
      </c>
      <c r="X72" s="87"/>
      <c r="Y72" s="88"/>
      <c r="Z72" s="37" t="s">
        <v>97</v>
      </c>
      <c r="AA72" s="38"/>
      <c r="AB72" s="38"/>
      <c r="AC72" s="38"/>
      <c r="AD72" s="38"/>
      <c r="AE72" s="38"/>
      <c r="AF72" s="38"/>
      <c r="AG72" s="38"/>
      <c r="AH72" s="38"/>
      <c r="AI72" s="38"/>
      <c r="AJ72" s="39"/>
      <c r="AK72" s="34"/>
      <c r="AL72" s="35"/>
      <c r="AM72" s="36"/>
      <c r="AN72" s="51">
        <v>0.23089999999999999</v>
      </c>
      <c r="AO72" s="35"/>
      <c r="AP72" s="35"/>
      <c r="AQ72" s="52"/>
      <c r="AR72" s="25">
        <f t="shared" si="5"/>
        <v>0.75827559999999994</v>
      </c>
      <c r="AS72" s="26"/>
      <c r="AT72" s="26"/>
      <c r="AU72" s="27"/>
    </row>
    <row r="73" spans="2:47" x14ac:dyDescent="0.25">
      <c r="R73" s="8">
        <v>14</v>
      </c>
      <c r="S73" s="76" t="s">
        <v>66</v>
      </c>
      <c r="T73" s="77"/>
      <c r="U73" s="77"/>
      <c r="V73" s="78"/>
      <c r="W73" s="73" t="s">
        <v>67</v>
      </c>
      <c r="X73" s="74"/>
      <c r="Y73" s="75"/>
      <c r="Z73" s="37" t="s">
        <v>98</v>
      </c>
      <c r="AA73" s="38"/>
      <c r="AB73" s="38"/>
      <c r="AC73" s="38"/>
      <c r="AD73" s="38"/>
      <c r="AE73" s="38"/>
      <c r="AF73" s="38"/>
      <c r="AG73" s="38"/>
      <c r="AH73" s="38"/>
      <c r="AI73" s="38"/>
      <c r="AJ73" s="39"/>
      <c r="AK73" s="34"/>
      <c r="AL73" s="35"/>
      <c r="AM73" s="36"/>
      <c r="AN73" s="51">
        <v>1.3899999999999999E-2</v>
      </c>
      <c r="AO73" s="35"/>
      <c r="AP73" s="35"/>
      <c r="AQ73" s="52"/>
      <c r="AR73" s="25">
        <f t="shared" si="5"/>
        <v>4.5647599999999997E-2</v>
      </c>
      <c r="AS73" s="26"/>
      <c r="AT73" s="26"/>
      <c r="AU73" s="27"/>
    </row>
    <row r="74" spans="2:47" x14ac:dyDescent="0.25">
      <c r="B74" s="85" t="s">
        <v>36</v>
      </c>
      <c r="C74" s="85"/>
      <c r="D74" s="85"/>
      <c r="F74" s="67" t="s">
        <v>42</v>
      </c>
      <c r="G74" s="67"/>
      <c r="H74" s="67"/>
      <c r="I74" s="67"/>
      <c r="J74" s="67"/>
      <c r="K74" s="67"/>
      <c r="L74" s="67"/>
      <c r="M74" s="67"/>
      <c r="R74" s="8">
        <v>15</v>
      </c>
      <c r="S74" s="82" t="s">
        <v>68</v>
      </c>
      <c r="T74" s="83"/>
      <c r="U74" s="83"/>
      <c r="V74" s="84"/>
      <c r="W74" s="73" t="s">
        <v>69</v>
      </c>
      <c r="X74" s="74"/>
      <c r="Y74" s="75"/>
      <c r="Z74" s="37" t="s">
        <v>99</v>
      </c>
      <c r="AA74" s="38"/>
      <c r="AB74" s="38"/>
      <c r="AC74" s="38"/>
      <c r="AD74" s="38"/>
      <c r="AE74" s="38"/>
      <c r="AF74" s="38"/>
      <c r="AG74" s="38"/>
      <c r="AH74" s="38"/>
      <c r="AI74" s="38"/>
      <c r="AJ74" s="39"/>
      <c r="AK74" s="34" t="s">
        <v>81</v>
      </c>
      <c r="AL74" s="35"/>
      <c r="AM74" s="36"/>
      <c r="AN74" s="51"/>
      <c r="AO74" s="35"/>
      <c r="AP74" s="35"/>
      <c r="AQ74" s="52"/>
      <c r="AR74" s="25"/>
      <c r="AS74" s="26"/>
      <c r="AT74" s="26"/>
      <c r="AU74" s="27"/>
    </row>
    <row r="75" spans="2:47" x14ac:dyDescent="0.25">
      <c r="B75" s="89" t="s">
        <v>35</v>
      </c>
      <c r="C75" s="89"/>
      <c r="D75" s="89"/>
      <c r="R75" s="8">
        <v>16</v>
      </c>
      <c r="S75" s="76" t="s">
        <v>70</v>
      </c>
      <c r="T75" s="77"/>
      <c r="U75" s="77"/>
      <c r="V75" s="78"/>
      <c r="W75" s="73" t="s">
        <v>71</v>
      </c>
      <c r="X75" s="74"/>
      <c r="Y75" s="75"/>
      <c r="Z75" s="37" t="s">
        <v>100</v>
      </c>
      <c r="AA75" s="38"/>
      <c r="AB75" s="38"/>
      <c r="AC75" s="38"/>
      <c r="AD75" s="38"/>
      <c r="AE75" s="38"/>
      <c r="AF75" s="38"/>
      <c r="AG75" s="38"/>
      <c r="AH75" s="38"/>
      <c r="AI75" s="38"/>
      <c r="AJ75" s="39"/>
      <c r="AK75" s="34"/>
      <c r="AL75" s="35"/>
      <c r="AM75" s="36"/>
      <c r="AN75" s="51">
        <v>1.3299999999999999E-2</v>
      </c>
      <c r="AO75" s="35"/>
      <c r="AP75" s="35"/>
      <c r="AQ75" s="52"/>
      <c r="AR75" s="25">
        <f t="shared" si="5"/>
        <v>4.3677199999999992E-2</v>
      </c>
      <c r="AS75" s="26"/>
      <c r="AT75" s="26"/>
      <c r="AU75" s="27"/>
    </row>
    <row r="76" spans="2:47" x14ac:dyDescent="0.25">
      <c r="B76" s="90" t="s">
        <v>37</v>
      </c>
      <c r="C76" s="90"/>
      <c r="D76" s="90"/>
      <c r="R76" s="8">
        <v>17</v>
      </c>
      <c r="S76" s="76" t="s">
        <v>73</v>
      </c>
      <c r="T76" s="77"/>
      <c r="U76" s="77"/>
      <c r="V76" s="78"/>
      <c r="W76" s="73" t="s">
        <v>74</v>
      </c>
      <c r="X76" s="74"/>
      <c r="Y76" s="75"/>
      <c r="Z76" s="37" t="s">
        <v>101</v>
      </c>
      <c r="AA76" s="38"/>
      <c r="AB76" s="38"/>
      <c r="AC76" s="38"/>
      <c r="AD76" s="38"/>
      <c r="AE76" s="38"/>
      <c r="AF76" s="38"/>
      <c r="AG76" s="38"/>
      <c r="AH76" s="38"/>
      <c r="AI76" s="38"/>
      <c r="AJ76" s="39"/>
      <c r="AK76" s="34"/>
      <c r="AL76" s="35"/>
      <c r="AM76" s="36"/>
      <c r="AN76" s="51">
        <v>3.0599999999999999E-2</v>
      </c>
      <c r="AO76" s="35"/>
      <c r="AP76" s="35"/>
      <c r="AQ76" s="52"/>
      <c r="AR76" s="25">
        <f t="shared" si="5"/>
        <v>0.10049039999999999</v>
      </c>
      <c r="AS76" s="26"/>
      <c r="AT76" s="26"/>
      <c r="AU76" s="27"/>
    </row>
    <row r="77" spans="2:47" x14ac:dyDescent="0.25">
      <c r="R77" s="8">
        <v>18</v>
      </c>
      <c r="S77" s="76" t="s">
        <v>76</v>
      </c>
      <c r="T77" s="77"/>
      <c r="U77" s="77"/>
      <c r="V77" s="78"/>
      <c r="W77" s="73" t="s">
        <v>75</v>
      </c>
      <c r="X77" s="74"/>
      <c r="Y77" s="75"/>
      <c r="Z77" s="37" t="s">
        <v>102</v>
      </c>
      <c r="AA77" s="38"/>
      <c r="AB77" s="38"/>
      <c r="AC77" s="38"/>
      <c r="AD77" s="38"/>
      <c r="AE77" s="38"/>
      <c r="AF77" s="38"/>
      <c r="AG77" s="38"/>
      <c r="AH77" s="38"/>
      <c r="AI77" s="38"/>
      <c r="AJ77" s="39"/>
      <c r="AK77" s="34"/>
      <c r="AL77" s="35"/>
      <c r="AM77" s="36"/>
      <c r="AN77" s="51">
        <v>1.6000000000000001E-3</v>
      </c>
      <c r="AO77" s="35"/>
      <c r="AP77" s="35"/>
      <c r="AQ77" s="52"/>
      <c r="AR77" s="25">
        <f t="shared" si="5"/>
        <v>5.2544000000000002E-3</v>
      </c>
      <c r="AS77" s="26"/>
      <c r="AT77" s="26"/>
      <c r="AU77" s="27"/>
    </row>
    <row r="78" spans="2:47" x14ac:dyDescent="0.25">
      <c r="R78" s="8">
        <v>19</v>
      </c>
      <c r="S78" s="76" t="s">
        <v>77</v>
      </c>
      <c r="T78" s="77"/>
      <c r="U78" s="77"/>
      <c r="V78" s="78"/>
      <c r="W78" s="73" t="s">
        <v>79</v>
      </c>
      <c r="X78" s="74"/>
      <c r="Y78" s="75"/>
      <c r="Z78" s="37" t="s">
        <v>103</v>
      </c>
      <c r="AA78" s="38"/>
      <c r="AB78" s="38"/>
      <c r="AC78" s="38"/>
      <c r="AD78" s="38"/>
      <c r="AE78" s="38"/>
      <c r="AF78" s="38"/>
      <c r="AG78" s="38"/>
      <c r="AH78" s="38"/>
      <c r="AI78" s="38"/>
      <c r="AJ78" s="39"/>
      <c r="AK78" s="34"/>
      <c r="AL78" s="35"/>
      <c r="AM78" s="36"/>
      <c r="AN78" s="51">
        <v>1.7299999999999999E-2</v>
      </c>
      <c r="AO78" s="35"/>
      <c r="AP78" s="35"/>
      <c r="AQ78" s="52"/>
      <c r="AR78" s="25">
        <f t="shared" si="5"/>
        <v>5.6813199999999994E-2</v>
      </c>
      <c r="AS78" s="26"/>
      <c r="AT78" s="26"/>
      <c r="AU78" s="27"/>
    </row>
    <row r="79" spans="2:47" x14ac:dyDescent="0.25">
      <c r="R79" s="8">
        <v>20</v>
      </c>
      <c r="S79" s="28" t="s">
        <v>68</v>
      </c>
      <c r="T79" s="29"/>
      <c r="U79" s="29"/>
      <c r="V79" s="30"/>
      <c r="W79" s="73" t="s">
        <v>80</v>
      </c>
      <c r="X79" s="74"/>
      <c r="Y79" s="75"/>
      <c r="Z79" s="37" t="s">
        <v>84</v>
      </c>
      <c r="AA79" s="38"/>
      <c r="AB79" s="38"/>
      <c r="AC79" s="38"/>
      <c r="AD79" s="38"/>
      <c r="AE79" s="38"/>
      <c r="AF79" s="38"/>
      <c r="AG79" s="38"/>
      <c r="AH79" s="38"/>
      <c r="AI79" s="38"/>
      <c r="AJ79" s="39"/>
      <c r="AK79" s="34" t="s">
        <v>82</v>
      </c>
      <c r="AL79" s="35"/>
      <c r="AM79" s="36"/>
      <c r="AN79" s="51">
        <v>0.29899999999999999</v>
      </c>
      <c r="AO79" s="35"/>
      <c r="AP79" s="35"/>
      <c r="AQ79" s="52"/>
      <c r="AR79" s="25">
        <f t="shared" si="5"/>
        <v>0.9819159999999999</v>
      </c>
      <c r="AS79" s="26"/>
      <c r="AT79" s="26"/>
      <c r="AU79" s="27"/>
    </row>
    <row r="80" spans="2:47" x14ac:dyDescent="0.25">
      <c r="R80" s="8">
        <v>21</v>
      </c>
      <c r="S80" s="28" t="s">
        <v>162</v>
      </c>
      <c r="T80" s="29"/>
      <c r="U80" s="29"/>
      <c r="V80" s="30"/>
      <c r="W80" s="34" t="s">
        <v>163</v>
      </c>
      <c r="X80" s="35"/>
      <c r="Y80" s="36"/>
      <c r="Z80" s="37" t="s">
        <v>164</v>
      </c>
      <c r="AA80" s="38"/>
      <c r="AB80" s="38"/>
      <c r="AC80" s="38"/>
      <c r="AD80" s="38"/>
      <c r="AE80" s="38"/>
      <c r="AF80" s="38"/>
      <c r="AG80" s="38"/>
      <c r="AH80" s="38"/>
      <c r="AI80" s="38"/>
      <c r="AJ80" s="39"/>
      <c r="AK80" s="34"/>
      <c r="AL80" s="35"/>
      <c r="AM80" s="36"/>
      <c r="AN80" s="51"/>
      <c r="AO80" s="35"/>
      <c r="AP80" s="35"/>
      <c r="AQ80" s="52"/>
      <c r="AR80" s="25"/>
      <c r="AS80" s="26"/>
      <c r="AT80" s="26"/>
      <c r="AU80" s="27"/>
    </row>
    <row r="81" spans="15:47" ht="15.75" thickBot="1" x14ac:dyDescent="0.3">
      <c r="R81" s="9">
        <v>22</v>
      </c>
      <c r="S81" s="31"/>
      <c r="T81" s="32"/>
      <c r="U81" s="32"/>
      <c r="V81" s="33"/>
      <c r="W81" s="43"/>
      <c r="X81" s="44"/>
      <c r="Y81" s="45"/>
      <c r="Z81" s="40"/>
      <c r="AA81" s="41"/>
      <c r="AB81" s="41"/>
      <c r="AC81" s="41"/>
      <c r="AD81" s="41"/>
      <c r="AE81" s="41"/>
      <c r="AF81" s="41"/>
      <c r="AG81" s="41"/>
      <c r="AH81" s="41"/>
      <c r="AI81" s="41"/>
      <c r="AJ81" s="42"/>
      <c r="AK81" s="43"/>
      <c r="AL81" s="44"/>
      <c r="AM81" s="45"/>
      <c r="AN81" s="46">
        <v>2.46</v>
      </c>
      <c r="AO81" s="44"/>
      <c r="AP81" s="44"/>
      <c r="AQ81" s="47"/>
      <c r="AR81" s="48">
        <f t="shared" ref="AR81" si="6">AN81*3.284</f>
        <v>8.07864</v>
      </c>
      <c r="AS81" s="49"/>
      <c r="AT81" s="49"/>
      <c r="AU81" s="50"/>
    </row>
    <row r="82" spans="15:47" ht="15.75" thickBot="1" x14ac:dyDescent="0.3">
      <c r="R82" s="11"/>
      <c r="AP82" s="23" t="s">
        <v>165</v>
      </c>
      <c r="AQ82" s="24"/>
      <c r="AR82" s="21">
        <f>SUM(AR61:AU81)</f>
        <v>12.746845999999998</v>
      </c>
      <c r="AS82" s="21"/>
      <c r="AT82" s="21"/>
      <c r="AU82" s="22"/>
    </row>
    <row r="90" spans="15:47" x14ac:dyDescent="0.25">
      <c r="T90" t="s">
        <v>107</v>
      </c>
      <c r="U90" t="s">
        <v>108</v>
      </c>
      <c r="V90" t="s">
        <v>109</v>
      </c>
      <c r="W90" t="s">
        <v>110</v>
      </c>
    </row>
    <row r="91" spans="15:47" x14ac:dyDescent="0.25">
      <c r="O91" t="s">
        <v>114</v>
      </c>
      <c r="P91">
        <v>33</v>
      </c>
      <c r="Q91" t="s">
        <v>115</v>
      </c>
      <c r="R91" s="5" t="s">
        <v>112</v>
      </c>
      <c r="S91" s="7" t="s">
        <v>130</v>
      </c>
      <c r="T91" s="7" t="str">
        <f>S91</f>
        <v xml:space="preserve">Разъём SMA-Female </v>
      </c>
      <c r="U91" s="10">
        <v>1</v>
      </c>
      <c r="V91" s="10">
        <f>IF(NOT(ISBLANK(AR61)),AR61)</f>
        <v>2.3398499999999998</v>
      </c>
      <c r="W91" s="10">
        <f>U91*V91</f>
        <v>2.3398499999999998</v>
      </c>
      <c r="X91" s="10"/>
    </row>
    <row r="92" spans="15:47" x14ac:dyDescent="0.25">
      <c r="O92" t="s">
        <v>114</v>
      </c>
      <c r="P92">
        <v>34</v>
      </c>
      <c r="Q92" t="s">
        <v>115</v>
      </c>
      <c r="R92" s="5" t="s">
        <v>113</v>
      </c>
      <c r="S92" t="s">
        <v>131</v>
      </c>
      <c r="T92" s="7" t="str">
        <f t="shared" ref="T92:T106" si="7">S92</f>
        <v xml:space="preserve">Резистор 100 Ом </v>
      </c>
      <c r="U92" s="10">
        <v>1</v>
      </c>
      <c r="V92" s="10">
        <f>IF(NOT(ISBLANK(AR70)),AR70)</f>
        <v>8.9324799999999996E-2</v>
      </c>
      <c r="W92" s="10">
        <f>U92*V92</f>
        <v>8.9324799999999996E-2</v>
      </c>
      <c r="X92" s="10"/>
    </row>
    <row r="93" spans="15:47" x14ac:dyDescent="0.25">
      <c r="O93" t="s">
        <v>114</v>
      </c>
      <c r="P93">
        <v>35</v>
      </c>
      <c r="Q93" t="s">
        <v>115</v>
      </c>
      <c r="R93" s="5" t="s">
        <v>117</v>
      </c>
      <c r="S93" t="s">
        <v>132</v>
      </c>
      <c r="T93" s="7" t="str">
        <f t="shared" si="7"/>
        <v xml:space="preserve">Резистор 150 Ом </v>
      </c>
      <c r="U93" s="10">
        <v>2</v>
      </c>
      <c r="V93" s="10">
        <f>IF(NOT(ISBLANK(AR65)),AR65)</f>
        <v>6.3052799999999992E-2</v>
      </c>
      <c r="W93" s="10">
        <f t="shared" ref="W93" si="8">U93*V93</f>
        <v>0.12610559999999998</v>
      </c>
      <c r="X93" s="10"/>
    </row>
    <row r="94" spans="15:47" x14ac:dyDescent="0.25">
      <c r="O94" t="s">
        <v>114</v>
      </c>
      <c r="P94">
        <v>36</v>
      </c>
      <c r="Q94" t="s">
        <v>115</v>
      </c>
      <c r="R94" s="5" t="s">
        <v>116</v>
      </c>
      <c r="S94" t="s">
        <v>133</v>
      </c>
      <c r="T94" s="7" t="str">
        <f t="shared" si="7"/>
        <v xml:space="preserve">Резистор 1 кОм </v>
      </c>
      <c r="U94" s="10">
        <v>2</v>
      </c>
      <c r="V94" s="10">
        <f>IF(NOT(ISBLANK(AR78)),AR78)</f>
        <v>5.6813199999999994E-2</v>
      </c>
      <c r="W94" s="10">
        <f t="shared" ref="W94:W111" si="9">U94*V94</f>
        <v>0.11362639999999999</v>
      </c>
      <c r="X94" s="10"/>
      <c r="Y94" t="s">
        <v>111</v>
      </c>
      <c r="Z94" s="11" t="str">
        <f t="shared" ref="Z94:Z109" si="10">_xlfn.CONCAT(O91:Q91)</f>
        <v>[33]</v>
      </c>
    </row>
    <row r="95" spans="15:47" x14ac:dyDescent="0.25">
      <c r="O95" t="s">
        <v>114</v>
      </c>
      <c r="P95">
        <v>37</v>
      </c>
      <c r="Q95" t="s">
        <v>115</v>
      </c>
      <c r="R95" s="5" t="s">
        <v>128</v>
      </c>
      <c r="S95" t="s">
        <v>134</v>
      </c>
      <c r="T95" s="7" t="str">
        <f t="shared" si="7"/>
        <v xml:space="preserve">Резистор 22 кОм </v>
      </c>
      <c r="U95" s="10">
        <v>1</v>
      </c>
      <c r="V95" s="10">
        <f>IF(NOT(ISBLANK(AR71)),AR71)</f>
        <v>1.7405199999999999E-2</v>
      </c>
      <c r="W95" s="10">
        <f t="shared" si="9"/>
        <v>1.7405199999999999E-2</v>
      </c>
      <c r="X95" s="10"/>
      <c r="Y95" t="s">
        <v>112</v>
      </c>
      <c r="Z95" s="11" t="str">
        <f t="shared" si="10"/>
        <v>[34]</v>
      </c>
    </row>
    <row r="96" spans="15:47" x14ac:dyDescent="0.25">
      <c r="O96" t="s">
        <v>114</v>
      </c>
      <c r="P96">
        <v>38</v>
      </c>
      <c r="Q96" t="s">
        <v>115</v>
      </c>
      <c r="R96" s="5" t="s">
        <v>127</v>
      </c>
      <c r="S96" t="s">
        <v>135</v>
      </c>
      <c r="T96" s="7" t="str">
        <f t="shared" si="7"/>
        <v xml:space="preserve">Потенциометр 1 кОм </v>
      </c>
      <c r="U96" s="10">
        <v>2</v>
      </c>
      <c r="V96" s="10">
        <f>IF(NOT(ISBLANK(AR72)),AR72)</f>
        <v>0.75827559999999994</v>
      </c>
      <c r="W96" s="10">
        <f t="shared" si="9"/>
        <v>1.5165511999999999</v>
      </c>
      <c r="X96" s="10"/>
      <c r="Y96" t="s">
        <v>113</v>
      </c>
      <c r="Z96" s="11" t="str">
        <f t="shared" si="10"/>
        <v>[35]</v>
      </c>
    </row>
    <row r="97" spans="15:26" x14ac:dyDescent="0.25">
      <c r="O97" t="s">
        <v>114</v>
      </c>
      <c r="P97">
        <v>39</v>
      </c>
      <c r="Q97" t="s">
        <v>115</v>
      </c>
      <c r="R97" s="5" t="s">
        <v>126</v>
      </c>
      <c r="S97" t="s">
        <v>136</v>
      </c>
      <c r="T97" s="7" t="str">
        <f t="shared" si="7"/>
        <v xml:space="preserve">Конденсатор 1.5 пФ </v>
      </c>
      <c r="U97" s="10">
        <v>1</v>
      </c>
      <c r="V97" s="10">
        <f>IF(NOT(ISBLANK(AR77)),AR77)</f>
        <v>5.2544000000000002E-3</v>
      </c>
      <c r="W97" s="10">
        <f t="shared" si="9"/>
        <v>5.2544000000000002E-3</v>
      </c>
      <c r="X97" s="10"/>
      <c r="Y97" t="s">
        <v>117</v>
      </c>
      <c r="Z97" s="11" t="str">
        <f t="shared" si="10"/>
        <v>[36]</v>
      </c>
    </row>
    <row r="98" spans="15:26" x14ac:dyDescent="0.25">
      <c r="O98" t="s">
        <v>114</v>
      </c>
      <c r="P98">
        <v>40</v>
      </c>
      <c r="Q98" t="s">
        <v>115</v>
      </c>
      <c r="R98" s="5" t="s">
        <v>125</v>
      </c>
      <c r="S98" t="s">
        <v>137</v>
      </c>
      <c r="T98" s="7" t="str">
        <f t="shared" si="7"/>
        <v xml:space="preserve">Конденсатор 100 пФ </v>
      </c>
      <c r="U98" s="10">
        <v>1</v>
      </c>
      <c r="V98" s="10">
        <f>IF(NOT(ISBLANK(AR73)),AR73)</f>
        <v>4.5647599999999997E-2</v>
      </c>
      <c r="W98" s="10">
        <f t="shared" si="9"/>
        <v>4.5647599999999997E-2</v>
      </c>
      <c r="X98" s="10"/>
      <c r="Y98" t="s">
        <v>116</v>
      </c>
      <c r="Z98" s="11" t="str">
        <f t="shared" si="10"/>
        <v>[37]</v>
      </c>
    </row>
    <row r="99" spans="15:26" x14ac:dyDescent="0.25">
      <c r="O99" t="s">
        <v>114</v>
      </c>
      <c r="P99">
        <v>41</v>
      </c>
      <c r="Q99" t="s">
        <v>115</v>
      </c>
      <c r="R99" s="5" t="s">
        <v>124</v>
      </c>
      <c r="S99" t="s">
        <v>138</v>
      </c>
      <c r="T99" s="7" t="str">
        <f t="shared" si="7"/>
        <v xml:space="preserve">Конденсатор 330 нФ </v>
      </c>
      <c r="U99" s="10">
        <v>1</v>
      </c>
      <c r="V99" s="10">
        <f>IF(NOT(ISBLANK(AR75)),AR75)</f>
        <v>4.3677199999999992E-2</v>
      </c>
      <c r="W99" s="10">
        <f t="shared" si="9"/>
        <v>4.3677199999999992E-2</v>
      </c>
      <c r="X99" s="10"/>
      <c r="Y99" t="s">
        <v>128</v>
      </c>
      <c r="Z99" s="11" t="str">
        <f t="shared" si="10"/>
        <v>[38]</v>
      </c>
    </row>
    <row r="100" spans="15:26" x14ac:dyDescent="0.25">
      <c r="O100" t="s">
        <v>114</v>
      </c>
      <c r="P100">
        <v>42</v>
      </c>
      <c r="Q100" t="s">
        <v>115</v>
      </c>
      <c r="R100" s="5" t="s">
        <v>123</v>
      </c>
      <c r="S100" t="s">
        <v>139</v>
      </c>
      <c r="T100" s="7" t="str">
        <f t="shared" si="7"/>
        <v xml:space="preserve">Конденсатор 10 нФ </v>
      </c>
      <c r="U100" s="10">
        <v>1</v>
      </c>
      <c r="V100" s="10">
        <f>IF(NOT(ISBLANK(AR67)),AR67)</f>
        <v>6.4694799999999997E-2</v>
      </c>
      <c r="W100" s="10">
        <f t="shared" si="9"/>
        <v>6.4694799999999997E-2</v>
      </c>
      <c r="X100" s="10"/>
      <c r="Y100" t="s">
        <v>127</v>
      </c>
      <c r="Z100" s="11" t="str">
        <f t="shared" si="10"/>
        <v>[39]</v>
      </c>
    </row>
    <row r="101" spans="15:26" x14ac:dyDescent="0.25">
      <c r="O101" t="s">
        <v>114</v>
      </c>
      <c r="P101">
        <v>43</v>
      </c>
      <c r="Q101" t="s">
        <v>115</v>
      </c>
      <c r="R101" s="5" t="s">
        <v>122</v>
      </c>
      <c r="S101" t="s">
        <v>140</v>
      </c>
      <c r="T101" s="7" t="str">
        <f t="shared" si="7"/>
        <v xml:space="preserve">Конденсатор 47 нФ </v>
      </c>
      <c r="U101" s="10">
        <v>2</v>
      </c>
      <c r="V101" s="10">
        <f>IF(NOT(ISBLANK(AR68)),AR68)</f>
        <v>2.5615199999999998E-2</v>
      </c>
      <c r="W101" s="10">
        <f t="shared" si="9"/>
        <v>5.1230399999999995E-2</v>
      </c>
      <c r="X101" s="10"/>
      <c r="Y101" t="s">
        <v>126</v>
      </c>
      <c r="Z101" s="11" t="str">
        <f t="shared" si="10"/>
        <v>[40]</v>
      </c>
    </row>
    <row r="102" spans="15:26" x14ac:dyDescent="0.25">
      <c r="O102" t="s">
        <v>114</v>
      </c>
      <c r="P102">
        <v>44</v>
      </c>
      <c r="Q102" t="s">
        <v>115</v>
      </c>
      <c r="R102" s="5" t="s">
        <v>118</v>
      </c>
      <c r="S102" t="s">
        <v>141</v>
      </c>
      <c r="T102" s="7" t="str">
        <f t="shared" si="7"/>
        <v xml:space="preserve">Конденсатор 100 нФ </v>
      </c>
      <c r="U102" s="10">
        <v>3</v>
      </c>
      <c r="V102" s="10">
        <f>IF(NOT(ISBLANK(AR69)),AR69)</f>
        <v>3.9079599999999999E-2</v>
      </c>
      <c r="W102" s="10">
        <f t="shared" si="9"/>
        <v>0.1172388</v>
      </c>
      <c r="X102" s="10"/>
      <c r="Y102" t="s">
        <v>125</v>
      </c>
      <c r="Z102" s="11" t="str">
        <f t="shared" si="10"/>
        <v>[41]</v>
      </c>
    </row>
    <row r="103" spans="15:26" x14ac:dyDescent="0.25">
      <c r="O103" t="s">
        <v>114</v>
      </c>
      <c r="P103">
        <v>45</v>
      </c>
      <c r="Q103" t="s">
        <v>115</v>
      </c>
      <c r="R103" s="5" t="s">
        <v>119</v>
      </c>
      <c r="S103" t="s">
        <v>142</v>
      </c>
      <c r="T103" s="7" t="str">
        <f t="shared" si="7"/>
        <v xml:space="preserve">Кнопка </v>
      </c>
      <c r="U103" s="10">
        <v>1</v>
      </c>
      <c r="V103" s="10">
        <f>IF(NOT(ISBLANK(AR76)),AR76)</f>
        <v>0.10049039999999999</v>
      </c>
      <c r="W103" s="10">
        <f t="shared" si="9"/>
        <v>0.10049039999999999</v>
      </c>
      <c r="X103" s="10"/>
      <c r="Y103" t="s">
        <v>124</v>
      </c>
      <c r="Z103" s="11" t="str">
        <f t="shared" si="10"/>
        <v>[42]</v>
      </c>
    </row>
    <row r="104" spans="15:26" x14ac:dyDescent="0.25">
      <c r="O104" t="s">
        <v>114</v>
      </c>
      <c r="P104">
        <v>46</v>
      </c>
      <c r="Q104" t="s">
        <v>115</v>
      </c>
      <c r="R104" s="5" t="s">
        <v>120</v>
      </c>
      <c r="S104" t="s">
        <v>143</v>
      </c>
      <c r="T104" s="7" t="str">
        <f t="shared" si="7"/>
        <v xml:space="preserve">Транзистор MMBT2222A </v>
      </c>
      <c r="U104" s="10">
        <v>3</v>
      </c>
      <c r="V104" s="10">
        <f>IF(NOT(ISBLANK(AR64)),AR64)</f>
        <v>3.7109199999999995E-2</v>
      </c>
      <c r="W104" s="10">
        <f t="shared" si="9"/>
        <v>0.11132759999999998</v>
      </c>
      <c r="X104" s="10"/>
      <c r="Y104" t="s">
        <v>123</v>
      </c>
      <c r="Z104" s="11" t="str">
        <f t="shared" si="10"/>
        <v>[43]</v>
      </c>
    </row>
    <row r="105" spans="15:26" x14ac:dyDescent="0.25">
      <c r="O105" t="s">
        <v>114</v>
      </c>
      <c r="P105">
        <v>47</v>
      </c>
      <c r="Q105" t="s">
        <v>115</v>
      </c>
      <c r="R105" s="5" t="s">
        <v>121</v>
      </c>
      <c r="S105" t="s">
        <v>144</v>
      </c>
      <c r="T105" s="7" t="str">
        <f t="shared" si="7"/>
        <v xml:space="preserve">Стабилизатор напряжения LM2940L </v>
      </c>
      <c r="U105" s="10">
        <v>1</v>
      </c>
      <c r="V105" s="10">
        <f>IF(NOT(ISBLANK(AR79)),AR79)</f>
        <v>0.9819159999999999</v>
      </c>
      <c r="W105" s="10">
        <f t="shared" si="9"/>
        <v>0.9819159999999999</v>
      </c>
      <c r="X105" s="10"/>
      <c r="Y105" t="s">
        <v>122</v>
      </c>
      <c r="Z105" s="11" t="str">
        <f t="shared" si="10"/>
        <v>[44]</v>
      </c>
    </row>
    <row r="106" spans="15:26" x14ac:dyDescent="0.25">
      <c r="O106" t="s">
        <v>114</v>
      </c>
      <c r="P106">
        <v>48</v>
      </c>
      <c r="Q106" t="s">
        <v>115</v>
      </c>
      <c r="R106" s="5" t="s">
        <v>129</v>
      </c>
      <c r="S106" t="s">
        <v>145</v>
      </c>
      <c r="T106" s="7" t="str">
        <f t="shared" si="7"/>
        <v xml:space="preserve">ГУН YSGM232508 </v>
      </c>
      <c r="U106" s="10">
        <v>1</v>
      </c>
      <c r="V106" s="10">
        <v>1.31</v>
      </c>
      <c r="W106" s="10">
        <f t="shared" si="9"/>
        <v>1.31</v>
      </c>
      <c r="X106" s="10"/>
      <c r="Y106" t="s">
        <v>118</v>
      </c>
      <c r="Z106" s="11" t="str">
        <f t="shared" si="10"/>
        <v>[45]</v>
      </c>
    </row>
    <row r="107" spans="15:26" x14ac:dyDescent="0.25">
      <c r="O107" t="s">
        <v>114</v>
      </c>
      <c r="P107">
        <v>49</v>
      </c>
      <c r="Q107" t="s">
        <v>115</v>
      </c>
      <c r="R107" s="5" t="s">
        <v>157</v>
      </c>
      <c r="S107" t="s">
        <v>155</v>
      </c>
      <c r="T107" s="7" t="str">
        <f>S107</f>
        <v>Модуль XL6009 DC-DC повышающий</v>
      </c>
      <c r="U107" s="10">
        <v>1</v>
      </c>
      <c r="V107" s="10">
        <v>4.0599999999999996</v>
      </c>
      <c r="W107" s="10">
        <f t="shared" si="9"/>
        <v>4.0599999999999996</v>
      </c>
      <c r="X107" s="10"/>
      <c r="Y107" t="s">
        <v>119</v>
      </c>
      <c r="Z107" s="11" t="str">
        <f t="shared" si="10"/>
        <v>[46]</v>
      </c>
    </row>
    <row r="108" spans="15:26" x14ac:dyDescent="0.25">
      <c r="O108" t="s">
        <v>114</v>
      </c>
      <c r="P108">
        <v>50</v>
      </c>
      <c r="Q108" t="s">
        <v>115</v>
      </c>
      <c r="R108" s="5" t="s">
        <v>158</v>
      </c>
      <c r="S108" t="s">
        <v>156</v>
      </c>
      <c r="T108" s="7" t="str">
        <f>S108</f>
        <v xml:space="preserve">HX-2S-JH20, контроллер заряда/разряда  </v>
      </c>
      <c r="U108" s="10">
        <v>1</v>
      </c>
      <c r="V108" s="10">
        <v>4</v>
      </c>
      <c r="W108" s="10">
        <f t="shared" si="9"/>
        <v>4</v>
      </c>
      <c r="X108" s="10"/>
      <c r="Y108" t="s">
        <v>120</v>
      </c>
      <c r="Z108" s="11" t="str">
        <f t="shared" si="10"/>
        <v>[47]</v>
      </c>
    </row>
    <row r="109" spans="15:26" x14ac:dyDescent="0.25">
      <c r="O109" t="s">
        <v>114</v>
      </c>
      <c r="P109">
        <v>51</v>
      </c>
      <c r="Q109" t="s">
        <v>115</v>
      </c>
      <c r="R109" s="5" t="s">
        <v>159</v>
      </c>
      <c r="S109" t="s">
        <v>151</v>
      </c>
      <c r="T109" s="7" t="str">
        <f>S109</f>
        <v xml:space="preserve">Аккумулятор Kijo 18650 </v>
      </c>
      <c r="U109" s="10">
        <v>2</v>
      </c>
      <c r="V109" s="10">
        <v>11.7</v>
      </c>
      <c r="W109" s="10">
        <f t="shared" si="9"/>
        <v>23.4</v>
      </c>
      <c r="X109" s="10"/>
      <c r="Y109" t="s">
        <v>121</v>
      </c>
      <c r="Z109" s="11" t="str">
        <f t="shared" si="10"/>
        <v>[48]</v>
      </c>
    </row>
    <row r="110" spans="15:26" x14ac:dyDescent="0.25">
      <c r="O110" t="s">
        <v>114</v>
      </c>
      <c r="P110">
        <v>52</v>
      </c>
      <c r="Q110" t="s">
        <v>115</v>
      </c>
      <c r="R110" s="5" t="s">
        <v>160</v>
      </c>
      <c r="S110" s="7" t="s">
        <v>162</v>
      </c>
      <c r="T110" s="7" t="str">
        <f>S110</f>
        <v>USB-C конненктор</v>
      </c>
      <c r="U110" s="10">
        <v>1</v>
      </c>
      <c r="V110" s="10">
        <v>8.07864</v>
      </c>
      <c r="W110" s="10">
        <f t="shared" si="9"/>
        <v>8.07864</v>
      </c>
      <c r="X110" s="10"/>
      <c r="Z110" s="11" t="str">
        <f t="shared" ref="Z110:Z114" si="11">_xlfn.CONCAT(O107:Q107)</f>
        <v>[49]</v>
      </c>
    </row>
    <row r="111" spans="15:26" x14ac:dyDescent="0.25">
      <c r="O111" t="s">
        <v>114</v>
      </c>
      <c r="P111">
        <v>53</v>
      </c>
      <c r="Q111" t="s">
        <v>115</v>
      </c>
      <c r="R111" s="5" t="s">
        <v>161</v>
      </c>
      <c r="S111" t="s">
        <v>146</v>
      </c>
      <c r="T111" s="7" t="str">
        <f>S111</f>
        <v>Плата печатная двуслойная</v>
      </c>
      <c r="U111" s="10">
        <v>1</v>
      </c>
      <c r="V111" s="10">
        <v>16</v>
      </c>
      <c r="W111" s="10">
        <f t="shared" si="9"/>
        <v>16</v>
      </c>
      <c r="X111" s="10"/>
      <c r="Z111" s="11" t="str">
        <f t="shared" si="11"/>
        <v>[50]</v>
      </c>
    </row>
    <row r="112" spans="15:26" x14ac:dyDescent="0.25">
      <c r="U112" s="10"/>
      <c r="V112" s="10"/>
      <c r="W112" s="10"/>
      <c r="X112" s="10"/>
      <c r="Z112" s="11" t="str">
        <f t="shared" si="11"/>
        <v>[51]</v>
      </c>
    </row>
    <row r="113" spans="19:26" x14ac:dyDescent="0.25">
      <c r="S113" s="7"/>
      <c r="U113" s="10"/>
      <c r="V113" s="10"/>
      <c r="W113" s="10">
        <f>SUM(W91:W111)</f>
        <v>62.572980399999999</v>
      </c>
      <c r="X113" s="10"/>
      <c r="Z113" s="11" t="str">
        <f t="shared" si="11"/>
        <v>[52]</v>
      </c>
    </row>
    <row r="114" spans="19:26" x14ac:dyDescent="0.25">
      <c r="U114" s="10"/>
      <c r="V114" s="10"/>
      <c r="W114" s="10"/>
      <c r="X114" s="10"/>
      <c r="Z114" s="11" t="str">
        <f t="shared" si="11"/>
        <v>[53]</v>
      </c>
    </row>
    <row r="115" spans="19:26" x14ac:dyDescent="0.25">
      <c r="U115" s="10"/>
      <c r="V115" s="10"/>
      <c r="W115" s="10"/>
      <c r="X115" s="10"/>
    </row>
    <row r="116" spans="19:26" x14ac:dyDescent="0.25">
      <c r="U116" s="10"/>
      <c r="V116" s="10"/>
      <c r="W116" s="10"/>
      <c r="X116" s="10"/>
    </row>
    <row r="117" spans="19:26" x14ac:dyDescent="0.25">
      <c r="U117" s="10"/>
      <c r="V117" s="10"/>
      <c r="W117" s="10"/>
      <c r="X117" s="10"/>
    </row>
    <row r="118" spans="19:26" x14ac:dyDescent="0.25">
      <c r="U118" s="10"/>
      <c r="V118" s="10"/>
      <c r="W118" s="10"/>
      <c r="X118" s="10"/>
    </row>
    <row r="119" spans="19:26" x14ac:dyDescent="0.25">
      <c r="U119" s="10"/>
      <c r="V119" s="10"/>
      <c r="W119" s="10"/>
      <c r="X119" s="10"/>
    </row>
    <row r="122" spans="19:26" ht="15.75" thickBot="1" x14ac:dyDescent="0.3"/>
    <row r="123" spans="19:26" ht="19.5" thickBot="1" x14ac:dyDescent="0.3">
      <c r="V123" s="13">
        <v>1</v>
      </c>
      <c r="W123" s="14">
        <v>2.34</v>
      </c>
      <c r="X123">
        <f>V123*W123</f>
        <v>2.34</v>
      </c>
    </row>
    <row r="124" spans="19:26" ht="19.5" thickBot="1" x14ac:dyDescent="0.3">
      <c r="V124" s="15">
        <v>1</v>
      </c>
      <c r="W124" s="16">
        <v>0.09</v>
      </c>
      <c r="X124">
        <f t="shared" ref="X124:X143" si="12">V124*W124</f>
        <v>0.09</v>
      </c>
    </row>
    <row r="125" spans="19:26" ht="19.5" thickBot="1" x14ac:dyDescent="0.3">
      <c r="V125" s="15">
        <v>2</v>
      </c>
      <c r="W125" s="16">
        <v>7.0000000000000007E-2</v>
      </c>
      <c r="X125">
        <f t="shared" si="12"/>
        <v>0.14000000000000001</v>
      </c>
    </row>
    <row r="126" spans="19:26" ht="19.5" thickBot="1" x14ac:dyDescent="0.3">
      <c r="V126" s="15">
        <v>2</v>
      </c>
      <c r="W126" s="16">
        <v>0.06</v>
      </c>
      <c r="X126">
        <f t="shared" si="12"/>
        <v>0.12</v>
      </c>
    </row>
    <row r="127" spans="19:26" ht="19.5" thickBot="1" x14ac:dyDescent="0.3">
      <c r="V127" s="15">
        <v>1</v>
      </c>
      <c r="W127" s="16">
        <v>0.02</v>
      </c>
      <c r="X127">
        <f t="shared" si="12"/>
        <v>0.02</v>
      </c>
    </row>
    <row r="128" spans="19:26" ht="19.5" thickBot="1" x14ac:dyDescent="0.3">
      <c r="V128" s="15">
        <v>2</v>
      </c>
      <c r="W128" s="16">
        <v>0.76</v>
      </c>
      <c r="X128">
        <f t="shared" si="12"/>
        <v>1.52</v>
      </c>
    </row>
    <row r="129" spans="19:29" ht="19.5" thickBot="1" x14ac:dyDescent="0.3">
      <c r="V129" s="15">
        <v>1</v>
      </c>
      <c r="W129" s="16">
        <v>5.0000000000000001E-3</v>
      </c>
      <c r="X129">
        <f t="shared" si="12"/>
        <v>5.0000000000000001E-3</v>
      </c>
    </row>
    <row r="130" spans="19:29" ht="19.5" thickBot="1" x14ac:dyDescent="0.3">
      <c r="V130" s="15">
        <v>1</v>
      </c>
      <c r="W130" s="16">
        <v>0.05</v>
      </c>
      <c r="X130">
        <f t="shared" si="12"/>
        <v>0.05</v>
      </c>
    </row>
    <row r="131" spans="19:29" ht="19.5" thickBot="1" x14ac:dyDescent="0.3">
      <c r="V131" s="15">
        <v>1</v>
      </c>
      <c r="W131" s="16">
        <v>0.05</v>
      </c>
      <c r="X131">
        <f t="shared" si="12"/>
        <v>0.05</v>
      </c>
    </row>
    <row r="132" spans="19:29" ht="19.5" thickBot="1" x14ac:dyDescent="0.3">
      <c r="V132" s="15">
        <v>1</v>
      </c>
      <c r="W132" s="16">
        <v>7.0000000000000007E-2</v>
      </c>
      <c r="X132">
        <f t="shared" si="12"/>
        <v>7.0000000000000007E-2</v>
      </c>
    </row>
    <row r="133" spans="19:29" ht="19.5" thickBot="1" x14ac:dyDescent="0.3">
      <c r="V133" s="13">
        <v>2</v>
      </c>
      <c r="W133" s="14">
        <v>0.03</v>
      </c>
      <c r="X133">
        <f t="shared" si="12"/>
        <v>0.06</v>
      </c>
    </row>
    <row r="134" spans="19:29" ht="19.5" thickBot="1" x14ac:dyDescent="0.3">
      <c r="V134" s="15">
        <v>3</v>
      </c>
      <c r="W134" s="16">
        <v>0.04</v>
      </c>
      <c r="X134">
        <f t="shared" si="12"/>
        <v>0.12</v>
      </c>
    </row>
    <row r="135" spans="19:29" ht="19.5" thickBot="1" x14ac:dyDescent="0.3">
      <c r="S135" s="17">
        <v>8.8699999999999992</v>
      </c>
      <c r="T135">
        <f>S135+S136+S137</f>
        <v>105.88</v>
      </c>
      <c r="V135" s="15">
        <v>1</v>
      </c>
      <c r="W135" s="16">
        <v>0.11</v>
      </c>
      <c r="X135">
        <f t="shared" si="12"/>
        <v>0.11</v>
      </c>
    </row>
    <row r="136" spans="19:29" ht="19.5" thickBot="1" x14ac:dyDescent="0.3">
      <c r="S136" s="19">
        <v>59.88</v>
      </c>
      <c r="T136">
        <f>T135*20/100</f>
        <v>21.175999999999998</v>
      </c>
      <c r="V136" s="15">
        <v>3</v>
      </c>
      <c r="W136" s="16">
        <v>0.04</v>
      </c>
      <c r="X136">
        <f t="shared" si="12"/>
        <v>0.12</v>
      </c>
    </row>
    <row r="137" spans="19:29" ht="19.5" thickBot="1" x14ac:dyDescent="0.3">
      <c r="S137" s="19">
        <v>37.130000000000003</v>
      </c>
      <c r="T137">
        <f>T136+T135</f>
        <v>127.056</v>
      </c>
      <c r="V137" s="15">
        <v>1</v>
      </c>
      <c r="W137" s="16">
        <v>0.99</v>
      </c>
      <c r="X137">
        <f t="shared" si="12"/>
        <v>0.99</v>
      </c>
    </row>
    <row r="138" spans="19:29" ht="19.5" thickBot="1" x14ac:dyDescent="0.3">
      <c r="V138" s="15">
        <v>1</v>
      </c>
      <c r="W138" s="16">
        <v>1.31</v>
      </c>
      <c r="X138">
        <f t="shared" si="12"/>
        <v>1.31</v>
      </c>
    </row>
    <row r="139" spans="19:29" ht="19.5" thickBot="1" x14ac:dyDescent="0.3">
      <c r="V139" s="15">
        <v>1</v>
      </c>
      <c r="W139" s="16">
        <v>4.0599999999999996</v>
      </c>
      <c r="X139">
        <f t="shared" si="12"/>
        <v>4.0599999999999996</v>
      </c>
    </row>
    <row r="140" spans="19:29" ht="19.5" thickBot="1" x14ac:dyDescent="0.3">
      <c r="V140" s="15">
        <v>1</v>
      </c>
      <c r="W140" s="16">
        <v>4</v>
      </c>
      <c r="X140">
        <f t="shared" si="12"/>
        <v>4</v>
      </c>
    </row>
    <row r="141" spans="19:29" ht="19.5" thickBot="1" x14ac:dyDescent="0.3">
      <c r="S141">
        <f>550*21.18*(0.8)</f>
        <v>9319.2000000000007</v>
      </c>
      <c r="V141" s="15">
        <v>2</v>
      </c>
      <c r="W141" s="16">
        <v>11.7</v>
      </c>
      <c r="X141">
        <f t="shared" si="12"/>
        <v>23.4</v>
      </c>
    </row>
    <row r="142" spans="19:29" ht="19.5" thickBot="1" x14ac:dyDescent="0.3">
      <c r="V142" s="15">
        <v>1</v>
      </c>
      <c r="W142" s="16">
        <v>8.08</v>
      </c>
      <c r="X142">
        <f t="shared" si="12"/>
        <v>8.08</v>
      </c>
      <c r="AA142" s="17">
        <v>0.154</v>
      </c>
      <c r="AB142" s="18">
        <v>22.7</v>
      </c>
      <c r="AC142">
        <v>3.5</v>
      </c>
    </row>
    <row r="143" spans="19:29" ht="19.5" thickBot="1" x14ac:dyDescent="0.3">
      <c r="V143" s="15">
        <v>1</v>
      </c>
      <c r="W143" s="16">
        <v>3.2</v>
      </c>
      <c r="X143">
        <f t="shared" si="12"/>
        <v>3.2</v>
      </c>
      <c r="AA143" s="19">
        <v>0.8</v>
      </c>
      <c r="AB143" s="20">
        <v>0.65</v>
      </c>
      <c r="AC143">
        <f t="shared" ref="AC143:AC145" si="13">AA143*AB143</f>
        <v>0.52</v>
      </c>
    </row>
    <row r="144" spans="19:29" ht="19.5" thickBot="1" x14ac:dyDescent="0.3">
      <c r="X144">
        <f>SUM(X123:X143)</f>
        <v>49.855000000000004</v>
      </c>
      <c r="AA144" s="19">
        <v>1</v>
      </c>
      <c r="AB144" s="20">
        <v>2.33</v>
      </c>
      <c r="AC144">
        <f t="shared" si="13"/>
        <v>2.33</v>
      </c>
    </row>
    <row r="145" spans="27:29" ht="19.5" thickBot="1" x14ac:dyDescent="0.3">
      <c r="AA145" s="19">
        <v>4</v>
      </c>
      <c r="AB145" s="20">
        <v>0.26</v>
      </c>
      <c r="AC145">
        <f t="shared" si="13"/>
        <v>1.04</v>
      </c>
    </row>
    <row r="146" spans="27:29" x14ac:dyDescent="0.25">
      <c r="AC146">
        <f>SUM(AC142:AC145)</f>
        <v>7.39</v>
      </c>
    </row>
  </sheetData>
  <mergeCells count="165">
    <mergeCell ref="S79:V79"/>
    <mergeCell ref="W79:Y79"/>
    <mergeCell ref="Z79:AJ79"/>
    <mergeCell ref="S78:V78"/>
    <mergeCell ref="W78:Y78"/>
    <mergeCell ref="Z78:AJ78"/>
    <mergeCell ref="Z77:AJ77"/>
    <mergeCell ref="S65:V65"/>
    <mergeCell ref="Z65:AJ65"/>
    <mergeCell ref="S66:V66"/>
    <mergeCell ref="Z66:AJ66"/>
    <mergeCell ref="S67:V67"/>
    <mergeCell ref="Z67:AJ67"/>
    <mergeCell ref="S68:V68"/>
    <mergeCell ref="Z68:AJ68"/>
    <mergeCell ref="S69:V69"/>
    <mergeCell ref="Z69:AJ69"/>
    <mergeCell ref="S70:V70"/>
    <mergeCell ref="Z70:AJ70"/>
    <mergeCell ref="W70:Y70"/>
    <mergeCell ref="Z75:AJ75"/>
    <mergeCell ref="W7:AA7"/>
    <mergeCell ref="B12:D12"/>
    <mergeCell ref="P41:T41"/>
    <mergeCell ref="B62:E62"/>
    <mergeCell ref="F62:P62"/>
    <mergeCell ref="B63:E63"/>
    <mergeCell ref="F63:P63"/>
    <mergeCell ref="B57:P58"/>
    <mergeCell ref="B59:E59"/>
    <mergeCell ref="F59:P59"/>
    <mergeCell ref="B60:E60"/>
    <mergeCell ref="F60:P60"/>
    <mergeCell ref="Z62:AJ62"/>
    <mergeCell ref="S63:V63"/>
    <mergeCell ref="Z63:AJ63"/>
    <mergeCell ref="B61:E61"/>
    <mergeCell ref="F61:P61"/>
    <mergeCell ref="Z59:AJ59"/>
    <mergeCell ref="S60:V60"/>
    <mergeCell ref="P42:T42"/>
    <mergeCell ref="P43:T43"/>
    <mergeCell ref="AQ14:AZ14"/>
    <mergeCell ref="AQ15:AZ15"/>
    <mergeCell ref="B75:D75"/>
    <mergeCell ref="B76:D76"/>
    <mergeCell ref="S74:V74"/>
    <mergeCell ref="Z74:AJ74"/>
    <mergeCell ref="S75:V75"/>
    <mergeCell ref="B64:E64"/>
    <mergeCell ref="F64:P64"/>
    <mergeCell ref="S59:V59"/>
    <mergeCell ref="S64:V64"/>
    <mergeCell ref="Z64:AJ64"/>
    <mergeCell ref="W75:Y75"/>
    <mergeCell ref="W76:Y76"/>
    <mergeCell ref="Z60:AJ60"/>
    <mergeCell ref="S61:V61"/>
    <mergeCell ref="Z61:AJ61"/>
    <mergeCell ref="S62:V62"/>
    <mergeCell ref="B74:D74"/>
    <mergeCell ref="S71:V71"/>
    <mergeCell ref="Z71:AJ71"/>
    <mergeCell ref="S72:V72"/>
    <mergeCell ref="Z72:AJ72"/>
    <mergeCell ref="S73:V73"/>
    <mergeCell ref="Z73:AJ73"/>
    <mergeCell ref="W71:Y71"/>
    <mergeCell ref="W72:Y72"/>
    <mergeCell ref="W73:Y73"/>
    <mergeCell ref="W74:Y74"/>
    <mergeCell ref="AK59:AM59"/>
    <mergeCell ref="F74:M74"/>
    <mergeCell ref="W59:Y59"/>
    <mergeCell ref="W60:Y60"/>
    <mergeCell ref="W61:Y61"/>
    <mergeCell ref="W62:Y62"/>
    <mergeCell ref="W63:Y63"/>
    <mergeCell ref="W64:Y64"/>
    <mergeCell ref="W65:Y65"/>
    <mergeCell ref="W66:Y66"/>
    <mergeCell ref="W67:Y67"/>
    <mergeCell ref="W68:Y68"/>
    <mergeCell ref="W69:Y69"/>
    <mergeCell ref="AK60:AM60"/>
    <mergeCell ref="AK61:AM61"/>
    <mergeCell ref="AK66:AM66"/>
    <mergeCell ref="AK74:AM74"/>
    <mergeCell ref="AK79:AM79"/>
    <mergeCell ref="AK67:AM67"/>
    <mergeCell ref="AK68:AM68"/>
    <mergeCell ref="AK69:AM69"/>
    <mergeCell ref="AK70:AM70"/>
    <mergeCell ref="AK71:AM71"/>
    <mergeCell ref="AK72:AM72"/>
    <mergeCell ref="AK73:AM73"/>
    <mergeCell ref="AK75:AM75"/>
    <mergeCell ref="AK76:AM76"/>
    <mergeCell ref="AK77:AM77"/>
    <mergeCell ref="AK78:AM78"/>
    <mergeCell ref="AK62:AM62"/>
    <mergeCell ref="AK63:AM63"/>
    <mergeCell ref="AK64:AM64"/>
    <mergeCell ref="AK65:AM65"/>
    <mergeCell ref="AN73:AQ73"/>
    <mergeCell ref="AN74:AQ74"/>
    <mergeCell ref="AN75:AQ75"/>
    <mergeCell ref="AN76:AQ76"/>
    <mergeCell ref="AN59:AQ59"/>
    <mergeCell ref="AN60:AQ60"/>
    <mergeCell ref="AN61:AQ61"/>
    <mergeCell ref="AN62:AQ62"/>
    <mergeCell ref="AN63:AQ63"/>
    <mergeCell ref="AN64:AQ64"/>
    <mergeCell ref="AN65:AQ65"/>
    <mergeCell ref="AN66:AQ66"/>
    <mergeCell ref="AN67:AQ67"/>
    <mergeCell ref="AR59:AU59"/>
    <mergeCell ref="R57:AU58"/>
    <mergeCell ref="AR60:AU60"/>
    <mergeCell ref="AR79:AU79"/>
    <mergeCell ref="AR61:AU61"/>
    <mergeCell ref="AR62:AU62"/>
    <mergeCell ref="AR63:AU63"/>
    <mergeCell ref="AR64:AU64"/>
    <mergeCell ref="AR65:AU65"/>
    <mergeCell ref="AR66:AU66"/>
    <mergeCell ref="AR67:AU67"/>
    <mergeCell ref="AR68:AU68"/>
    <mergeCell ref="AR69:AU69"/>
    <mergeCell ref="AR70:AU70"/>
    <mergeCell ref="AR71:AU71"/>
    <mergeCell ref="AR72:AU72"/>
    <mergeCell ref="AR73:AU73"/>
    <mergeCell ref="AR74:AU74"/>
    <mergeCell ref="AR75:AU75"/>
    <mergeCell ref="AN68:AQ68"/>
    <mergeCell ref="AN69:AQ69"/>
    <mergeCell ref="AN70:AQ70"/>
    <mergeCell ref="AN71:AQ71"/>
    <mergeCell ref="AN72:AQ72"/>
    <mergeCell ref="AR82:AU82"/>
    <mergeCell ref="AP82:AQ82"/>
    <mergeCell ref="AR76:AU76"/>
    <mergeCell ref="AR77:AU77"/>
    <mergeCell ref="AR78:AU78"/>
    <mergeCell ref="S80:V80"/>
    <mergeCell ref="S81:V81"/>
    <mergeCell ref="W80:Y80"/>
    <mergeCell ref="Z80:AJ80"/>
    <mergeCell ref="Z81:AJ81"/>
    <mergeCell ref="W81:Y81"/>
    <mergeCell ref="AK80:AM80"/>
    <mergeCell ref="AK81:AM81"/>
    <mergeCell ref="AN81:AQ81"/>
    <mergeCell ref="AR80:AU80"/>
    <mergeCell ref="AR81:AU81"/>
    <mergeCell ref="AN77:AQ77"/>
    <mergeCell ref="AN78:AQ78"/>
    <mergeCell ref="AN79:AQ79"/>
    <mergeCell ref="AN80:AQ80"/>
    <mergeCell ref="S76:V76"/>
    <mergeCell ref="Z76:AJ76"/>
    <mergeCell ref="S77:V77"/>
    <mergeCell ref="W77:Y77"/>
  </mergeCells>
  <phoneticPr fontId="6" type="noConversion"/>
  <hyperlinks>
    <hyperlink ref="F60" r:id="rId1" xr:uid="{35D294F1-1052-4CDC-B442-CC6F328A5859}"/>
    <hyperlink ref="F61" r:id="rId2" xr:uid="{935BE457-A350-4A90-B82B-2BEC1B5F89D6}"/>
    <hyperlink ref="F62" r:id="rId3" xr:uid="{10442A47-B286-4A56-AB26-591696DB0EE6}"/>
    <hyperlink ref="AU46" r:id="rId4" xr:uid="{0278FF1C-05FD-483B-AA32-DB7E4552CF24}"/>
    <hyperlink ref="AU45" r:id="rId5" xr:uid="{2EAE9722-3543-4E18-849C-90FE0C1BB811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Григорик</dc:creator>
  <cp:lastModifiedBy>Иван Григорик</cp:lastModifiedBy>
  <dcterms:created xsi:type="dcterms:W3CDTF">2024-02-19T09:12:31Z</dcterms:created>
  <dcterms:modified xsi:type="dcterms:W3CDTF">2024-04-17T07:51:38Z</dcterms:modified>
</cp:coreProperties>
</file>