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df0a4f141bc2ba26/Desktop/HKU 学习/Asset valuation/"/>
    </mc:Choice>
  </mc:AlternateContent>
  <xr:revisionPtr revIDLastSave="0" documentId="8_{AFBBA186-3BB7-48CA-B59B-4F2770BA27BA}" xr6:coauthVersionLast="47" xr6:coauthVersionMax="47" xr10:uidLastSave="{00000000-0000-0000-0000-000000000000}"/>
  <bookViews>
    <workbookView xWindow="-108" yWindow="-108" windowWidth="23256" windowHeight="12576" xr2:uid="{C3803B50-1810-FA46-AEFA-F525A1C8B1F4}"/>
  </bookViews>
  <sheets>
    <sheet name="part1" sheetId="1" r:id="rId1"/>
    <sheet name="par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3" i="1"/>
  <c r="H8" i="1"/>
  <c r="D8" i="1"/>
  <c r="E3" i="2"/>
  <c r="F3" i="2" s="1"/>
  <c r="E4" i="2"/>
  <c r="F4" i="2" s="1"/>
  <c r="J4" i="2" s="1"/>
  <c r="E2" i="2"/>
  <c r="F2" i="2" s="1"/>
  <c r="I2" i="2" s="1"/>
  <c r="G3" i="2"/>
  <c r="G4" i="2"/>
  <c r="G2" i="2"/>
  <c r="J3" i="2" l="1"/>
  <c r="J2" i="2"/>
  <c r="I4" i="2"/>
  <c r="K4" i="2" s="1"/>
  <c r="I3" i="2"/>
  <c r="H4" i="2"/>
  <c r="H3" i="2"/>
  <c r="H2" i="2"/>
  <c r="K3" i="2" l="1"/>
  <c r="K2" i="2"/>
</calcChain>
</file>

<file path=xl/sharedStrings.xml><?xml version="1.0" encoding="utf-8"?>
<sst xmlns="http://schemas.openxmlformats.org/spreadsheetml/2006/main" count="40" uniqueCount="33">
  <si>
    <t>ASSET</t>
  </si>
  <si>
    <t>Market Value (In HK$B)</t>
  </si>
  <si>
    <t>Macaulay Duration</t>
  </si>
  <si>
    <t>Liabilities and Equity</t>
  </si>
  <si>
    <t>Cash</t>
  </si>
  <si>
    <t>-</t>
  </si>
  <si>
    <t>Savings &amp; Time Deposit</t>
  </si>
  <si>
    <t>Commercial Loan</t>
  </si>
  <si>
    <t>Certificates of Deposit</t>
  </si>
  <si>
    <t>Mortgage Loan</t>
  </si>
  <si>
    <t>Total Liabilities</t>
  </si>
  <si>
    <t>US Treasury Debts</t>
  </si>
  <si>
    <t>Equity</t>
  </si>
  <si>
    <t>Building and Equip</t>
  </si>
  <si>
    <t>Total</t>
  </si>
  <si>
    <t>ABC Bank Balance Sheet (In term of HKD Billion Market Value)</t>
  </si>
  <si>
    <t>Interest Rate</t>
  </si>
  <si>
    <t>T-Debt A</t>
  </si>
  <si>
    <t>T-Debt B</t>
  </si>
  <si>
    <t>T-Debt C</t>
  </si>
  <si>
    <t>Coupon Rate</t>
  </si>
  <si>
    <t>Remaining Term to Maturity (Years)</t>
  </si>
  <si>
    <t>YTM p.a.</t>
  </si>
  <si>
    <t>Market Price</t>
  </si>
  <si>
    <t>Convexity</t>
  </si>
  <si>
    <t>100 USD T-Debt</t>
  </si>
  <si>
    <t>Settlement</t>
  </si>
  <si>
    <t>Maturity</t>
  </si>
  <si>
    <t>Base Mduration (Years)</t>
  </si>
  <si>
    <t>New Mduration for 0.000001% increase in yield (Years)</t>
    <phoneticPr fontId="4" type="noConversion"/>
  </si>
  <si>
    <t>Macaulay Duration (Years)</t>
    <phoneticPr fontId="4" type="noConversion"/>
  </si>
  <si>
    <t>Macaulay Duration</t>
    <phoneticPr fontId="4" type="noConversion"/>
  </si>
  <si>
    <t>Durarion Gap(years)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</si>
</sst>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6" x14ac:knownFonts="1">
    <font>
      <sz val="12"/>
      <color theme="1"/>
      <name val="等线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3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2" fontId="3" fillId="2" borderId="1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9645-2C7B-BE49-B5C9-261663515766}">
  <dimension ref="A1:J8"/>
  <sheetViews>
    <sheetView tabSelected="1" zoomScale="106" workbookViewId="0">
      <selection activeCell="I21" sqref="I21"/>
    </sheetView>
  </sheetViews>
  <sheetFormatPr defaultColWidth="10.90625" defaultRowHeight="15.6" x14ac:dyDescent="0.3"/>
  <cols>
    <col min="1" max="1" width="19.36328125" bestFit="1" customWidth="1"/>
    <col min="2" max="2" width="23.81640625" bestFit="1" customWidth="1"/>
    <col min="3" max="3" width="12.453125" bestFit="1" customWidth="1"/>
    <col min="4" max="4" width="18.81640625" bestFit="1" customWidth="1"/>
    <col min="5" max="5" width="23.453125" bestFit="1" customWidth="1"/>
    <col min="6" max="6" width="23.81640625" bestFit="1" customWidth="1"/>
    <col min="7" max="7" width="12.453125" bestFit="1" customWidth="1"/>
    <col min="8" max="8" width="18.81640625" bestFit="1" customWidth="1"/>
    <col min="9" max="9" width="12.36328125" bestFit="1" customWidth="1"/>
    <col min="10" max="10" width="16.08984375" customWidth="1"/>
  </cols>
  <sheetData>
    <row r="1" spans="1:10" ht="16.8" x14ac:dyDescent="0.3">
      <c r="A1" s="25" t="s">
        <v>15</v>
      </c>
      <c r="B1" s="25"/>
      <c r="C1" s="25"/>
      <c r="D1" s="25"/>
      <c r="E1" s="25"/>
      <c r="F1" s="25"/>
      <c r="G1" s="25"/>
      <c r="H1" s="25"/>
    </row>
    <row r="2" spans="1:10" ht="16.8" x14ac:dyDescent="0.3">
      <c r="A2" s="1" t="s">
        <v>0</v>
      </c>
      <c r="B2" s="2" t="s">
        <v>1</v>
      </c>
      <c r="C2" s="2" t="s">
        <v>16</v>
      </c>
      <c r="D2" s="2" t="s">
        <v>2</v>
      </c>
      <c r="E2" s="1" t="s">
        <v>3</v>
      </c>
      <c r="F2" s="2" t="s">
        <v>1</v>
      </c>
      <c r="G2" s="2" t="s">
        <v>16</v>
      </c>
      <c r="H2" s="2" t="s">
        <v>31</v>
      </c>
      <c r="I2" s="2"/>
      <c r="J2" s="2" t="s">
        <v>32</v>
      </c>
    </row>
    <row r="3" spans="1:10" ht="16.8" x14ac:dyDescent="0.3">
      <c r="A3" s="3" t="s">
        <v>4</v>
      </c>
      <c r="B3" s="3">
        <v>700</v>
      </c>
      <c r="C3" s="3" t="s">
        <v>5</v>
      </c>
      <c r="D3" s="3" t="s">
        <v>5</v>
      </c>
      <c r="E3" s="3" t="s">
        <v>6</v>
      </c>
      <c r="F3" s="3">
        <v>1400</v>
      </c>
      <c r="G3" s="4">
        <v>3.2000000000000001E-2</v>
      </c>
      <c r="H3" s="3">
        <v>2.2000000000000002</v>
      </c>
      <c r="J3" s="19">
        <f>D8-F5*H8/B8</f>
        <v>1.7699999999999996</v>
      </c>
    </row>
    <row r="4" spans="1:10" ht="16.8" x14ac:dyDescent="0.3">
      <c r="A4" s="2" t="s">
        <v>7</v>
      </c>
      <c r="B4" s="2">
        <v>300</v>
      </c>
      <c r="C4" s="5">
        <v>0.14499999999999999</v>
      </c>
      <c r="D4" s="2">
        <v>2.2000000000000002</v>
      </c>
      <c r="E4" s="2" t="s">
        <v>8</v>
      </c>
      <c r="F4" s="2">
        <v>300</v>
      </c>
      <c r="G4" s="5">
        <v>4.3999999999999997E-2</v>
      </c>
      <c r="H4" s="2">
        <v>5.8</v>
      </c>
    </row>
    <row r="5" spans="1:10" ht="16.8" x14ac:dyDescent="0.3">
      <c r="A5" s="2" t="s">
        <v>9</v>
      </c>
      <c r="B5" s="2">
        <v>500</v>
      </c>
      <c r="C5" s="5">
        <v>6.5000000000000002E-2</v>
      </c>
      <c r="D5" s="2">
        <v>11.5</v>
      </c>
      <c r="E5" s="3" t="s">
        <v>10</v>
      </c>
      <c r="F5" s="3">
        <v>1700</v>
      </c>
      <c r="G5" s="3"/>
      <c r="H5" s="3"/>
    </row>
    <row r="6" spans="1:10" ht="16.8" x14ac:dyDescent="0.3">
      <c r="A6" s="2" t="s">
        <v>11</v>
      </c>
      <c r="B6" s="2">
        <v>300</v>
      </c>
      <c r="C6" s="5">
        <v>4.8000000000000001E-2</v>
      </c>
      <c r="D6" s="2">
        <v>6.5</v>
      </c>
      <c r="E6" s="6"/>
      <c r="F6" s="6"/>
      <c r="G6" s="6"/>
      <c r="H6" s="6"/>
    </row>
    <row r="7" spans="1:10" ht="16.8" x14ac:dyDescent="0.3">
      <c r="A7" s="2" t="s">
        <v>13</v>
      </c>
      <c r="B7" s="2">
        <v>200</v>
      </c>
      <c r="C7" s="2" t="s">
        <v>5</v>
      </c>
      <c r="D7" s="2" t="s">
        <v>5</v>
      </c>
      <c r="E7" s="2" t="s">
        <v>12</v>
      </c>
      <c r="F7" s="2">
        <v>300</v>
      </c>
      <c r="G7" s="2" t="s">
        <v>5</v>
      </c>
      <c r="H7" s="18">
        <f>B8/F7*(D8-F5*H8/B8)</f>
        <v>11.799999999999997</v>
      </c>
    </row>
    <row r="8" spans="1:10" ht="16.8" x14ac:dyDescent="0.3">
      <c r="A8" s="3" t="s">
        <v>14</v>
      </c>
      <c r="B8" s="3">
        <v>2000</v>
      </c>
      <c r="C8" s="3"/>
      <c r="D8" s="17">
        <f>B4*D4/B8+B5*D5/B8+B6*D6/B8</f>
        <v>4.18</v>
      </c>
      <c r="E8" s="3" t="s">
        <v>14</v>
      </c>
      <c r="F8" s="3">
        <v>2000</v>
      </c>
      <c r="G8" s="3"/>
      <c r="H8" s="17">
        <f>F3*H3/F5+F4*H4/F5</f>
        <v>2.835294117647059</v>
      </c>
    </row>
  </sheetData>
  <mergeCells count="1">
    <mergeCell ref="A1:H1"/>
  </mergeCells>
  <phoneticPr fontId="4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6598C-B74E-1F41-B650-441ACB143BD8}">
  <dimension ref="A1:K4"/>
  <sheetViews>
    <sheetView workbookViewId="0">
      <selection activeCell="H16" sqref="H16"/>
    </sheetView>
  </sheetViews>
  <sheetFormatPr defaultColWidth="15.81640625" defaultRowHeight="15.6" x14ac:dyDescent="0.3"/>
  <cols>
    <col min="1" max="1" width="15.1796875" bestFit="1" customWidth="1"/>
    <col min="2" max="2" width="12.6328125" bestFit="1" customWidth="1"/>
    <col min="3" max="3" width="17.81640625" customWidth="1"/>
    <col min="4" max="4" width="8.453125" bestFit="1" customWidth="1"/>
    <col min="5" max="6" width="11.81640625" bestFit="1" customWidth="1"/>
    <col min="7" max="7" width="12.1796875" bestFit="1" customWidth="1"/>
    <col min="8" max="8" width="17.6328125" customWidth="1"/>
    <col min="9" max="9" width="15.1796875" customWidth="1"/>
    <col min="10" max="10" width="27.7265625" customWidth="1"/>
    <col min="11" max="11" width="10.1796875" bestFit="1" customWidth="1"/>
  </cols>
  <sheetData>
    <row r="1" spans="1:11" ht="40.049999999999997" customHeight="1" x14ac:dyDescent="0.3">
      <c r="A1" s="7" t="s">
        <v>25</v>
      </c>
      <c r="B1" s="7" t="s">
        <v>20</v>
      </c>
      <c r="C1" s="15" t="s">
        <v>21</v>
      </c>
      <c r="D1" s="7" t="s">
        <v>22</v>
      </c>
      <c r="E1" s="7" t="s">
        <v>26</v>
      </c>
      <c r="F1" s="7" t="s">
        <v>27</v>
      </c>
      <c r="G1" s="23" t="s">
        <v>23</v>
      </c>
      <c r="H1" s="24" t="s">
        <v>30</v>
      </c>
      <c r="I1" s="15" t="s">
        <v>28</v>
      </c>
      <c r="J1" s="16" t="s">
        <v>29</v>
      </c>
      <c r="K1" s="23" t="s">
        <v>24</v>
      </c>
    </row>
    <row r="2" spans="1:11" ht="16.8" x14ac:dyDescent="0.3">
      <c r="A2" s="11" t="s">
        <v>17</v>
      </c>
      <c r="B2" s="12">
        <v>8.0000000000000002E-3</v>
      </c>
      <c r="C2" s="11">
        <v>29</v>
      </c>
      <c r="D2" s="12">
        <v>4.9500000000000002E-2</v>
      </c>
      <c r="E2" s="13">
        <f ca="1">TODAY()</f>
        <v>45916</v>
      </c>
      <c r="F2" s="13">
        <f ca="1">EDATE(E2,C2*12)</f>
        <v>56508</v>
      </c>
      <c r="G2" s="20">
        <f>-PV(D2/2,C2*2,B2*100/2,100)</f>
        <v>36.46662264252371</v>
      </c>
      <c r="H2" s="20">
        <f ca="1">DURATION(E2,F2,B2,D2,2,1)</f>
        <v>23.100331444183254</v>
      </c>
      <c r="I2" s="14">
        <f ca="1">MDURATION(E2,F2,B2,D2,2,1)</f>
        <v>22.542406874050503</v>
      </c>
      <c r="J2" s="14">
        <f ca="1">MDURATION(E2,F2,B2,D2+0.00000001,2,1)</f>
        <v>22.542405905394943</v>
      </c>
      <c r="K2" s="22">
        <f ca="1">I2^2-(J2-I2)/0.00000001</f>
        <v>605.02566360715252</v>
      </c>
    </row>
    <row r="3" spans="1:11" ht="16.8" x14ac:dyDescent="0.3">
      <c r="A3" s="7" t="s">
        <v>18</v>
      </c>
      <c r="B3" s="8">
        <v>3.9E-2</v>
      </c>
      <c r="C3" s="7">
        <v>8</v>
      </c>
      <c r="D3" s="8">
        <v>4.1000000000000002E-2</v>
      </c>
      <c r="E3" s="9">
        <f t="shared" ref="E3:E4" ca="1" si="0">TODAY()</f>
        <v>45916</v>
      </c>
      <c r="F3" s="9">
        <f t="shared" ref="F3:F4" ca="1" si="1">EDATE(E3,C3*12)</f>
        <v>48838</v>
      </c>
      <c r="G3" s="21">
        <f t="shared" ref="G3:G4" si="2">-PV(D3/2,C3*2,B3*100/2,100)</f>
        <v>98.647591457463577</v>
      </c>
      <c r="H3" s="21">
        <f t="shared" ref="H3:H4" ca="1" si="3">DURATION(E3,F3,B3,D3,2,1)</f>
        <v>6.9399545608627005</v>
      </c>
      <c r="I3" s="10">
        <f t="shared" ref="I3:I4" ca="1" si="4">MDURATION(E3,F3,B3,D3,2,1)</f>
        <v>6.8005434207375801</v>
      </c>
      <c r="J3" s="14">
        <f t="shared" ref="J3:J4" ca="1" si="5">MDURATION(E3,F3,B3,D3+0.00000001,2,1)</f>
        <v>6.8005433442810315</v>
      </c>
      <c r="K3" s="22">
        <f t="shared" ref="K3:K4" ca="1" si="6">I3^2-(J3-I3)/0.00000001</f>
        <v>53.893045682111278</v>
      </c>
    </row>
    <row r="4" spans="1:11" ht="16.8" x14ac:dyDescent="0.3">
      <c r="A4" s="7" t="s">
        <v>19</v>
      </c>
      <c r="B4" s="8">
        <v>4.5999999999999999E-2</v>
      </c>
      <c r="C4" s="7">
        <v>14</v>
      </c>
      <c r="D4" s="8">
        <v>4.4999999999999998E-2</v>
      </c>
      <c r="E4" s="9">
        <f t="shared" ca="1" si="0"/>
        <v>45916</v>
      </c>
      <c r="F4" s="9">
        <f t="shared" ca="1" si="1"/>
        <v>51029</v>
      </c>
      <c r="G4" s="21">
        <f t="shared" si="2"/>
        <v>101.03039138195773</v>
      </c>
      <c r="H4" s="21">
        <f t="shared" ca="1" si="3"/>
        <v>10.494884991944648</v>
      </c>
      <c r="I4" s="10">
        <f t="shared" ca="1" si="4"/>
        <v>10.263946202390855</v>
      </c>
      <c r="J4" s="14">
        <f t="shared" ca="1" si="5"/>
        <v>10.263945947435403</v>
      </c>
      <c r="K4" s="22">
        <f t="shared" ca="1" si="6"/>
        <v>130.84413687614307</v>
      </c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jack.qiu.25@connect.hku.hk</dc:creator>
  <cp:lastModifiedBy>Jiang Yihan</cp:lastModifiedBy>
  <cp:lastPrinted>2025-09-16T03:45:03Z</cp:lastPrinted>
  <dcterms:created xsi:type="dcterms:W3CDTF">2025-09-15T14:42:39Z</dcterms:created>
  <dcterms:modified xsi:type="dcterms:W3CDTF">2025-09-16T07:13:58Z</dcterms:modified>
</cp:coreProperties>
</file>