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5-I\INFORMATICA PARA ECONOMISTAS\MATERIALES CLASES\"/>
    </mc:Choice>
  </mc:AlternateContent>
  <xr:revisionPtr revIDLastSave="0" documentId="13_ncr:1_{CDFC749C-6FE8-495F-A2E2-7D90D471DAD8}" xr6:coauthVersionLast="47" xr6:coauthVersionMax="47" xr10:uidLastSave="{00000000-0000-0000-0000-000000000000}"/>
  <bookViews>
    <workbookView xWindow="-108" yWindow="-108" windowWidth="23256" windowHeight="12456" activeTab="1" xr2:uid="{4435BC23-AA53-4E40-9190-6DF91401E5F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0" i="2" s="1"/>
  <c r="D21" i="2" s="1"/>
  <c r="D22" i="2" s="1"/>
  <c r="E22" i="2" s="1"/>
  <c r="C22" i="2"/>
  <c r="H20" i="2"/>
  <c r="H21" i="2" s="1"/>
  <c r="H19" i="2"/>
  <c r="G19" i="2"/>
  <c r="F19" i="2"/>
  <c r="E19" i="2"/>
  <c r="E20" i="2" s="1"/>
  <c r="E21" i="2" s="1"/>
  <c r="H12" i="2"/>
  <c r="G12" i="2"/>
  <c r="G20" i="2" s="1"/>
  <c r="G21" i="2" s="1"/>
  <c r="F12" i="2"/>
  <c r="F20" i="2" s="1"/>
  <c r="F21" i="2" s="1"/>
  <c r="E12" i="2"/>
  <c r="D12" i="2"/>
  <c r="H7" i="2"/>
  <c r="G7" i="2"/>
  <c r="F7" i="2"/>
  <c r="E7" i="2"/>
  <c r="D7" i="2"/>
  <c r="K15" i="1"/>
  <c r="K5" i="1"/>
  <c r="C22" i="1"/>
  <c r="E19" i="1"/>
  <c r="F19" i="1"/>
  <c r="G19" i="1"/>
  <c r="H19" i="1"/>
  <c r="D19" i="1"/>
  <c r="E12" i="1"/>
  <c r="F12" i="1"/>
  <c r="G12" i="1"/>
  <c r="H12" i="1"/>
  <c r="D12" i="1"/>
  <c r="E7" i="1"/>
  <c r="F7" i="1"/>
  <c r="G7" i="1"/>
  <c r="H7" i="1"/>
  <c r="D7" i="1"/>
  <c r="F22" i="2" l="1"/>
  <c r="G22" i="2" s="1"/>
  <c r="H22" i="2" s="1"/>
  <c r="F20" i="1"/>
  <c r="F21" i="1" s="1"/>
  <c r="E20" i="1"/>
  <c r="D20" i="1"/>
  <c r="K12" i="1"/>
  <c r="G20" i="1"/>
  <c r="H20" i="1"/>
  <c r="D21" i="1"/>
  <c r="D22" i="1" s="1"/>
  <c r="H21" i="1"/>
  <c r="E21" i="1" l="1"/>
  <c r="K13" i="1"/>
  <c r="K14" i="1" s="1"/>
  <c r="E22" i="1"/>
  <c r="G21" i="1"/>
  <c r="F22" i="1" l="1"/>
  <c r="G22" i="1" s="1"/>
  <c r="H22" i="1" l="1"/>
  <c r="K4" i="1" s="1"/>
  <c r="N4" i="1" l="1"/>
  <c r="N6" i="1"/>
  <c r="N8" i="1"/>
  <c r="N10" i="1"/>
  <c r="N11" i="1"/>
  <c r="N7" i="1"/>
  <c r="N5" i="1"/>
  <c r="N9" i="1"/>
  <c r="N12" i="1"/>
</calcChain>
</file>

<file path=xl/sharedStrings.xml><?xml version="1.0" encoding="utf-8"?>
<sst xmlns="http://schemas.openxmlformats.org/spreadsheetml/2006/main" count="61" uniqueCount="33">
  <si>
    <t>AÑO 1</t>
  </si>
  <si>
    <t>AÑO 2</t>
  </si>
  <si>
    <t>AÑO 3</t>
  </si>
  <si>
    <t>AÑO 4</t>
  </si>
  <si>
    <t>AÑO 5</t>
  </si>
  <si>
    <t>1.2. Cobro de deudas</t>
  </si>
  <si>
    <t>1.1. Ingreso por ventas</t>
  </si>
  <si>
    <t>1.3. Otros ingresos</t>
  </si>
  <si>
    <t>TOTAL DE INGRESOS</t>
  </si>
  <si>
    <t>1. DETALLE DE INGRESOS</t>
  </si>
  <si>
    <t>2. DETALLE DE EGRESOS</t>
  </si>
  <si>
    <t>2.1. Luz</t>
  </si>
  <si>
    <t>2.2. Agua</t>
  </si>
  <si>
    <t>2.3. Telefono</t>
  </si>
  <si>
    <t>EGRESOS EN CONSUMO</t>
  </si>
  <si>
    <t>2.4. Compra de mercaderia</t>
  </si>
  <si>
    <t>2.5. Salarios</t>
  </si>
  <si>
    <t>2.6. Adm. Ventas</t>
  </si>
  <si>
    <t>2.7. Impuestos</t>
  </si>
  <si>
    <t>2.8. Amortizaciones</t>
  </si>
  <si>
    <t xml:space="preserve">2.9. Interéses </t>
  </si>
  <si>
    <t>EGRESOS OPERATIVOS</t>
  </si>
  <si>
    <t>TOTAL DE EGRESOS</t>
  </si>
  <si>
    <t>SALDO NETO</t>
  </si>
  <si>
    <t>SALDO ACUMULADO</t>
  </si>
  <si>
    <t>VAN</t>
  </si>
  <si>
    <t>TIR</t>
  </si>
  <si>
    <t>Año 0</t>
  </si>
  <si>
    <t>TD</t>
  </si>
  <si>
    <t>SUMA DE INGRESOS</t>
  </si>
  <si>
    <t>SUMA DE EGRESOS</t>
  </si>
  <si>
    <t>COSTOS INVERSION</t>
  </si>
  <si>
    <t>C/B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</si>
</sst>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&quot;S/&quot;\ #,##0.00"/>
    <numFmt numFmtId="170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8" fontId="5" fillId="0" borderId="1" xfId="0" applyNumberFormat="1" applyFont="1" applyBorder="1" applyAlignment="1">
      <alignment horizontal="right"/>
    </xf>
    <xf numFmtId="9" fontId="0" fillId="0" borderId="1" xfId="0" applyNumberFormat="1" applyBorder="1"/>
    <xf numFmtId="0" fontId="0" fillId="0" borderId="0" xfId="0" applyAlignment="1">
      <alignment horizontal="left"/>
    </xf>
    <xf numFmtId="164" fontId="0" fillId="0" borderId="1" xfId="0" applyNumberFormat="1" applyBorder="1"/>
    <xf numFmtId="0" fontId="6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/>
    </xf>
    <xf numFmtId="170" fontId="4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right"/>
    </xf>
    <xf numFmtId="9" fontId="0" fillId="0" borderId="1" xfId="0" applyNumberFormat="1" applyFont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8" fontId="7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Hoja1!$M$4:$M$12</c:f>
              <c:numCache>
                <c:formatCode>0%</c:formatCode>
                <c:ptCount val="9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</c:numCache>
            </c:numRef>
          </c:xVal>
          <c:yVal>
            <c:numRef>
              <c:f>Hoja1!$N$4:$N$12</c:f>
              <c:numCache>
                <c:formatCode>"S/"#,##0.00_);[Red]\("S/"#,##0.00\)</c:formatCode>
                <c:ptCount val="9"/>
                <c:pt idx="0">
                  <c:v>-12103.146995462332</c:v>
                </c:pt>
                <c:pt idx="1">
                  <c:v>-4689.2276991064136</c:v>
                </c:pt>
                <c:pt idx="2">
                  <c:v>3060.2852512557292</c:v>
                </c:pt>
                <c:pt idx="3">
                  <c:v>11164.650212154258</c:v>
                </c:pt>
                <c:pt idx="4">
                  <c:v>19644.451316047926</c:v>
                </c:pt>
                <c:pt idx="5">
                  <c:v>28521.704596617434</c:v>
                </c:pt>
                <c:pt idx="6">
                  <c:v>37819.973791539553</c:v>
                </c:pt>
                <c:pt idx="7">
                  <c:v>47564.496813374572</c:v>
                </c:pt>
                <c:pt idx="8">
                  <c:v>57782.323991766549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6AA-9417-9F5E0A51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45616"/>
        <c:axId val="1940068176"/>
      </c:scatterChart>
      <c:valAx>
        <c:axId val="19400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0068176"/>
        <c:crosses val="autoZero"/>
        <c:crossBetween val="midCat"/>
      </c:valAx>
      <c:valAx>
        <c:axId val="1940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[Red]\(&quot;S/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00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101600</xdr:rowOff>
    </xdr:from>
    <xdr:to>
      <xdr:col>19</xdr:col>
      <xdr:colOff>120650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372DE-A0CA-C002-5A46-016D91CE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5310-93A9-4A5C-9D1A-C6401A7B670C}">
  <dimension ref="B2:N22"/>
  <sheetViews>
    <sheetView zoomScale="120" zoomScaleNormal="120" workbookViewId="0">
      <selection activeCell="B2" sqref="B2:H22"/>
    </sheetView>
  </sheetViews>
  <sheetFormatPr baseColWidth="10" defaultRowHeight="14.4" x14ac:dyDescent="0.3"/>
  <cols>
    <col min="1" max="1" width="3.44140625" customWidth="1"/>
    <col min="2" max="2" width="24.109375" bestFit="1" customWidth="1"/>
    <col min="3" max="3" width="12.88671875" bestFit="1" customWidth="1"/>
    <col min="4" max="7" width="12.44140625" style="1" bestFit="1" customWidth="1"/>
    <col min="8" max="8" width="13.5546875" style="1" bestFit="1" customWidth="1"/>
    <col min="9" max="9" width="4.6640625" customWidth="1"/>
    <col min="10" max="10" width="17.88671875" style="14" bestFit="1" customWidth="1"/>
    <col min="11" max="11" width="14.44140625" bestFit="1" customWidth="1"/>
    <col min="12" max="12" width="5.21875" customWidth="1"/>
    <col min="13" max="13" width="5.21875" style="1" customWidth="1"/>
    <col min="14" max="14" width="12.88671875" style="1" bestFit="1" customWidth="1"/>
  </cols>
  <sheetData>
    <row r="2" spans="2:14" x14ac:dyDescent="0.3">
      <c r="B2" s="3"/>
      <c r="C2" s="28" t="s">
        <v>27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</row>
    <row r="3" spans="2:14" x14ac:dyDescent="0.3">
      <c r="B3" s="5" t="s">
        <v>9</v>
      </c>
      <c r="C3" s="7">
        <v>250000</v>
      </c>
      <c r="D3" s="6"/>
      <c r="E3" s="6"/>
      <c r="F3" s="6"/>
      <c r="G3" s="6"/>
      <c r="H3" s="6"/>
      <c r="M3" s="22" t="s">
        <v>28</v>
      </c>
      <c r="N3" s="22" t="s">
        <v>25</v>
      </c>
    </row>
    <row r="4" spans="2:14" ht="18" x14ac:dyDescent="0.35">
      <c r="B4" s="2" t="s">
        <v>6</v>
      </c>
      <c r="C4" s="2"/>
      <c r="D4" s="7">
        <v>30000</v>
      </c>
      <c r="E4" s="7">
        <v>30000</v>
      </c>
      <c r="F4" s="7">
        <v>25000</v>
      </c>
      <c r="G4" s="7">
        <v>20000</v>
      </c>
      <c r="H4" s="7">
        <v>20000</v>
      </c>
      <c r="J4" s="16" t="s">
        <v>25</v>
      </c>
      <c r="K4" s="12">
        <f>NPV(K8,D22,E22,F22,G22,H22)-C3</f>
        <v>19644.451316047926</v>
      </c>
      <c r="M4" s="25">
        <v>0.12</v>
      </c>
      <c r="N4" s="23">
        <f>NPV(12%,$D$22,$E$22,$F$22,$G$22,$H$22)-$C$3</f>
        <v>-12103.146995462332</v>
      </c>
    </row>
    <row r="5" spans="2:14" ht="18" x14ac:dyDescent="0.35">
      <c r="B5" s="2" t="s">
        <v>5</v>
      </c>
      <c r="C5" s="2"/>
      <c r="D5" s="7">
        <v>10000</v>
      </c>
      <c r="E5" s="7">
        <v>10000</v>
      </c>
      <c r="F5" s="7">
        <v>10000</v>
      </c>
      <c r="G5" s="7">
        <v>10000</v>
      </c>
      <c r="H5" s="7">
        <v>10000</v>
      </c>
      <c r="J5" s="16" t="s">
        <v>26</v>
      </c>
      <c r="K5" s="24">
        <f>IRR(C22:H22,K8)</f>
        <v>0.10389596150656222</v>
      </c>
      <c r="M5" s="25">
        <v>0.11</v>
      </c>
      <c r="N5" s="23">
        <f>NPV(11%,$D$22,$E$22,$F$22,$G$22,$H$22)-$C$3</f>
        <v>-4689.2276991064136</v>
      </c>
    </row>
    <row r="6" spans="2:14" x14ac:dyDescent="0.3">
      <c r="B6" s="2" t="s">
        <v>7</v>
      </c>
      <c r="C6" s="2"/>
      <c r="D6" s="7">
        <v>5000</v>
      </c>
      <c r="E6" s="7">
        <v>5000</v>
      </c>
      <c r="F6" s="7">
        <v>5000</v>
      </c>
      <c r="G6" s="7">
        <v>5000</v>
      </c>
      <c r="H6" s="7">
        <v>5000</v>
      </c>
      <c r="J6" s="20"/>
      <c r="K6" s="20"/>
      <c r="M6" s="25">
        <v>0.1</v>
      </c>
      <c r="N6" s="23">
        <f>NPV(10%,$D$22,$E$22,$F$22,$G$22,$H$22)-$C$3</f>
        <v>3060.2852512557292</v>
      </c>
    </row>
    <row r="7" spans="2:14" x14ac:dyDescent="0.3">
      <c r="B7" s="3" t="s">
        <v>8</v>
      </c>
      <c r="C7" s="3"/>
      <c r="D7" s="8">
        <f>SUM(D4:D6)</f>
        <v>45000</v>
      </c>
      <c r="E7" s="8">
        <f t="shared" ref="E7:H7" si="0">SUM(E4:E6)</f>
        <v>45000</v>
      </c>
      <c r="F7" s="8">
        <f t="shared" si="0"/>
        <v>40000</v>
      </c>
      <c r="G7" s="8">
        <f t="shared" si="0"/>
        <v>35000</v>
      </c>
      <c r="H7" s="8">
        <f t="shared" si="0"/>
        <v>35000</v>
      </c>
      <c r="J7" s="20"/>
      <c r="K7" s="20"/>
      <c r="M7" s="25">
        <v>0.09</v>
      </c>
      <c r="N7" s="23">
        <f>NPV(9%,$D$22,$E$22,$F$22,$G$22,$H$22)-$C$3</f>
        <v>11164.650212154258</v>
      </c>
    </row>
    <row r="8" spans="2:14" ht="15.6" x14ac:dyDescent="0.3">
      <c r="B8" s="2" t="s">
        <v>10</v>
      </c>
      <c r="C8" s="2"/>
      <c r="D8" s="7"/>
      <c r="E8" s="7"/>
      <c r="F8" s="7"/>
      <c r="G8" s="7"/>
      <c r="H8" s="7"/>
      <c r="J8" s="18" t="s">
        <v>28</v>
      </c>
      <c r="K8" s="13">
        <v>0.08</v>
      </c>
      <c r="M8" s="26">
        <v>0.08</v>
      </c>
      <c r="N8" s="27">
        <f>NPV(K8,$D$22,$E$22,$F$22,$G$22,$H$22)-$C$3</f>
        <v>19644.451316047926</v>
      </c>
    </row>
    <row r="9" spans="2:14" x14ac:dyDescent="0.3">
      <c r="B9" s="2" t="s">
        <v>11</v>
      </c>
      <c r="C9" s="2"/>
      <c r="D9" s="7">
        <v>500</v>
      </c>
      <c r="E9" s="7">
        <v>500</v>
      </c>
      <c r="F9" s="7">
        <v>500</v>
      </c>
      <c r="G9" s="7">
        <v>500</v>
      </c>
      <c r="H9" s="7">
        <v>500</v>
      </c>
      <c r="J9" s="19"/>
      <c r="M9" s="25">
        <v>7.0000000000000007E-2</v>
      </c>
      <c r="N9" s="23">
        <f>NPV(7%,$D$22,$E$22,$F$22,$G$22,$H$22)-$C$3</f>
        <v>28521.704596617434</v>
      </c>
    </row>
    <row r="10" spans="2:14" x14ac:dyDescent="0.3">
      <c r="B10" s="2" t="s">
        <v>12</v>
      </c>
      <c r="C10" s="2"/>
      <c r="D10" s="7">
        <v>200</v>
      </c>
      <c r="E10" s="7">
        <v>200</v>
      </c>
      <c r="F10" s="7">
        <v>200</v>
      </c>
      <c r="G10" s="7">
        <v>200</v>
      </c>
      <c r="H10" s="7">
        <v>200</v>
      </c>
      <c r="J10" s="19"/>
      <c r="M10" s="25">
        <v>0.06</v>
      </c>
      <c r="N10" s="23">
        <f>NPV(6%,$D$22,$E$22,$F$22,$G$22,$H$22)-$C$3</f>
        <v>37819.973791539553</v>
      </c>
    </row>
    <row r="11" spans="2:14" x14ac:dyDescent="0.3">
      <c r="B11" s="2" t="s">
        <v>13</v>
      </c>
      <c r="C11" s="2"/>
      <c r="D11" s="7">
        <v>350</v>
      </c>
      <c r="E11" s="7">
        <v>350</v>
      </c>
      <c r="F11" s="7">
        <v>350</v>
      </c>
      <c r="G11" s="7">
        <v>350</v>
      </c>
      <c r="H11" s="7">
        <v>350</v>
      </c>
      <c r="J11" s="19"/>
      <c r="M11" s="25">
        <v>0.05</v>
      </c>
      <c r="N11" s="23">
        <f>NPV(5%,$D$22,$E$22,$F$22,$G$22,$H$22)-$C$3</f>
        <v>47564.496813374572</v>
      </c>
    </row>
    <row r="12" spans="2:14" x14ac:dyDescent="0.3">
      <c r="B12" s="3" t="s">
        <v>14</v>
      </c>
      <c r="C12" s="3"/>
      <c r="D12" s="8">
        <f>SUM(D9:D11)</f>
        <v>1050</v>
      </c>
      <c r="E12" s="8">
        <f t="shared" ref="E12:H12" si="1">SUM(E9:E11)</f>
        <v>1050</v>
      </c>
      <c r="F12" s="8">
        <f t="shared" si="1"/>
        <v>1050</v>
      </c>
      <c r="G12" s="8">
        <f t="shared" si="1"/>
        <v>1050</v>
      </c>
      <c r="H12" s="8">
        <f t="shared" si="1"/>
        <v>1050</v>
      </c>
      <c r="J12" s="17" t="s">
        <v>29</v>
      </c>
      <c r="K12" s="15">
        <f>SUM(D7:H7)</f>
        <v>200000</v>
      </c>
      <c r="M12" s="25">
        <v>0.04</v>
      </c>
      <c r="N12" s="23">
        <f>NPV(4%,$D$22,$E$22,$F$22,$G$22,$H$22)-$C$3</f>
        <v>57782.323991766549</v>
      </c>
    </row>
    <row r="13" spans="2:14" x14ac:dyDescent="0.3">
      <c r="B13" s="2" t="s">
        <v>15</v>
      </c>
      <c r="C13" s="2"/>
      <c r="D13" s="7">
        <v>10000</v>
      </c>
      <c r="E13" s="7">
        <v>10000</v>
      </c>
      <c r="F13" s="7">
        <v>10000</v>
      </c>
      <c r="G13" s="7">
        <v>10000</v>
      </c>
      <c r="H13" s="7">
        <v>10000</v>
      </c>
      <c r="J13" s="17" t="s">
        <v>30</v>
      </c>
      <c r="K13" s="15">
        <f>SUM(D20:H20)</f>
        <v>89850</v>
      </c>
    </row>
    <row r="14" spans="2:14" x14ac:dyDescent="0.3">
      <c r="B14" s="2" t="s">
        <v>16</v>
      </c>
      <c r="C14" s="2"/>
      <c r="D14" s="7">
        <v>5500</v>
      </c>
      <c r="E14" s="7">
        <v>2500</v>
      </c>
      <c r="F14" s="7">
        <v>2500</v>
      </c>
      <c r="G14" s="7">
        <v>2500</v>
      </c>
      <c r="H14" s="7">
        <v>2500</v>
      </c>
      <c r="J14" s="17" t="s">
        <v>31</v>
      </c>
      <c r="K14" s="15">
        <f>K13-C22</f>
        <v>339850</v>
      </c>
    </row>
    <row r="15" spans="2:14" ht="15.6" x14ac:dyDescent="0.3">
      <c r="B15" s="2" t="s">
        <v>17</v>
      </c>
      <c r="C15" s="2"/>
      <c r="D15" s="7">
        <v>3400</v>
      </c>
      <c r="E15" s="7">
        <v>3400</v>
      </c>
      <c r="F15" s="7">
        <v>3400</v>
      </c>
      <c r="G15" s="7">
        <v>3400</v>
      </c>
      <c r="H15" s="7">
        <v>3400</v>
      </c>
      <c r="J15" s="18" t="s">
        <v>32</v>
      </c>
      <c r="K15" s="21">
        <f>K12/K14</f>
        <v>0.58849492423127847</v>
      </c>
    </row>
    <row r="16" spans="2:14" x14ac:dyDescent="0.3">
      <c r="B16" s="2" t="s">
        <v>18</v>
      </c>
      <c r="C16" s="2"/>
      <c r="D16" s="7">
        <v>100</v>
      </c>
      <c r="E16" s="7">
        <v>100</v>
      </c>
      <c r="F16" s="7">
        <v>100</v>
      </c>
      <c r="G16" s="7">
        <v>100</v>
      </c>
      <c r="H16" s="7">
        <v>100</v>
      </c>
    </row>
    <row r="17" spans="2:8" x14ac:dyDescent="0.3">
      <c r="B17" s="2" t="s">
        <v>19</v>
      </c>
      <c r="C17" s="2"/>
      <c r="D17" s="7">
        <v>250</v>
      </c>
      <c r="E17" s="7">
        <v>250</v>
      </c>
      <c r="F17" s="7">
        <v>250</v>
      </c>
      <c r="G17" s="7">
        <v>250</v>
      </c>
      <c r="H17" s="7">
        <v>250</v>
      </c>
    </row>
    <row r="18" spans="2:8" x14ac:dyDescent="0.3">
      <c r="B18" s="2" t="s">
        <v>20</v>
      </c>
      <c r="C18" s="2"/>
      <c r="D18" s="7">
        <v>250</v>
      </c>
      <c r="E18" s="7">
        <v>25</v>
      </c>
      <c r="F18" s="7">
        <v>25</v>
      </c>
      <c r="G18" s="7">
        <v>25</v>
      </c>
      <c r="H18" s="7">
        <v>25</v>
      </c>
    </row>
    <row r="19" spans="2:8" x14ac:dyDescent="0.3">
      <c r="B19" s="3" t="s">
        <v>21</v>
      </c>
      <c r="C19" s="3"/>
      <c r="D19" s="8">
        <f>SUM(D13:D18)</f>
        <v>19500</v>
      </c>
      <c r="E19" s="8">
        <f t="shared" ref="E19:H19" si="2">SUM(E13:E18)</f>
        <v>16275</v>
      </c>
      <c r="F19" s="8">
        <f t="shared" si="2"/>
        <v>16275</v>
      </c>
      <c r="G19" s="8">
        <f t="shared" si="2"/>
        <v>16275</v>
      </c>
      <c r="H19" s="8">
        <f t="shared" si="2"/>
        <v>16275</v>
      </c>
    </row>
    <row r="20" spans="2:8" x14ac:dyDescent="0.3">
      <c r="B20" s="3" t="s">
        <v>22</v>
      </c>
      <c r="C20" s="3"/>
      <c r="D20" s="8">
        <f>D12+D19</f>
        <v>20550</v>
      </c>
      <c r="E20" s="8">
        <f t="shared" ref="E20:H20" si="3">E12+E19</f>
        <v>17325</v>
      </c>
      <c r="F20" s="8">
        <f t="shared" si="3"/>
        <v>17325</v>
      </c>
      <c r="G20" s="8">
        <f t="shared" si="3"/>
        <v>17325</v>
      </c>
      <c r="H20" s="8">
        <f t="shared" si="3"/>
        <v>17325</v>
      </c>
    </row>
    <row r="21" spans="2:8" ht="15.6" x14ac:dyDescent="0.3">
      <c r="B21" s="9" t="s">
        <v>23</v>
      </c>
      <c r="C21" s="9"/>
      <c r="D21" s="10">
        <f>D7-D20</f>
        <v>24450</v>
      </c>
      <c r="E21" s="10">
        <f t="shared" ref="E21:H21" si="4">E7-E20</f>
        <v>27675</v>
      </c>
      <c r="F21" s="10">
        <f t="shared" si="4"/>
        <v>22675</v>
      </c>
      <c r="G21" s="10">
        <f t="shared" si="4"/>
        <v>17675</v>
      </c>
      <c r="H21" s="10">
        <f t="shared" si="4"/>
        <v>17675</v>
      </c>
    </row>
    <row r="22" spans="2:8" ht="15.6" x14ac:dyDescent="0.3">
      <c r="B22" s="9" t="s">
        <v>24</v>
      </c>
      <c r="C22" s="7">
        <f>C21-C3</f>
        <v>-250000</v>
      </c>
      <c r="D22" s="11">
        <f>D21</f>
        <v>24450</v>
      </c>
      <c r="E22" s="11">
        <f>D22+E21</f>
        <v>52125</v>
      </c>
      <c r="F22" s="11">
        <f>E22+F21</f>
        <v>74800</v>
      </c>
      <c r="G22" s="11">
        <f t="shared" ref="G22" si="5">F22+G21</f>
        <v>92475</v>
      </c>
      <c r="H22" s="11">
        <f>G22+H21</f>
        <v>110150</v>
      </c>
    </row>
  </sheetData>
  <mergeCells count="1">
    <mergeCell ref="J6:K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CBBE-2AFD-4EB8-A143-4D302C7ECD66}">
  <dimension ref="B2:H22"/>
  <sheetViews>
    <sheetView tabSelected="1" workbookViewId="0">
      <selection activeCell="D23" sqref="D23"/>
    </sheetView>
  </sheetViews>
  <sheetFormatPr baseColWidth="10" defaultRowHeight="14.4" x14ac:dyDescent="0.3"/>
  <cols>
    <col min="2" max="2" width="23.33203125" bestFit="1" customWidth="1"/>
    <col min="3" max="3" width="12.77734375" bestFit="1" customWidth="1"/>
    <col min="4" max="7" width="12.44140625" bestFit="1" customWidth="1"/>
    <col min="8" max="8" width="13.5546875" bestFit="1" customWidth="1"/>
  </cols>
  <sheetData>
    <row r="2" spans="2:8" x14ac:dyDescent="0.3">
      <c r="B2" s="3"/>
      <c r="C2" s="28" t="s">
        <v>27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</row>
    <row r="3" spans="2:8" x14ac:dyDescent="0.3">
      <c r="B3" s="5" t="s">
        <v>9</v>
      </c>
      <c r="C3" s="7">
        <v>250000</v>
      </c>
      <c r="D3" s="6"/>
      <c r="E3" s="6"/>
      <c r="F3" s="6"/>
      <c r="G3" s="6"/>
      <c r="H3" s="6"/>
    </row>
    <row r="4" spans="2:8" x14ac:dyDescent="0.3">
      <c r="B4" s="2" t="s">
        <v>6</v>
      </c>
      <c r="C4" s="2"/>
      <c r="D4" s="7">
        <v>30000</v>
      </c>
      <c r="E4" s="7">
        <v>30000</v>
      </c>
      <c r="F4" s="7">
        <v>25000</v>
      </c>
      <c r="G4" s="7">
        <v>20000</v>
      </c>
      <c r="H4" s="7">
        <v>20000</v>
      </c>
    </row>
    <row r="5" spans="2:8" x14ac:dyDescent="0.3">
      <c r="B5" s="2" t="s">
        <v>5</v>
      </c>
      <c r="C5" s="2"/>
      <c r="D5" s="7">
        <v>10000</v>
      </c>
      <c r="E5" s="7">
        <v>10000</v>
      </c>
      <c r="F5" s="7">
        <v>10000</v>
      </c>
      <c r="G5" s="7">
        <v>10000</v>
      </c>
      <c r="H5" s="7">
        <v>10000</v>
      </c>
    </row>
    <row r="6" spans="2:8" x14ac:dyDescent="0.3">
      <c r="B6" s="2" t="s">
        <v>7</v>
      </c>
      <c r="C6" s="2"/>
      <c r="D6" s="7">
        <v>5000</v>
      </c>
      <c r="E6" s="7">
        <v>5000</v>
      </c>
      <c r="F6" s="7">
        <v>5000</v>
      </c>
      <c r="G6" s="7">
        <v>5000</v>
      </c>
      <c r="H6" s="7">
        <v>5000</v>
      </c>
    </row>
    <row r="7" spans="2:8" x14ac:dyDescent="0.3">
      <c r="B7" s="3" t="s">
        <v>8</v>
      </c>
      <c r="C7" s="3"/>
      <c r="D7" s="8">
        <f>SUM(D4:D6)</f>
        <v>45000</v>
      </c>
      <c r="E7" s="8">
        <f t="shared" ref="E7:H7" si="0">SUM(E4:E6)</f>
        <v>45000</v>
      </c>
      <c r="F7" s="8">
        <f t="shared" si="0"/>
        <v>40000</v>
      </c>
      <c r="G7" s="8">
        <f t="shared" si="0"/>
        <v>35000</v>
      </c>
      <c r="H7" s="8">
        <f t="shared" si="0"/>
        <v>35000</v>
      </c>
    </row>
    <row r="8" spans="2:8" x14ac:dyDescent="0.3">
      <c r="B8" s="2" t="s">
        <v>10</v>
      </c>
      <c r="C8" s="2"/>
      <c r="D8" s="7"/>
      <c r="E8" s="7"/>
      <c r="F8" s="7"/>
      <c r="G8" s="7"/>
      <c r="H8" s="7"/>
    </row>
    <row r="9" spans="2:8" x14ac:dyDescent="0.3">
      <c r="B9" s="2" t="s">
        <v>11</v>
      </c>
      <c r="C9" s="2"/>
      <c r="D9" s="7">
        <v>500</v>
      </c>
      <c r="E9" s="7">
        <v>500</v>
      </c>
      <c r="F9" s="7">
        <v>500</v>
      </c>
      <c r="G9" s="7">
        <v>500</v>
      </c>
      <c r="H9" s="7">
        <v>500</v>
      </c>
    </row>
    <row r="10" spans="2:8" x14ac:dyDescent="0.3">
      <c r="B10" s="2" t="s">
        <v>12</v>
      </c>
      <c r="C10" s="2"/>
      <c r="D10" s="7">
        <v>200</v>
      </c>
      <c r="E10" s="7">
        <v>200</v>
      </c>
      <c r="F10" s="7">
        <v>200</v>
      </c>
      <c r="G10" s="7">
        <v>200</v>
      </c>
      <c r="H10" s="7">
        <v>200</v>
      </c>
    </row>
    <row r="11" spans="2:8" x14ac:dyDescent="0.3">
      <c r="B11" s="2" t="s">
        <v>13</v>
      </c>
      <c r="C11" s="2"/>
      <c r="D11" s="7">
        <v>350</v>
      </c>
      <c r="E11" s="7">
        <v>350</v>
      </c>
      <c r="F11" s="7">
        <v>350</v>
      </c>
      <c r="G11" s="7">
        <v>350</v>
      </c>
      <c r="H11" s="7">
        <v>350</v>
      </c>
    </row>
    <row r="12" spans="2:8" x14ac:dyDescent="0.3">
      <c r="B12" s="3" t="s">
        <v>14</v>
      </c>
      <c r="C12" s="3"/>
      <c r="D12" s="8">
        <f>SUM(D9:D11)</f>
        <v>1050</v>
      </c>
      <c r="E12" s="8">
        <f t="shared" ref="E12:H12" si="1">SUM(E9:E11)</f>
        <v>1050</v>
      </c>
      <c r="F12" s="8">
        <f t="shared" si="1"/>
        <v>1050</v>
      </c>
      <c r="G12" s="8">
        <f t="shared" si="1"/>
        <v>1050</v>
      </c>
      <c r="H12" s="8">
        <f t="shared" si="1"/>
        <v>1050</v>
      </c>
    </row>
    <row r="13" spans="2:8" x14ac:dyDescent="0.3">
      <c r="B13" s="2" t="s">
        <v>15</v>
      </c>
      <c r="C13" s="2"/>
      <c r="D13" s="7">
        <v>10000</v>
      </c>
      <c r="E13" s="7">
        <v>10000</v>
      </c>
      <c r="F13" s="7">
        <v>10000</v>
      </c>
      <c r="G13" s="7">
        <v>10000</v>
      </c>
      <c r="H13" s="7">
        <v>10000</v>
      </c>
    </row>
    <row r="14" spans="2:8" x14ac:dyDescent="0.3">
      <c r="B14" s="2" t="s">
        <v>16</v>
      </c>
      <c r="C14" s="2"/>
      <c r="D14" s="7">
        <v>5500</v>
      </c>
      <c r="E14" s="7">
        <v>2500</v>
      </c>
      <c r="F14" s="7">
        <v>2500</v>
      </c>
      <c r="G14" s="7">
        <v>2500</v>
      </c>
      <c r="H14" s="7">
        <v>2500</v>
      </c>
    </row>
    <row r="15" spans="2:8" x14ac:dyDescent="0.3">
      <c r="B15" s="2" t="s">
        <v>17</v>
      </c>
      <c r="C15" s="2"/>
      <c r="D15" s="7">
        <v>3400</v>
      </c>
      <c r="E15" s="7">
        <v>3400</v>
      </c>
      <c r="F15" s="7">
        <v>3400</v>
      </c>
      <c r="G15" s="7">
        <v>3400</v>
      </c>
      <c r="H15" s="7">
        <v>3400</v>
      </c>
    </row>
    <row r="16" spans="2:8" x14ac:dyDescent="0.3">
      <c r="B16" s="2" t="s">
        <v>18</v>
      </c>
      <c r="C16" s="2"/>
      <c r="D16" s="7">
        <v>100</v>
      </c>
      <c r="E16" s="7">
        <v>100</v>
      </c>
      <c r="F16" s="7">
        <v>100</v>
      </c>
      <c r="G16" s="7">
        <v>100</v>
      </c>
      <c r="H16" s="7">
        <v>100</v>
      </c>
    </row>
    <row r="17" spans="2:8" x14ac:dyDescent="0.3">
      <c r="B17" s="2" t="s">
        <v>19</v>
      </c>
      <c r="C17" s="2"/>
      <c r="D17" s="7">
        <v>250</v>
      </c>
      <c r="E17" s="7">
        <v>250</v>
      </c>
      <c r="F17" s="7">
        <v>250</v>
      </c>
      <c r="G17" s="7">
        <v>250</v>
      </c>
      <c r="H17" s="7">
        <v>250</v>
      </c>
    </row>
    <row r="18" spans="2:8" x14ac:dyDescent="0.3">
      <c r="B18" s="2" t="s">
        <v>20</v>
      </c>
      <c r="C18" s="2"/>
      <c r="D18" s="7">
        <v>250</v>
      </c>
      <c r="E18" s="7">
        <v>25</v>
      </c>
      <c r="F18" s="7">
        <v>25</v>
      </c>
      <c r="G18" s="7">
        <v>25</v>
      </c>
      <c r="H18" s="7">
        <v>25</v>
      </c>
    </row>
    <row r="19" spans="2:8" x14ac:dyDescent="0.3">
      <c r="B19" s="3" t="s">
        <v>21</v>
      </c>
      <c r="C19" s="3"/>
      <c r="D19" s="8">
        <f>SUM(D13:D18)</f>
        <v>19500</v>
      </c>
      <c r="E19" s="8">
        <f t="shared" ref="E19:H19" si="2">SUM(E13:E18)</f>
        <v>16275</v>
      </c>
      <c r="F19" s="8">
        <f t="shared" si="2"/>
        <v>16275</v>
      </c>
      <c r="G19" s="8">
        <f t="shared" si="2"/>
        <v>16275</v>
      </c>
      <c r="H19" s="8">
        <f t="shared" si="2"/>
        <v>16275</v>
      </c>
    </row>
    <row r="20" spans="2:8" x14ac:dyDescent="0.3">
      <c r="B20" s="3" t="s">
        <v>22</v>
      </c>
      <c r="C20" s="3"/>
      <c r="D20" s="8">
        <f>D12+D19</f>
        <v>20550</v>
      </c>
      <c r="E20" s="8">
        <f t="shared" ref="E20:H20" si="3">E12+E19</f>
        <v>17325</v>
      </c>
      <c r="F20" s="8">
        <f t="shared" si="3"/>
        <v>17325</v>
      </c>
      <c r="G20" s="8">
        <f t="shared" si="3"/>
        <v>17325</v>
      </c>
      <c r="H20" s="8">
        <f t="shared" si="3"/>
        <v>17325</v>
      </c>
    </row>
    <row r="21" spans="2:8" ht="15.6" x14ac:dyDescent="0.3">
      <c r="B21" s="9" t="s">
        <v>23</v>
      </c>
      <c r="C21" s="9"/>
      <c r="D21" s="10">
        <f>D7-D20</f>
        <v>24450</v>
      </c>
      <c r="E21" s="10">
        <f t="shared" ref="E21:H21" si="4">E7-E20</f>
        <v>27675</v>
      </c>
      <c r="F21" s="10">
        <f t="shared" si="4"/>
        <v>22675</v>
      </c>
      <c r="G21" s="10">
        <f t="shared" si="4"/>
        <v>17675</v>
      </c>
      <c r="H21" s="10">
        <f t="shared" si="4"/>
        <v>17675</v>
      </c>
    </row>
    <row r="22" spans="2:8" ht="15.6" x14ac:dyDescent="0.3">
      <c r="B22" s="9" t="s">
        <v>24</v>
      </c>
      <c r="C22" s="7">
        <f>C21-C3</f>
        <v>-250000</v>
      </c>
      <c r="D22" s="11">
        <f>D21</f>
        <v>24450</v>
      </c>
      <c r="E22" s="11">
        <f>D22+E21</f>
        <v>52125</v>
      </c>
      <c r="F22" s="11">
        <f>E22+F21</f>
        <v>74800</v>
      </c>
      <c r="G22" s="11">
        <f t="shared" ref="G22" si="5">F22+G21</f>
        <v>92475</v>
      </c>
      <c r="H22" s="11">
        <f>G22+H21</f>
        <v>110150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2025-06-05T19:58:42Z</dcterms:created>
  <dcterms:modified xsi:type="dcterms:W3CDTF">2025-06-06T03:32:10Z</dcterms:modified>
</cp:coreProperties>
</file>