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<sst xmlns="http://schemas.openxmlformats.org/spreadsheetml/2006/main" count="105" uniqueCount="53">
  <si>
    <t xml:space="preserve">Matricula</t>
  </si>
  <si>
    <t xml:space="preserve">Nombre del Alumno</t>
  </si>
  <si>
    <t xml:space="preserve">Nivel</t>
  </si>
  <si>
    <t xml:space="preserve">Programa</t>
  </si>
  <si>
    <t xml:space="preserve">Estatus</t>
  </si>
  <si>
    <t xml:space="preserve">Ultima Asistencia</t>
  </si>
  <si>
    <t xml:space="preserve">Cristian Jiovanny Limón Almanza</t>
  </si>
  <si>
    <t xml:space="preserve">B2</t>
  </si>
  <si>
    <t xml:space="preserve">INGLÉS 12 MESES</t>
  </si>
  <si>
    <t xml:space="preserve">ACTIVO</t>
  </si>
  <si>
    <t xml:space="preserve">42433</t>
  </si>
  <si>
    <t xml:space="preserve">Enrique Herrera Mendez</t>
  </si>
  <si>
    <t xml:space="preserve">A2</t>
  </si>
  <si>
    <t xml:space="preserve">49826</t>
  </si>
  <si>
    <t xml:space="preserve">Rosa Itzamara Hernandez Salas</t>
  </si>
  <si>
    <t xml:space="preserve">A1</t>
  </si>
  <si>
    <t xml:space="preserve">34816</t>
  </si>
  <si>
    <t xml:space="preserve">Diego Antonio Martinez Diaz </t>
  </si>
  <si>
    <t xml:space="preserve">32489</t>
  </si>
  <si>
    <t xml:space="preserve">Juan Manuel Castañeda Marquez</t>
  </si>
  <si>
    <t xml:space="preserve">INGLÉS 6 MESES</t>
  </si>
  <si>
    <t xml:space="preserve">37892</t>
  </si>
  <si>
    <t xml:space="preserve">Carlos Daniel Gutierrez Juarez</t>
  </si>
  <si>
    <t xml:space="preserve">INACTIVO</t>
  </si>
  <si>
    <t xml:space="preserve">38034</t>
  </si>
  <si>
    <t xml:space="preserve">Dana Nisbeth Vega Celedón</t>
  </si>
  <si>
    <t xml:space="preserve">B1</t>
  </si>
  <si>
    <t xml:space="preserve">30225B</t>
  </si>
  <si>
    <t xml:space="preserve">Andrea Ramos Martinez</t>
  </si>
  <si>
    <t xml:space="preserve">30225A</t>
  </si>
  <si>
    <t xml:space="preserve">Paola Elizabeth Ramos Martinez</t>
  </si>
  <si>
    <t xml:space="preserve">30164</t>
  </si>
  <si>
    <t xml:space="preserve">Cristian Fermin Segura Ventura</t>
  </si>
  <si>
    <t xml:space="preserve">30210</t>
  </si>
  <si>
    <t xml:space="preserve">Kimberly Arlet Contreras Almazan</t>
  </si>
  <si>
    <t xml:space="preserve">32604A</t>
  </si>
  <si>
    <t xml:space="preserve">Klaver Alexander Gonzalez del Castillo.</t>
  </si>
  <si>
    <t xml:space="preserve">32145</t>
  </si>
  <si>
    <t xml:space="preserve">Angel Daniel Cruz Hernandez</t>
  </si>
  <si>
    <t xml:space="preserve">32272A</t>
  </si>
  <si>
    <t xml:space="preserve">Carlos Renato Martinez Martinez </t>
  </si>
  <si>
    <t xml:space="preserve">37675</t>
  </si>
  <si>
    <t xml:space="preserve">Diana Nathiely Rocha Escobedo</t>
  </si>
  <si>
    <t xml:space="preserve">42319</t>
  </si>
  <si>
    <t xml:space="preserve">Jose Luis Alonso Rodriguez</t>
  </si>
  <si>
    <t xml:space="preserve">32592</t>
  </si>
  <si>
    <t xml:space="preserve">Juana Olivia Valencia Leurin </t>
  </si>
  <si>
    <t xml:space="preserve">34858</t>
  </si>
  <si>
    <t xml:space="preserve">Jocelyn Astrid Hernández Ponce </t>
  </si>
  <si>
    <t xml:space="preserve">34408</t>
  </si>
  <si>
    <t xml:space="preserve">Luis Alberto Ruiz Moreno</t>
  </si>
  <si>
    <t xml:space="preserve">40757</t>
  </si>
  <si>
    <t xml:space="preserve">Jose Daniel Murillo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</si>
</sst>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Inconsolat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C78D8"/>
        <bgColor rgb="FF4A86E8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A86E8"/>
      </left>
      <right style="thin">
        <color rgb="FF4A86E8"/>
      </right>
      <top style="thin">
        <color rgb="FF4A86E8"/>
      </top>
      <bottom style="thin">
        <color rgb="FF4A86E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">
    <dxf>
      <fill>
        <patternFill>
          <bgColor rgb="FF6AA84F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4A86E8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38761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C78D8"/>
      <rgbColor rgb="FF33CCCC"/>
      <rgbColor rgb="FF99CC00"/>
      <rgbColor rgb="FFFFCC00"/>
      <rgbColor rgb="FFFF9900"/>
      <rgbColor rgb="FFFF6600"/>
      <rgbColor rgb="FF4A86E8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34.42"/>
    <col collapsed="false" customWidth="true" hidden="false" outlineLevel="0" max="3" min="3" style="0" width="7.41"/>
    <col collapsed="false" customWidth="true" hidden="false" outlineLevel="0" max="4" min="4" style="0" width="21.71"/>
    <col collapsed="false" customWidth="true" hidden="false" outlineLevel="0" max="5" min="5" style="0" width="14.43"/>
    <col collapsed="false" customWidth="true" hidden="false" outlineLevel="0" max="6" min="6" style="0" width="15.42"/>
    <col collapsed="false" customWidth="true" hidden="false" outlineLevel="0" max="7" min="7" style="0" width="14.43"/>
    <col collapsed="false" customWidth="true" hidden="false" outlineLevel="0" max="12" min="8" style="0" width="23.71"/>
    <col collapsed="false" customWidth="true" hidden="false" outlineLevel="0" max="1025" min="1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</row>
    <row r="2" customFormat="false" ht="15.75" hidden="false" customHeight="true" outlineLevel="0" collapsed="false">
      <c r="A2" s="3" t="n">
        <v>30695</v>
      </c>
      <c r="B2" s="2" t="s">
        <v>6</v>
      </c>
      <c r="C2" s="4" t="s">
        <v>7</v>
      </c>
      <c r="D2" s="2" t="s">
        <v>8</v>
      </c>
      <c r="E2" s="4" t="s">
        <v>9</v>
      </c>
      <c r="F2" s="5" t="n">
        <v>43966</v>
      </c>
      <c r="G2" s="2"/>
      <c r="H2" s="2"/>
      <c r="I2" s="2"/>
      <c r="J2" s="2"/>
      <c r="K2" s="2"/>
    </row>
    <row r="3" customFormat="false" ht="15.75" hidden="false" customHeight="true" outlineLevel="0" collapsed="false">
      <c r="A3" s="6" t="s">
        <v>10</v>
      </c>
      <c r="B3" s="2" t="s">
        <v>11</v>
      </c>
      <c r="C3" s="4" t="s">
        <v>12</v>
      </c>
      <c r="D3" s="2" t="s">
        <v>8</v>
      </c>
      <c r="E3" s="4" t="s">
        <v>9</v>
      </c>
      <c r="F3" s="5" t="n">
        <v>43951</v>
      </c>
      <c r="G3" s="2"/>
      <c r="H3" s="2" t="n">
        <v>30695</v>
      </c>
      <c r="I3" s="2"/>
      <c r="J3" s="2"/>
      <c r="K3" s="2"/>
    </row>
    <row r="4" customFormat="false" ht="15.75" hidden="false" customHeight="true" outlineLevel="0" collapsed="false">
      <c r="A4" s="6" t="s">
        <v>13</v>
      </c>
      <c r="B4" s="2" t="s">
        <v>14</v>
      </c>
      <c r="C4" s="4" t="s">
        <v>15</v>
      </c>
      <c r="D4" s="2" t="s">
        <v>8</v>
      </c>
      <c r="E4" s="4" t="s">
        <v>9</v>
      </c>
      <c r="F4" s="5" t="n">
        <v>43970</v>
      </c>
      <c r="G4" s="2"/>
      <c r="H4" s="2"/>
      <c r="I4" s="2"/>
      <c r="J4" s="2"/>
      <c r="K4" s="2"/>
    </row>
    <row r="5" customFormat="false" ht="15.75" hidden="false" customHeight="true" outlineLevel="0" collapsed="false">
      <c r="A5" s="7" t="s">
        <v>16</v>
      </c>
      <c r="B5" s="2" t="s">
        <v>17</v>
      </c>
      <c r="C5" s="4" t="s">
        <v>12</v>
      </c>
      <c r="D5" s="2" t="s">
        <v>8</v>
      </c>
      <c r="E5" s="4" t="s">
        <v>9</v>
      </c>
      <c r="F5" s="5" t="n">
        <v>43951</v>
      </c>
      <c r="G5" s="2"/>
      <c r="H5" s="2"/>
      <c r="I5" s="2"/>
      <c r="J5" s="2"/>
      <c r="K5" s="2"/>
    </row>
    <row r="6" customFormat="false" ht="15.75" hidden="false" customHeight="true" outlineLevel="0" collapsed="false">
      <c r="A6" s="7" t="s">
        <v>18</v>
      </c>
      <c r="B6" s="2" t="s">
        <v>19</v>
      </c>
      <c r="C6" s="4" t="s">
        <v>12</v>
      </c>
      <c r="D6" s="2" t="s">
        <v>20</v>
      </c>
      <c r="E6" s="4" t="s">
        <v>9</v>
      </c>
      <c r="F6" s="5" t="n">
        <v>43951</v>
      </c>
      <c r="G6" s="2"/>
      <c r="H6" s="2"/>
      <c r="I6" s="2"/>
      <c r="J6" s="2"/>
      <c r="K6" s="2"/>
    </row>
    <row r="7" customFormat="false" ht="15.75" hidden="false" customHeight="true" outlineLevel="0" collapsed="false">
      <c r="A7" s="7" t="s">
        <v>21</v>
      </c>
      <c r="B7" s="2" t="s">
        <v>22</v>
      </c>
      <c r="C7" s="4" t="s">
        <v>12</v>
      </c>
      <c r="D7" s="2" t="s">
        <v>8</v>
      </c>
      <c r="E7" s="4" t="s">
        <v>23</v>
      </c>
      <c r="F7" s="5" t="n">
        <v>43922</v>
      </c>
      <c r="G7" s="2"/>
      <c r="H7" s="2"/>
      <c r="I7" s="2"/>
      <c r="J7" s="2"/>
      <c r="K7" s="2"/>
    </row>
    <row r="8" customFormat="false" ht="15.75" hidden="false" customHeight="true" outlineLevel="0" collapsed="false">
      <c r="A8" s="7" t="s">
        <v>24</v>
      </c>
      <c r="B8" s="2" t="s">
        <v>25</v>
      </c>
      <c r="C8" s="4" t="s">
        <v>26</v>
      </c>
      <c r="D8" s="2" t="s">
        <v>8</v>
      </c>
      <c r="E8" s="4" t="s">
        <v>9</v>
      </c>
      <c r="F8" s="5" t="n">
        <v>43966</v>
      </c>
      <c r="G8" s="2"/>
      <c r="H8" s="2"/>
      <c r="I8" s="2"/>
      <c r="J8" s="2"/>
      <c r="K8" s="2"/>
    </row>
    <row r="9" customFormat="false" ht="15.75" hidden="false" customHeight="true" outlineLevel="0" collapsed="false">
      <c r="A9" s="7" t="s">
        <v>27</v>
      </c>
      <c r="B9" s="2" t="s">
        <v>28</v>
      </c>
      <c r="C9" s="4" t="s">
        <v>26</v>
      </c>
      <c r="D9" s="2" t="s">
        <v>8</v>
      </c>
      <c r="E9" s="4" t="s">
        <v>9</v>
      </c>
      <c r="F9" s="5" t="n">
        <v>43951</v>
      </c>
      <c r="G9" s="2"/>
      <c r="H9" s="2"/>
      <c r="I9" s="2"/>
      <c r="J9" s="2"/>
      <c r="K9" s="2"/>
    </row>
    <row r="10" customFormat="false" ht="15.75" hidden="false" customHeight="true" outlineLevel="0" collapsed="false">
      <c r="A10" s="7" t="s">
        <v>29</v>
      </c>
      <c r="B10" s="2" t="s">
        <v>30</v>
      </c>
      <c r="C10" s="4" t="s">
        <v>26</v>
      </c>
      <c r="D10" s="2" t="s">
        <v>8</v>
      </c>
      <c r="E10" s="4" t="s">
        <v>9</v>
      </c>
      <c r="F10" s="5" t="n">
        <v>43951</v>
      </c>
      <c r="G10" s="2"/>
      <c r="H10" s="2"/>
      <c r="I10" s="2"/>
      <c r="J10" s="2"/>
      <c r="K10" s="2"/>
    </row>
    <row r="11" customFormat="false" ht="15.75" hidden="false" customHeight="true" outlineLevel="0" collapsed="false">
      <c r="A11" s="7" t="s">
        <v>31</v>
      </c>
      <c r="B11" s="2" t="s">
        <v>32</v>
      </c>
      <c r="C11" s="4" t="s">
        <v>7</v>
      </c>
      <c r="D11" s="2" t="s">
        <v>8</v>
      </c>
      <c r="E11" s="4" t="s">
        <v>23</v>
      </c>
      <c r="F11" s="5" t="n">
        <v>43909</v>
      </c>
      <c r="G11" s="2"/>
      <c r="H11" s="2"/>
      <c r="I11" s="2"/>
      <c r="J11" s="2"/>
      <c r="K11" s="2"/>
    </row>
    <row r="12" customFormat="false" ht="12.8" hidden="false" customHeight="false" outlineLevel="0" collapsed="false">
      <c r="A12" s="7" t="s">
        <v>33</v>
      </c>
      <c r="B12" s="2" t="s">
        <v>34</v>
      </c>
      <c r="C12" s="4" t="s">
        <v>7</v>
      </c>
      <c r="D12" s="2" t="s">
        <v>8</v>
      </c>
      <c r="E12" s="4" t="s">
        <v>23</v>
      </c>
      <c r="F12" s="5" t="n">
        <v>43907</v>
      </c>
      <c r="G12" s="2"/>
      <c r="H12" s="2"/>
      <c r="I12" s="2"/>
      <c r="J12" s="2"/>
      <c r="K12" s="2"/>
    </row>
    <row r="13" customFormat="false" ht="12.8" hidden="false" customHeight="false" outlineLevel="0" collapsed="false">
      <c r="A13" s="7" t="s">
        <v>35</v>
      </c>
      <c r="B13" s="2" t="s">
        <v>36</v>
      </c>
      <c r="C13" s="4" t="s">
        <v>12</v>
      </c>
      <c r="D13" s="2" t="s">
        <v>8</v>
      </c>
      <c r="E13" s="4" t="s">
        <v>23</v>
      </c>
      <c r="F13" s="5" t="n">
        <v>43901</v>
      </c>
      <c r="G13" s="2"/>
      <c r="H13" s="2"/>
      <c r="I13" s="2"/>
      <c r="J13" s="2"/>
      <c r="K13" s="2"/>
    </row>
    <row r="14" customFormat="false" ht="12.8" hidden="false" customHeight="false" outlineLevel="0" collapsed="false">
      <c r="A14" s="7" t="s">
        <v>37</v>
      </c>
      <c r="B14" s="2" t="s">
        <v>38</v>
      </c>
      <c r="C14" s="4" t="s">
        <v>26</v>
      </c>
      <c r="D14" s="2" t="s">
        <v>8</v>
      </c>
      <c r="E14" s="4" t="s">
        <v>9</v>
      </c>
      <c r="F14" s="5" t="n">
        <v>43965</v>
      </c>
      <c r="G14" s="2"/>
      <c r="H14" s="2"/>
      <c r="I14" s="2"/>
      <c r="J14" s="2"/>
      <c r="K14" s="2"/>
    </row>
    <row r="15" customFormat="false" ht="12.8" hidden="false" customHeight="false" outlineLevel="0" collapsed="false">
      <c r="A15" s="7" t="s">
        <v>39</v>
      </c>
      <c r="B15" s="2" t="s">
        <v>40</v>
      </c>
      <c r="C15" s="4" t="s">
        <v>12</v>
      </c>
      <c r="D15" s="2" t="s">
        <v>8</v>
      </c>
      <c r="E15" s="4" t="s">
        <v>9</v>
      </c>
      <c r="F15" s="5" t="n">
        <v>43957</v>
      </c>
      <c r="G15" s="2"/>
      <c r="H15" s="2"/>
      <c r="I15" s="2"/>
      <c r="J15" s="2"/>
      <c r="K15" s="2"/>
    </row>
    <row r="16" customFormat="false" ht="12.8" hidden="false" customHeight="false" outlineLevel="0" collapsed="false">
      <c r="A16" s="7" t="s">
        <v>41</v>
      </c>
      <c r="B16" s="2" t="s">
        <v>42</v>
      </c>
      <c r="C16" s="4" t="s">
        <v>12</v>
      </c>
      <c r="D16" s="2" t="s">
        <v>8</v>
      </c>
      <c r="E16" s="4" t="s">
        <v>23</v>
      </c>
      <c r="F16" s="5" t="n">
        <v>43901</v>
      </c>
      <c r="G16" s="2"/>
      <c r="H16" s="2"/>
      <c r="I16" s="2"/>
      <c r="J16" s="2"/>
      <c r="K16" s="2"/>
    </row>
    <row r="17" customFormat="false" ht="12.8" hidden="false" customHeight="false" outlineLevel="0" collapsed="false">
      <c r="A17" s="7" t="s">
        <v>43</v>
      </c>
      <c r="B17" s="2" t="s">
        <v>44</v>
      </c>
      <c r="C17" s="4" t="s">
        <v>12</v>
      </c>
      <c r="D17" s="2" t="s">
        <v>8</v>
      </c>
      <c r="E17" s="4" t="s">
        <v>23</v>
      </c>
      <c r="F17" s="5" t="n">
        <v>43893</v>
      </c>
      <c r="G17" s="2"/>
      <c r="H17" s="2"/>
      <c r="I17" s="2"/>
      <c r="J17" s="2"/>
      <c r="K17" s="2"/>
    </row>
    <row r="18" customFormat="false" ht="12.8" hidden="false" customHeight="false" outlineLevel="0" collapsed="false">
      <c r="A18" s="7" t="s">
        <v>45</v>
      </c>
      <c r="B18" s="2" t="s">
        <v>46</v>
      </c>
      <c r="C18" s="4" t="s">
        <v>15</v>
      </c>
      <c r="D18" s="0" t="s">
        <v>8</v>
      </c>
      <c r="E18" s="4" t="s">
        <v>23</v>
      </c>
      <c r="F18" s="5" t="n">
        <v>43890</v>
      </c>
      <c r="G18" s="2"/>
      <c r="H18" s="2"/>
      <c r="I18" s="2"/>
      <c r="J18" s="2"/>
      <c r="K18" s="2"/>
    </row>
    <row r="19" customFormat="false" ht="12.8" hidden="false" customHeight="false" outlineLevel="0" collapsed="false">
      <c r="A19" s="7" t="s">
        <v>47</v>
      </c>
      <c r="B19" s="2" t="s">
        <v>48</v>
      </c>
      <c r="C19" s="4" t="s">
        <v>12</v>
      </c>
      <c r="D19" s="2" t="s">
        <v>8</v>
      </c>
      <c r="E19" s="4" t="s">
        <v>23</v>
      </c>
      <c r="F19" s="5" t="n">
        <v>43883</v>
      </c>
      <c r="G19" s="2"/>
      <c r="H19" s="2"/>
      <c r="I19" s="2"/>
      <c r="J19" s="2"/>
      <c r="K19" s="2"/>
    </row>
    <row r="20" customFormat="false" ht="12.8" hidden="false" customHeight="false" outlineLevel="0" collapsed="false">
      <c r="A20" s="7" t="s">
        <v>49</v>
      </c>
      <c r="B20" s="2" t="s">
        <v>50</v>
      </c>
      <c r="C20" s="4" t="s">
        <v>12</v>
      </c>
      <c r="D20" s="2" t="s">
        <v>8</v>
      </c>
      <c r="E20" s="4" t="s">
        <v>9</v>
      </c>
      <c r="F20" s="5" t="n">
        <v>43964</v>
      </c>
      <c r="G20" s="2"/>
      <c r="H20" s="2"/>
      <c r="I20" s="2"/>
      <c r="J20" s="2"/>
      <c r="K20" s="2"/>
    </row>
    <row r="21" customFormat="false" ht="12.8" hidden="false" customHeight="false" outlineLevel="0" collapsed="false">
      <c r="A21" s="7" t="s">
        <v>51</v>
      </c>
      <c r="B21" s="2" t="s">
        <v>52</v>
      </c>
      <c r="C21" s="4" t="s">
        <v>15</v>
      </c>
      <c r="D21" s="2" t="s">
        <v>8</v>
      </c>
      <c r="E21" s="4" t="s">
        <v>23</v>
      </c>
      <c r="F21" s="5" t="n">
        <v>43839</v>
      </c>
      <c r="G21" s="2"/>
      <c r="H21" s="2"/>
      <c r="I21" s="2"/>
      <c r="J21" s="2"/>
      <c r="K21" s="2"/>
    </row>
    <row r="22" customFormat="false" ht="12.75" hidden="false" customHeight="false" outlineLevel="0" collapsed="false">
      <c r="A22" s="7"/>
      <c r="B22" s="2"/>
      <c r="C22" s="4"/>
      <c r="D22" s="2"/>
      <c r="E22" s="4"/>
      <c r="F22" s="2"/>
      <c r="G22" s="2"/>
      <c r="H22" s="2"/>
      <c r="I22" s="2"/>
      <c r="J22" s="2"/>
      <c r="K22" s="2"/>
      <c r="L22" s="2"/>
    </row>
    <row r="23" customFormat="false" ht="12.8" hidden="false" customHeight="false" outlineLevel="0" collapsed="false">
      <c r="A23" s="7"/>
      <c r="B23" s="3" t="str">
        <f aca="false">IFERROR(__xludf.dummyfunction("""COMPUTED_VALUE"""),"30695")</f>
        <v>30695</v>
      </c>
      <c r="C23" s="2" t="str">
        <f aca="false">IFERROR(__xludf.dummyfunction("""COMPUTED_VALUE"""),"Cristian Jiovanny Limón Almanza")</f>
        <v>Cristian Jiovanny Limón Almanza</v>
      </c>
      <c r="D23" s="4" t="str">
        <f aca="false">IFERROR(__xludf.dummyfunction("""COMPUTED_VALUE"""),"B2")</f>
        <v>B2</v>
      </c>
      <c r="E23" s="2" t="str">
        <f aca="false">IFERROR(__xludf.dummyfunction("""COMPUTED_VALUE"""),"INGLÉS 12 MESES")</f>
        <v>INGLÉS 12 MESES</v>
      </c>
      <c r="F23" s="4" t="str">
        <f aca="false">IFERROR(__xludf.dummyfunction("""COMPUTED_VALUE"""),"ACTIVO")</f>
        <v>ACTIVO</v>
      </c>
      <c r="G23" s="5" t="n">
        <f aca="false">IFERROR(__xludf.dummyfunction("""COMPUTED_VALUE"""),43966)</f>
        <v>43966</v>
      </c>
      <c r="H23" s="2"/>
      <c r="I23" s="2"/>
      <c r="J23" s="2"/>
      <c r="K23" s="2"/>
      <c r="L23" s="2"/>
    </row>
    <row r="24" customFormat="false" ht="13.8" hidden="false" customHeight="false" outlineLevel="0" collapsed="false">
      <c r="A24" s="7"/>
      <c r="B24" s="6" t="str">
        <f aca="false">IFERROR(__xludf.dummyfunction("""COMPUTED_VALUE"""),"42433")</f>
        <v>42433</v>
      </c>
      <c r="C24" s="2" t="str">
        <f aca="false">IFERROR(__xludf.dummyfunction("""COMPUTED_VALUE"""),"Enrique Herrera Mendez")</f>
        <v>Enrique Herrera Mendez</v>
      </c>
      <c r="D24" s="4" t="str">
        <f aca="false">IFERROR(__xludf.dummyfunction("""COMPUTED_VALUE"""),"A2")</f>
        <v>A2</v>
      </c>
      <c r="E24" s="2" t="str">
        <f aca="false">IFERROR(__xludf.dummyfunction("""COMPUTED_VALUE"""),"INGLÉS 12 MESES")</f>
        <v>INGLÉS 12 MESES</v>
      </c>
      <c r="F24" s="4" t="str">
        <f aca="false">IFERROR(__xludf.dummyfunction("""COMPUTED_VALUE"""),"ACTIVO")</f>
        <v>ACTIVO</v>
      </c>
      <c r="G24" s="5" t="n">
        <f aca="false">IFERROR(__xludf.dummyfunction("""COMPUTED_VALUE"""),43951)</f>
        <v>43951</v>
      </c>
      <c r="H24" s="2"/>
      <c r="I24" s="2"/>
      <c r="J24" s="2"/>
      <c r="K24" s="2"/>
      <c r="L24" s="2"/>
    </row>
    <row r="25" customFormat="false" ht="13.8" hidden="false" customHeight="false" outlineLevel="0" collapsed="false">
      <c r="A25" s="7"/>
      <c r="B25" s="6" t="str">
        <f aca="false">IFERROR(__xludf.dummyfunction("""COMPUTED_VALUE"""),"49826")</f>
        <v>49826</v>
      </c>
      <c r="C25" s="2" t="str">
        <f aca="false">IFERROR(__xludf.dummyfunction("""COMPUTED_VALUE"""),"Rosa Itzamara Hernandez Salas")</f>
        <v>Rosa Itzamara Hernandez Salas</v>
      </c>
      <c r="D25" s="4" t="str">
        <f aca="false">IFERROR(__xludf.dummyfunction("""COMPUTED_VALUE"""),"A1")</f>
        <v>A1</v>
      </c>
      <c r="E25" s="2" t="str">
        <f aca="false">IFERROR(__xludf.dummyfunction("""COMPUTED_VALUE"""),"INGLÉS 12 MESES")</f>
        <v>INGLÉS 12 MESES</v>
      </c>
      <c r="F25" s="4" t="str">
        <f aca="false">IFERROR(__xludf.dummyfunction("""COMPUTED_VALUE"""),"ACTIVO")</f>
        <v>ACTIVO</v>
      </c>
      <c r="G25" s="5" t="n">
        <f aca="false">IFERROR(__xludf.dummyfunction("""COMPUTED_VALUE"""),43970)</f>
        <v>43970</v>
      </c>
      <c r="H25" s="2"/>
      <c r="I25" s="2"/>
      <c r="J25" s="2"/>
      <c r="K25" s="2"/>
      <c r="L25" s="2"/>
    </row>
    <row r="26" customFormat="false" ht="12.8" hidden="false" customHeight="false" outlineLevel="0" collapsed="false">
      <c r="A26" s="7"/>
      <c r="B26" s="7" t="str">
        <f aca="false">IFERROR(__xludf.dummyfunction("""COMPUTED_VALUE"""),"34816")</f>
        <v>34816</v>
      </c>
      <c r="C26" s="2" t="str">
        <f aca="false">IFERROR(__xludf.dummyfunction("""COMPUTED_VALUE"""),"Diego Antonio Martinez Diaz ")</f>
        <v>Diego Antonio Martinez Diaz</v>
      </c>
      <c r="D26" s="4" t="str">
        <f aca="false">IFERROR(__xludf.dummyfunction("""COMPUTED_VALUE"""),"A2")</f>
        <v>A2</v>
      </c>
      <c r="E26" s="2" t="str">
        <f aca="false">IFERROR(__xludf.dummyfunction("""COMPUTED_VALUE"""),"INGLÉS 12 MESES")</f>
        <v>INGLÉS 12 MESES</v>
      </c>
      <c r="F26" s="4" t="str">
        <f aca="false">IFERROR(__xludf.dummyfunction("""COMPUTED_VALUE"""),"ACTIVO")</f>
        <v>ACTIVO</v>
      </c>
      <c r="G26" s="5" t="n">
        <f aca="false">IFERROR(__xludf.dummyfunction("""COMPUTED_VALUE"""),43951)</f>
        <v>43951</v>
      </c>
      <c r="H26" s="2"/>
      <c r="I26" s="2"/>
      <c r="J26" s="2"/>
      <c r="K26" s="2"/>
      <c r="L26" s="2"/>
    </row>
    <row r="27" customFormat="false" ht="12.8" hidden="false" customHeight="false" outlineLevel="0" collapsed="false">
      <c r="A27" s="7"/>
      <c r="B27" s="7" t="str">
        <f aca="false">IFERROR(__xludf.dummyfunction("""COMPUTED_VALUE"""),"32489")</f>
        <v>32489</v>
      </c>
      <c r="C27" s="2" t="str">
        <f aca="false">IFERROR(__xludf.dummyfunction("""COMPUTED_VALUE"""),"Juan Manuel Castañeda Marquez")</f>
        <v>Juan Manuel Castañeda Marquez</v>
      </c>
      <c r="D27" s="4" t="str">
        <f aca="false">IFERROR(__xludf.dummyfunction("""COMPUTED_VALUE"""),"A2")</f>
        <v>A2</v>
      </c>
      <c r="E27" s="2" t="str">
        <f aca="false">IFERROR(__xludf.dummyfunction("""COMPUTED_VALUE"""),"INGLÉS 6 MESES")</f>
        <v>INGLÉS 6 MESES</v>
      </c>
      <c r="F27" s="4" t="str">
        <f aca="false">IFERROR(__xludf.dummyfunction("""COMPUTED_VALUE"""),"ACTIVO")</f>
        <v>ACTIVO</v>
      </c>
      <c r="G27" s="5" t="n">
        <f aca="false">IFERROR(__xludf.dummyfunction("""COMPUTED_VALUE"""),43951)</f>
        <v>43951</v>
      </c>
      <c r="H27" s="2"/>
      <c r="I27" s="2"/>
      <c r="J27" s="2"/>
      <c r="K27" s="2"/>
      <c r="L27" s="2"/>
    </row>
    <row r="28" customFormat="false" ht="12.8" hidden="false" customHeight="false" outlineLevel="0" collapsed="false">
      <c r="A28" s="7"/>
      <c r="B28" s="7" t="str">
        <f aca="false">IFERROR(__xludf.dummyfunction("""COMPUTED_VALUE"""),"37892")</f>
        <v>37892</v>
      </c>
      <c r="C28" s="2" t="str">
        <f aca="false">IFERROR(__xludf.dummyfunction("""COMPUTED_VALUE"""),"Carlos Daniel Gutierrez Juarez")</f>
        <v>Carlos Daniel Gutierrez Juarez</v>
      </c>
      <c r="D28" s="4" t="str">
        <f aca="false">IFERROR(__xludf.dummyfunction("""COMPUTED_VALUE"""),"A2")</f>
        <v>A2</v>
      </c>
      <c r="E28" s="2" t="str">
        <f aca="false">IFERROR(__xludf.dummyfunction("""COMPUTED_VALUE"""),"INGLÉS 12 MESES")</f>
        <v>INGLÉS 12 MESES</v>
      </c>
      <c r="F28" s="4" t="str">
        <f aca="false">IFERROR(__xludf.dummyfunction("""COMPUTED_VALUE"""),"INACTIVO")</f>
        <v>INACTIVO</v>
      </c>
      <c r="G28" s="5" t="n">
        <f aca="false">IFERROR(__xludf.dummyfunction("""COMPUTED_VALUE"""),43922)</f>
        <v>43922</v>
      </c>
      <c r="H28" s="2"/>
      <c r="I28" s="2"/>
      <c r="J28" s="2"/>
      <c r="K28" s="2"/>
      <c r="L28" s="2"/>
    </row>
    <row r="29" customFormat="false" ht="12.8" hidden="false" customHeight="false" outlineLevel="0" collapsed="false">
      <c r="A29" s="7"/>
      <c r="B29" s="7" t="str">
        <f aca="false">IFERROR(__xludf.dummyfunction("""COMPUTED_VALUE"""),"38034")</f>
        <v>38034</v>
      </c>
      <c r="C29" s="2" t="str">
        <f aca="false">IFERROR(__xludf.dummyfunction("""COMPUTED_VALUE"""),"Dana Nisbeth Vega Celedón")</f>
        <v>Dana Nisbeth Vega Celedón</v>
      </c>
      <c r="D29" s="4" t="str">
        <f aca="false">IFERROR(__xludf.dummyfunction("""COMPUTED_VALUE"""),"B1")</f>
        <v>B1</v>
      </c>
      <c r="E29" s="2" t="str">
        <f aca="false">IFERROR(__xludf.dummyfunction("""COMPUTED_VALUE"""),"INGLÉS 12 MESES")</f>
        <v>INGLÉS 12 MESES</v>
      </c>
      <c r="F29" s="4" t="str">
        <f aca="false">IFERROR(__xludf.dummyfunction("""COMPUTED_VALUE"""),"ACTIVO")</f>
        <v>ACTIVO</v>
      </c>
      <c r="G29" s="5" t="n">
        <f aca="false">IFERROR(__xludf.dummyfunction("""COMPUTED_VALUE"""),43966)</f>
        <v>43966</v>
      </c>
      <c r="H29" s="2"/>
      <c r="I29" s="2"/>
      <c r="J29" s="2"/>
      <c r="K29" s="2"/>
      <c r="L29" s="2"/>
    </row>
    <row r="30" customFormat="false" ht="12.8" hidden="false" customHeight="false" outlineLevel="0" collapsed="false">
      <c r="A30" s="7"/>
      <c r="B30" s="7" t="str">
        <f aca="false">IFERROR(__xludf.dummyfunction("""COMPUTED_VALUE"""),"30225B")</f>
        <v>30225B</v>
      </c>
      <c r="C30" s="2" t="str">
        <f aca="false">IFERROR(__xludf.dummyfunction("""COMPUTED_VALUE"""),"Andrea Ramos Martinez")</f>
        <v>Andrea Ramos Martinez</v>
      </c>
      <c r="D30" s="4" t="str">
        <f aca="false">IFERROR(__xludf.dummyfunction("""COMPUTED_VALUE"""),"B1")</f>
        <v>B1</v>
      </c>
      <c r="E30" s="2" t="str">
        <f aca="false">IFERROR(__xludf.dummyfunction("""COMPUTED_VALUE"""),"INGLÉS 12 MESES")</f>
        <v>INGLÉS 12 MESES</v>
      </c>
      <c r="F30" s="4" t="str">
        <f aca="false">IFERROR(__xludf.dummyfunction("""COMPUTED_VALUE"""),"ACTIVO")</f>
        <v>ACTIVO</v>
      </c>
      <c r="G30" s="5" t="n">
        <f aca="false">IFERROR(__xludf.dummyfunction("""COMPUTED_VALUE"""),43951)</f>
        <v>43951</v>
      </c>
      <c r="H30" s="2"/>
      <c r="I30" s="2"/>
      <c r="J30" s="2"/>
      <c r="K30" s="2"/>
      <c r="L30" s="2"/>
    </row>
    <row r="31" customFormat="false" ht="12.8" hidden="false" customHeight="false" outlineLevel="0" collapsed="false">
      <c r="A31" s="7"/>
      <c r="B31" s="7" t="str">
        <f aca="false">IFERROR(__xludf.dummyfunction("""COMPUTED_VALUE"""),"30225A")</f>
        <v>30225A</v>
      </c>
      <c r="C31" s="2" t="str">
        <f aca="false">IFERROR(__xludf.dummyfunction("""COMPUTED_VALUE"""),"Paola Elizabeth Ramos Martinez")</f>
        <v>Paola Elizabeth Ramos Martinez</v>
      </c>
      <c r="D31" s="4" t="str">
        <f aca="false">IFERROR(__xludf.dummyfunction("""COMPUTED_VALUE"""),"B1")</f>
        <v>B1</v>
      </c>
      <c r="E31" s="2" t="str">
        <f aca="false">IFERROR(__xludf.dummyfunction("""COMPUTED_VALUE"""),"INGLÉS 12 MESES")</f>
        <v>INGLÉS 12 MESES</v>
      </c>
      <c r="F31" s="4" t="str">
        <f aca="false">IFERROR(__xludf.dummyfunction("""COMPUTED_VALUE"""),"ACTIVO")</f>
        <v>ACTIVO</v>
      </c>
      <c r="G31" s="5" t="n">
        <f aca="false">IFERROR(__xludf.dummyfunction("""COMPUTED_VALUE"""),43951)</f>
        <v>43951</v>
      </c>
      <c r="H31" s="2"/>
      <c r="I31" s="2"/>
      <c r="J31" s="2"/>
      <c r="K31" s="2"/>
      <c r="L31" s="2"/>
    </row>
    <row r="32" customFormat="false" ht="12.8" hidden="false" customHeight="false" outlineLevel="0" collapsed="false">
      <c r="A32" s="7"/>
      <c r="B32" s="7" t="str">
        <f aca="false">IFERROR(__xludf.dummyfunction("""COMPUTED_VALUE"""),"30164")</f>
        <v>30164</v>
      </c>
      <c r="C32" s="2" t="str">
        <f aca="false">IFERROR(__xludf.dummyfunction("""COMPUTED_VALUE"""),"Cristian Fermin Segura Ventura")</f>
        <v>Cristian Fermin Segura Ventura</v>
      </c>
      <c r="D32" s="4" t="str">
        <f aca="false">IFERROR(__xludf.dummyfunction("""COMPUTED_VALUE"""),"B2")</f>
        <v>B2</v>
      </c>
      <c r="E32" s="2" t="str">
        <f aca="false">IFERROR(__xludf.dummyfunction("""COMPUTED_VALUE"""),"INGLÉS 12 MESES")</f>
        <v>INGLÉS 12 MESES</v>
      </c>
      <c r="F32" s="4" t="str">
        <f aca="false">IFERROR(__xludf.dummyfunction("""COMPUTED_VALUE"""),"INACTIVO")</f>
        <v>INACTIVO</v>
      </c>
      <c r="G32" s="5" t="n">
        <f aca="false">IFERROR(__xludf.dummyfunction("""COMPUTED_VALUE"""),43909)</f>
        <v>43909</v>
      </c>
      <c r="H32" s="2"/>
      <c r="I32" s="2"/>
      <c r="J32" s="2"/>
      <c r="K32" s="2"/>
      <c r="L32" s="2"/>
    </row>
    <row r="33" customFormat="false" ht="12.8" hidden="false" customHeight="false" outlineLevel="0" collapsed="false">
      <c r="A33" s="7"/>
      <c r="B33" s="7" t="str">
        <f aca="false">IFERROR(__xludf.dummyfunction("""COMPUTED_VALUE"""),"30210")</f>
        <v>30210</v>
      </c>
      <c r="C33" s="2" t="str">
        <f aca="false">IFERROR(__xludf.dummyfunction("""COMPUTED_VALUE"""),"Kimberly Arlet Contreras Almazan")</f>
        <v>Kimberly Arlet Contreras Almazan</v>
      </c>
      <c r="D33" s="4" t="str">
        <f aca="false">IFERROR(__xludf.dummyfunction("""COMPUTED_VALUE"""),"B2")</f>
        <v>B2</v>
      </c>
      <c r="E33" s="2" t="str">
        <f aca="false">IFERROR(__xludf.dummyfunction("""COMPUTED_VALUE"""),"INGLÉS 12 MESES")</f>
        <v>INGLÉS 12 MESES</v>
      </c>
      <c r="F33" s="4" t="str">
        <f aca="false">IFERROR(__xludf.dummyfunction("""COMPUTED_VALUE"""),"INACTIVO")</f>
        <v>INACTIVO</v>
      </c>
      <c r="G33" s="5" t="n">
        <f aca="false">IFERROR(__xludf.dummyfunction("""COMPUTED_VALUE"""),43907)</f>
        <v>43907</v>
      </c>
      <c r="H33" s="2"/>
      <c r="I33" s="2"/>
      <c r="J33" s="2"/>
      <c r="K33" s="2"/>
      <c r="L33" s="2"/>
    </row>
    <row r="34" customFormat="false" ht="12.8" hidden="false" customHeight="false" outlineLevel="0" collapsed="false">
      <c r="A34" s="7"/>
      <c r="B34" s="7" t="str">
        <f aca="false">IFERROR(__xludf.dummyfunction("""COMPUTED_VALUE"""),"32604A")</f>
        <v>32604A</v>
      </c>
      <c r="C34" s="2" t="str">
        <f aca="false">IFERROR(__xludf.dummyfunction("""COMPUTED_VALUE"""),"Klaver Alexander Gonzalez del Castillo.")</f>
        <v>Klaver Alexander Gonzalez del Castillo.</v>
      </c>
      <c r="D34" s="4" t="str">
        <f aca="false">IFERROR(__xludf.dummyfunction("""COMPUTED_VALUE"""),"A2")</f>
        <v>A2</v>
      </c>
      <c r="E34" s="2" t="str">
        <f aca="false">IFERROR(__xludf.dummyfunction("""COMPUTED_VALUE"""),"INGLÉS 12 MESES")</f>
        <v>INGLÉS 12 MESES</v>
      </c>
      <c r="F34" s="4" t="str">
        <f aca="false">IFERROR(__xludf.dummyfunction("""COMPUTED_VALUE"""),"INACTIVO")</f>
        <v>INACTIVO</v>
      </c>
      <c r="G34" s="5" t="n">
        <f aca="false">IFERROR(__xludf.dummyfunction("""COMPUTED_VALUE"""),43901)</f>
        <v>43901</v>
      </c>
      <c r="H34" s="2"/>
      <c r="I34" s="2"/>
      <c r="J34" s="2"/>
      <c r="K34" s="2"/>
      <c r="L34" s="2"/>
    </row>
    <row r="35" customFormat="false" ht="12.8" hidden="false" customHeight="false" outlineLevel="0" collapsed="false">
      <c r="A35" s="7"/>
      <c r="B35" s="7" t="str">
        <f aca="false">IFERROR(__xludf.dummyfunction("""COMPUTED_VALUE"""),"32145")</f>
        <v>32145</v>
      </c>
      <c r="C35" s="2" t="str">
        <f aca="false">IFERROR(__xludf.dummyfunction("""COMPUTED_VALUE"""),"Angel Daniel Cruz Hernandez")</f>
        <v>Angel Daniel Cruz Hernandez</v>
      </c>
      <c r="D35" s="4" t="str">
        <f aca="false">IFERROR(__xludf.dummyfunction("""COMPUTED_VALUE"""),"B1")</f>
        <v>B1</v>
      </c>
      <c r="E35" s="2" t="str">
        <f aca="false">IFERROR(__xludf.dummyfunction("""COMPUTED_VALUE"""),"INGLÉS 12 MESES")</f>
        <v>INGLÉS 12 MESES</v>
      </c>
      <c r="F35" s="4" t="str">
        <f aca="false">IFERROR(__xludf.dummyfunction("""COMPUTED_VALUE"""),"ACTIVO")</f>
        <v>ACTIVO</v>
      </c>
      <c r="G35" s="5" t="n">
        <f aca="false">IFERROR(__xludf.dummyfunction("""COMPUTED_VALUE"""),43965)</f>
        <v>43965</v>
      </c>
      <c r="H35" s="2"/>
      <c r="I35" s="2"/>
      <c r="J35" s="2"/>
      <c r="K35" s="2"/>
      <c r="L35" s="2"/>
    </row>
    <row r="36" customFormat="false" ht="12.8" hidden="false" customHeight="false" outlineLevel="0" collapsed="false">
      <c r="A36" s="7"/>
      <c r="B36" s="7" t="str">
        <f aca="false">IFERROR(__xludf.dummyfunction("""COMPUTED_VALUE"""),"32272A")</f>
        <v>32272A</v>
      </c>
      <c r="C36" s="2" t="str">
        <f aca="false">IFERROR(__xludf.dummyfunction("""COMPUTED_VALUE"""),"Carlos Renato Martinez Martinez ")</f>
        <v>Carlos Renato Martinez Martinez</v>
      </c>
      <c r="D36" s="4" t="str">
        <f aca="false">IFERROR(__xludf.dummyfunction("""COMPUTED_VALUE"""),"A2")</f>
        <v>A2</v>
      </c>
      <c r="E36" s="2" t="str">
        <f aca="false">IFERROR(__xludf.dummyfunction("""COMPUTED_VALUE"""),"INGLÉS 12 MESES")</f>
        <v>INGLÉS 12 MESES</v>
      </c>
      <c r="F36" s="4" t="str">
        <f aca="false">IFERROR(__xludf.dummyfunction("""COMPUTED_VALUE"""),"ACTIVO")</f>
        <v>ACTIVO</v>
      </c>
      <c r="G36" s="5" t="n">
        <f aca="false">IFERROR(__xludf.dummyfunction("""COMPUTED_VALUE"""),43957)</f>
        <v>43957</v>
      </c>
      <c r="H36" s="2"/>
      <c r="I36" s="2"/>
      <c r="J36" s="2"/>
      <c r="K36" s="2"/>
      <c r="L36" s="2"/>
    </row>
    <row r="37" customFormat="false" ht="12.8" hidden="false" customHeight="false" outlineLevel="0" collapsed="false">
      <c r="A37" s="7"/>
      <c r="B37" s="7" t="str">
        <f aca="false">IFERROR(__xludf.dummyfunction("""COMPUTED_VALUE"""),"37675")</f>
        <v>37675</v>
      </c>
      <c r="C37" s="2" t="str">
        <f aca="false">IFERROR(__xludf.dummyfunction("""COMPUTED_VALUE"""),"Diana Nathiely Rocha Escobedo")</f>
        <v>Diana Nathiely Rocha Escobedo</v>
      </c>
      <c r="D37" s="4" t="str">
        <f aca="false">IFERROR(__xludf.dummyfunction("""COMPUTED_VALUE"""),"A2")</f>
        <v>A2</v>
      </c>
      <c r="E37" s="2" t="str">
        <f aca="false">IFERROR(__xludf.dummyfunction("""COMPUTED_VALUE"""),"INGLÉS 12 MESES")</f>
        <v>INGLÉS 12 MESES</v>
      </c>
      <c r="F37" s="4" t="str">
        <f aca="false">IFERROR(__xludf.dummyfunction("""COMPUTED_VALUE"""),"INACTIVO")</f>
        <v>INACTIVO</v>
      </c>
      <c r="G37" s="5" t="n">
        <f aca="false">IFERROR(__xludf.dummyfunction("""COMPUTED_VALUE"""),43901)</f>
        <v>43901</v>
      </c>
      <c r="H37" s="2"/>
      <c r="I37" s="2"/>
      <c r="J37" s="2"/>
      <c r="K37" s="2"/>
      <c r="L37" s="2"/>
    </row>
    <row r="38" customFormat="false" ht="12.8" hidden="false" customHeight="false" outlineLevel="0" collapsed="false">
      <c r="A38" s="7"/>
      <c r="B38" s="7" t="str">
        <f aca="false">IFERROR(__xludf.dummyfunction("""COMPUTED_VALUE"""),"42319")</f>
        <v>42319</v>
      </c>
      <c r="C38" s="2" t="str">
        <f aca="false">IFERROR(__xludf.dummyfunction("""COMPUTED_VALUE"""),"Jose Luis Alonso Rodriguez")</f>
        <v>Jose Luis Alonso Rodriguez</v>
      </c>
      <c r="D38" s="4" t="str">
        <f aca="false">IFERROR(__xludf.dummyfunction("""COMPUTED_VALUE"""),"A2")</f>
        <v>A2</v>
      </c>
      <c r="E38" s="2" t="str">
        <f aca="false">IFERROR(__xludf.dummyfunction("""COMPUTED_VALUE"""),"INGLÉS 12 MESES")</f>
        <v>INGLÉS 12 MESES</v>
      </c>
      <c r="F38" s="4" t="str">
        <f aca="false">IFERROR(__xludf.dummyfunction("""COMPUTED_VALUE"""),"INACTIVO")</f>
        <v>INACTIVO</v>
      </c>
      <c r="G38" s="5" t="n">
        <f aca="false">IFERROR(__xludf.dummyfunction("""COMPUTED_VALUE"""),43893)</f>
        <v>43893</v>
      </c>
      <c r="H38" s="2"/>
      <c r="I38" s="2"/>
      <c r="J38" s="2"/>
      <c r="K38" s="2"/>
      <c r="L38" s="2"/>
    </row>
    <row r="39" customFormat="false" ht="12.8" hidden="false" customHeight="false" outlineLevel="0" collapsed="false">
      <c r="A39" s="7"/>
      <c r="B39" s="7" t="str">
        <f aca="false">IFERROR(__xludf.dummyfunction("""COMPUTED_VALUE"""),"32592")</f>
        <v>32592</v>
      </c>
      <c r="C39" s="2" t="str">
        <f aca="false">IFERROR(__xludf.dummyfunction("""COMPUTED_VALUE"""),"Juana Olivia Valencia Leurin ")</f>
        <v>Juana Olivia Valencia Leurin</v>
      </c>
      <c r="D39" s="4" t="str">
        <f aca="false">IFERROR(__xludf.dummyfunction("""COMPUTED_VALUE"""),"A1")</f>
        <v>A1</v>
      </c>
      <c r="E39" s="0" t="str">
        <f aca="false">IFERROR(__xludf.dummyfunction("""COMPUTED_VALUE"""),"INGLÉS 12 MESES")</f>
        <v>INGLÉS 12 MESES</v>
      </c>
      <c r="F39" s="4" t="str">
        <f aca="false">IFERROR(__xludf.dummyfunction("""COMPUTED_VALUE"""),"INACTIVO")</f>
        <v>INACTIVO</v>
      </c>
      <c r="G39" s="5" t="n">
        <f aca="false">IFERROR(__xludf.dummyfunction("""COMPUTED_VALUE"""),43890)</f>
        <v>43890</v>
      </c>
      <c r="H39" s="2"/>
      <c r="I39" s="2"/>
      <c r="J39" s="2"/>
      <c r="K39" s="2"/>
      <c r="L39" s="2"/>
    </row>
    <row r="40" customFormat="false" ht="12.8" hidden="false" customHeight="false" outlineLevel="0" collapsed="false">
      <c r="A40" s="7"/>
      <c r="B40" s="7" t="str">
        <f aca="false">IFERROR(__xludf.dummyfunction("""COMPUTED_VALUE"""),"34858")</f>
        <v>34858</v>
      </c>
      <c r="C40" s="2" t="str">
        <f aca="false">IFERROR(__xludf.dummyfunction("""COMPUTED_VALUE"""),"Jocelyn Astrid Hernández Ponce ")</f>
        <v>Jocelyn Astrid Hernández Ponce</v>
      </c>
      <c r="D40" s="4" t="str">
        <f aca="false">IFERROR(__xludf.dummyfunction("""COMPUTED_VALUE"""),"A2")</f>
        <v>A2</v>
      </c>
      <c r="E40" s="2" t="str">
        <f aca="false">IFERROR(__xludf.dummyfunction("""COMPUTED_VALUE"""),"INGLÉS 12 MESES")</f>
        <v>INGLÉS 12 MESES</v>
      </c>
      <c r="F40" s="4" t="str">
        <f aca="false">IFERROR(__xludf.dummyfunction("""COMPUTED_VALUE"""),"INACTIVO")</f>
        <v>INACTIVO</v>
      </c>
      <c r="G40" s="5" t="n">
        <f aca="false">IFERROR(__xludf.dummyfunction("""COMPUTED_VALUE"""),43883)</f>
        <v>43883</v>
      </c>
      <c r="H40" s="2"/>
      <c r="I40" s="2"/>
      <c r="J40" s="2"/>
      <c r="K40" s="2"/>
      <c r="L40" s="2"/>
    </row>
    <row r="41" customFormat="false" ht="12.8" hidden="false" customHeight="false" outlineLevel="0" collapsed="false">
      <c r="A41" s="7"/>
      <c r="B41" s="7" t="str">
        <f aca="false">IFERROR(__xludf.dummyfunction("""COMPUTED_VALUE"""),"34408")</f>
        <v>34408</v>
      </c>
      <c r="C41" s="2" t="str">
        <f aca="false">IFERROR(__xludf.dummyfunction("""COMPUTED_VALUE"""),"Luis Alberto Ruiz Moreno")</f>
        <v>Luis Alberto Ruiz Moreno</v>
      </c>
      <c r="D41" s="4" t="str">
        <f aca="false">IFERROR(__xludf.dummyfunction("""COMPUTED_VALUE"""),"A2")</f>
        <v>A2</v>
      </c>
      <c r="E41" s="2" t="str">
        <f aca="false">IFERROR(__xludf.dummyfunction("""COMPUTED_VALUE"""),"INGLÉS 12 MESES")</f>
        <v>INGLÉS 12 MESES</v>
      </c>
      <c r="F41" s="4" t="str">
        <f aca="false">IFERROR(__xludf.dummyfunction("""COMPUTED_VALUE"""),"ACTIVO")</f>
        <v>ACTIVO</v>
      </c>
      <c r="G41" s="5" t="n">
        <f aca="false">IFERROR(__xludf.dummyfunction("""COMPUTED_VALUE"""),43964)</f>
        <v>43964</v>
      </c>
      <c r="H41" s="2"/>
      <c r="I41" s="2"/>
      <c r="J41" s="2"/>
      <c r="K41" s="2"/>
      <c r="L41" s="2"/>
    </row>
    <row r="42" customFormat="false" ht="12.8" hidden="false" customHeight="false" outlineLevel="0" collapsed="false">
      <c r="A42" s="7"/>
      <c r="B42" s="7" t="str">
        <f aca="false">IFERROR(__xludf.dummyfunction("""COMPUTED_VALUE"""),"40757")</f>
        <v>40757</v>
      </c>
      <c r="C42" s="2" t="str">
        <f aca="false">IFERROR(__xludf.dummyfunction("""COMPUTED_VALUE"""),"Jose Daniel Murillo")</f>
        <v>Jose Daniel Murillo</v>
      </c>
      <c r="D42" s="4" t="str">
        <f aca="false">IFERROR(__xludf.dummyfunction("""COMPUTED_VALUE"""),"A1")</f>
        <v>A1</v>
      </c>
      <c r="E42" s="2" t="str">
        <f aca="false">IFERROR(__xludf.dummyfunction("""COMPUTED_VALUE"""),"INGLÉS 12 MESES")</f>
        <v>INGLÉS 12 MESES</v>
      </c>
      <c r="F42" s="4" t="str">
        <f aca="false">IFERROR(__xludf.dummyfunction("""COMPUTED_VALUE"""),"INACTIVO")</f>
        <v>INACTIVO</v>
      </c>
      <c r="G42" s="5" t="n">
        <f aca="false">IFERROR(__xludf.dummyfunction("""COMPUTED_VALUE"""),43839)</f>
        <v>43839</v>
      </c>
      <c r="H42" s="2"/>
      <c r="I42" s="2"/>
      <c r="J42" s="2"/>
      <c r="K42" s="2"/>
      <c r="L42" s="2"/>
    </row>
    <row r="43" customFormat="false" ht="12.8" hidden="false" customHeight="false" outlineLevel="0" collapsed="false">
      <c r="A43" s="7"/>
      <c r="B43" s="2"/>
      <c r="C43" s="4"/>
      <c r="D43" s="2"/>
      <c r="E43" s="4"/>
      <c r="F43" s="2"/>
      <c r="G43" s="2"/>
      <c r="H43" s="2"/>
      <c r="I43" s="2"/>
      <c r="J43" s="2"/>
      <c r="K43" s="2"/>
      <c r="L43" s="2"/>
    </row>
    <row r="44" customFormat="false" ht="12.8" hidden="false" customHeight="false" outlineLevel="0" collapsed="false">
      <c r="A44" s="7"/>
      <c r="B44" s="2"/>
      <c r="C44" s="4"/>
      <c r="D44" s="2"/>
      <c r="E44" s="4"/>
      <c r="F44" s="2"/>
      <c r="G44" s="2"/>
      <c r="H44" s="2"/>
      <c r="I44" s="2"/>
      <c r="J44" s="2"/>
      <c r="K44" s="2"/>
      <c r="L44" s="2"/>
    </row>
    <row r="45" customFormat="false" ht="12.8" hidden="false" customHeight="false" outlineLevel="0" collapsed="false">
      <c r="A45" s="7"/>
      <c r="B45" s="2"/>
      <c r="C45" s="4"/>
      <c r="D45" s="2"/>
      <c r="E45" s="4"/>
      <c r="F45" s="2"/>
      <c r="G45" s="2"/>
      <c r="H45" s="2"/>
      <c r="I45" s="2"/>
      <c r="J45" s="2"/>
      <c r="K45" s="2"/>
      <c r="L45" s="2"/>
    </row>
    <row r="46" customFormat="false" ht="12.8" hidden="false" customHeight="false" outlineLevel="0" collapsed="false">
      <c r="A46" s="7"/>
      <c r="B46" s="2"/>
      <c r="C46" s="4"/>
      <c r="D46" s="2"/>
      <c r="E46" s="4"/>
      <c r="F46" s="2"/>
      <c r="G46" s="2"/>
      <c r="H46" s="2"/>
      <c r="I46" s="2"/>
      <c r="J46" s="2"/>
      <c r="K46" s="2"/>
      <c r="L46" s="2"/>
    </row>
    <row r="47" customFormat="false" ht="12.8" hidden="false" customHeight="false" outlineLevel="0" collapsed="false">
      <c r="A47" s="7"/>
      <c r="B47" s="2"/>
      <c r="C47" s="4"/>
      <c r="D47" s="2"/>
      <c r="E47" s="4"/>
      <c r="F47" s="2"/>
      <c r="G47" s="2"/>
      <c r="H47" s="2"/>
      <c r="I47" s="2"/>
      <c r="J47" s="2"/>
      <c r="K47" s="2"/>
      <c r="L47" s="2"/>
    </row>
    <row r="48" customFormat="false" ht="12.8" hidden="false" customHeight="false" outlineLevel="0" collapsed="false">
      <c r="A48" s="7"/>
      <c r="B48" s="2"/>
      <c r="C48" s="4"/>
      <c r="D48" s="2"/>
      <c r="E48" s="4"/>
      <c r="F48" s="2"/>
      <c r="G48" s="2"/>
      <c r="H48" s="2"/>
      <c r="I48" s="2"/>
      <c r="J48" s="2"/>
      <c r="K48" s="2"/>
      <c r="L48" s="2"/>
    </row>
    <row r="49" customFormat="false" ht="12.8" hidden="false" customHeight="false" outlineLevel="0" collapsed="false">
      <c r="A49" s="7"/>
      <c r="B49" s="2"/>
      <c r="C49" s="4"/>
      <c r="D49" s="2"/>
      <c r="E49" s="4"/>
      <c r="F49" s="2"/>
      <c r="G49" s="2"/>
      <c r="H49" s="2"/>
      <c r="I49" s="2"/>
      <c r="J49" s="2"/>
      <c r="K49" s="2"/>
      <c r="L49" s="2"/>
    </row>
    <row r="50" customFormat="false" ht="12.8" hidden="false" customHeight="false" outlineLevel="0" collapsed="false">
      <c r="A50" s="7"/>
      <c r="B50" s="2"/>
      <c r="C50" s="4"/>
      <c r="D50" s="2"/>
      <c r="E50" s="4"/>
      <c r="F50" s="2"/>
      <c r="G50" s="2"/>
      <c r="H50" s="2"/>
      <c r="I50" s="2"/>
      <c r="J50" s="2"/>
      <c r="K50" s="2"/>
      <c r="L50" s="2"/>
    </row>
    <row r="51" customFormat="false" ht="12.8" hidden="false" customHeight="false" outlineLevel="0" collapsed="false">
      <c r="A51" s="7"/>
      <c r="B51" s="2"/>
      <c r="C51" s="4"/>
      <c r="D51" s="2"/>
      <c r="E51" s="4"/>
      <c r="F51" s="2"/>
      <c r="G51" s="2"/>
      <c r="H51" s="2"/>
      <c r="I51" s="2"/>
      <c r="J51" s="2"/>
      <c r="K51" s="2"/>
      <c r="L51" s="2"/>
    </row>
    <row r="52" customFormat="false" ht="12.8" hidden="false" customHeight="false" outlineLevel="0" collapsed="false">
      <c r="A52" s="7"/>
      <c r="B52" s="2"/>
      <c r="C52" s="4"/>
      <c r="D52" s="2"/>
      <c r="E52" s="4"/>
      <c r="F52" s="2"/>
      <c r="G52" s="2"/>
      <c r="H52" s="2"/>
      <c r="I52" s="2"/>
      <c r="J52" s="2"/>
      <c r="K52" s="2"/>
      <c r="L52" s="2"/>
    </row>
    <row r="53" customFormat="false" ht="12.8" hidden="false" customHeight="false" outlineLevel="0" collapsed="false">
      <c r="A53" s="7"/>
      <c r="B53" s="2"/>
      <c r="C53" s="4"/>
      <c r="D53" s="2"/>
      <c r="E53" s="4"/>
      <c r="F53" s="2"/>
      <c r="G53" s="2"/>
      <c r="H53" s="2"/>
      <c r="I53" s="2"/>
      <c r="J53" s="2"/>
      <c r="K53" s="2"/>
      <c r="L53" s="2"/>
    </row>
    <row r="54" customFormat="false" ht="12.8" hidden="false" customHeight="false" outlineLevel="0" collapsed="false">
      <c r="A54" s="7"/>
      <c r="B54" s="2"/>
      <c r="C54" s="4"/>
      <c r="D54" s="2"/>
      <c r="E54" s="4"/>
      <c r="F54" s="2"/>
      <c r="G54" s="2"/>
      <c r="H54" s="2"/>
      <c r="I54" s="2"/>
      <c r="J54" s="2"/>
      <c r="K54" s="2"/>
      <c r="L54" s="2"/>
    </row>
    <row r="55" customFormat="false" ht="12.8" hidden="false" customHeight="false" outlineLevel="0" collapsed="false">
      <c r="A55" s="7"/>
      <c r="B55" s="2"/>
      <c r="C55" s="4"/>
      <c r="D55" s="2"/>
      <c r="E55" s="4"/>
      <c r="F55" s="2"/>
      <c r="G55" s="2"/>
      <c r="H55" s="2"/>
      <c r="I55" s="2"/>
      <c r="J55" s="2"/>
      <c r="K55" s="2"/>
      <c r="L55" s="2"/>
    </row>
    <row r="56" customFormat="false" ht="12.8" hidden="false" customHeight="false" outlineLevel="0" collapsed="false">
      <c r="A56" s="7"/>
      <c r="B56" s="2"/>
      <c r="C56" s="4"/>
      <c r="D56" s="2"/>
      <c r="E56" s="4"/>
      <c r="F56" s="2"/>
      <c r="G56" s="2"/>
      <c r="I56" s="2"/>
      <c r="J56" s="2"/>
      <c r="K56" s="2"/>
      <c r="L56" s="2"/>
    </row>
    <row r="57" customFormat="false" ht="12.8" hidden="false" customHeight="false" outlineLevel="0" collapsed="false">
      <c r="I57" s="2"/>
      <c r="J57" s="2"/>
      <c r="K57" s="2"/>
      <c r="L57" s="2"/>
    </row>
    <row r="58" customFormat="false" ht="12.8" hidden="false" customHeight="false" outlineLevel="0" collapsed="false">
      <c r="I58" s="2"/>
      <c r="J58" s="2"/>
      <c r="K58" s="2"/>
      <c r="L58" s="2"/>
    </row>
    <row r="59" customFormat="false" ht="12.8" hidden="false" customHeight="false" outlineLevel="0" collapsed="false">
      <c r="I59" s="2"/>
      <c r="J59" s="2"/>
      <c r="K59" s="2"/>
      <c r="L59" s="2"/>
    </row>
    <row r="60" customFormat="false" ht="12.8" hidden="false" customHeight="false" outlineLevel="0" collapsed="false"/>
  </sheetData>
  <conditionalFormatting sqref="E1:E22">
    <cfRule type="cellIs" priority="2" operator="equal" aboveAverage="0" equalAverage="0" bottom="0" percent="0" rank="0" text="" dxfId="0">
      <formula>"ACTIVO"</formula>
    </cfRule>
  </conditionalFormatting>
  <conditionalFormatting sqref="E1:E22">
    <cfRule type="cellIs" priority="3" operator="equal" aboveAverage="0" equalAverage="0" bottom="0" percent="0" rank="0" text="" dxfId="1">
      <formula>"INACTIVO"</formula>
    </cfRule>
  </conditionalFormatting>
  <conditionalFormatting sqref="F2:F22">
    <cfRule type="expression" priority="4" aboveAverage="0" equalAverage="0" bottom="0" percent="0" rank="0" text="" dxfId="2">
      <formula>AND(ISNUMBER(F2),TRUNC(F2)&lt;EDATE(TODAY(),-1)+1)</formula>
    </cfRule>
  </conditionalFormatting>
  <conditionalFormatting sqref="F1:F22">
    <cfRule type="expression" priority="5" aboveAverage="0" equalAverage="0" bottom="0" percent="0" rank="0" text="" dxfId="3">
      <formula>AND(ISNUMBER(F1),TRUNC(F1)&lt;TODAY()-6)</formula>
    </cfRule>
  </conditionalFormatting>
  <conditionalFormatting sqref="C1:C22">
    <cfRule type="containsText" priority="6" operator="containsText" aboveAverage="0" equalAverage="0" bottom="0" percent="0" rank="0" text="A1" dxfId="4"/>
  </conditionalFormatting>
  <conditionalFormatting sqref="C1:C22">
    <cfRule type="containsText" priority="7" operator="containsText" aboveAverage="0" equalAverage="0" bottom="0" percent="0" rank="0" text="A2" dxfId="5"/>
  </conditionalFormatting>
  <conditionalFormatting sqref="G22">
    <cfRule type="cellIs" priority="8" operator="greaterThan" aboveAverage="0" equalAverage="0" bottom="0" percent="0" rank="0" text="" dxfId="6">
      <formula>10</formula>
    </cfRule>
  </conditionalFormatting>
  <conditionalFormatting sqref="C1:C22">
    <cfRule type="containsText" priority="9" operator="containsText" aboveAverage="0" equalAverage="0" bottom="0" percent="0" rank="0" text="B1" dxfId="7"/>
  </conditionalFormatting>
  <conditionalFormatting sqref="C1:C22">
    <cfRule type="containsText" priority="10" operator="containsText" aboveAverage="0" equalAverage="0" bottom="0" percent="0" rank="0" text="B2" dxfId="8"/>
  </conditionalFormatting>
  <conditionalFormatting sqref="E39:E52">
    <cfRule type="cellIs" priority="11" operator="equal" aboveAverage="0" equalAverage="0" bottom="0" percent="0" rank="0" text="" dxfId="0">
      <formula>"ACTIVO"</formula>
    </cfRule>
  </conditionalFormatting>
  <conditionalFormatting sqref="E39:E52">
    <cfRule type="cellIs" priority="12" operator="equal" aboveAverage="0" equalAverage="0" bottom="0" percent="0" rank="0" text="" dxfId="1">
      <formula>"INACTIVO"</formula>
    </cfRule>
  </conditionalFormatting>
  <conditionalFormatting sqref="C39:C52">
    <cfRule type="containsText" priority="13" operator="containsText" aboveAverage="0" equalAverage="0" bottom="0" percent="0" rank="0" text="A1" dxfId="4"/>
  </conditionalFormatting>
  <conditionalFormatting sqref="C39:C52">
    <cfRule type="containsText" priority="14" operator="containsText" aboveAverage="0" equalAverage="0" bottom="0" percent="0" rank="0" text="A2" dxfId="5"/>
  </conditionalFormatting>
  <conditionalFormatting sqref="G39:G52">
    <cfRule type="cellIs" priority="15" operator="greaterThan" aboveAverage="0" equalAverage="0" bottom="0" percent="0" rank="0" text="" dxfId="6">
      <formula>10</formula>
    </cfRule>
  </conditionalFormatting>
  <conditionalFormatting sqref="C39:C52">
    <cfRule type="containsText" priority="16" operator="containsText" aboveAverage="0" equalAverage="0" bottom="0" percent="0" rank="0" text="B1" dxfId="7"/>
  </conditionalFormatting>
  <conditionalFormatting sqref="C39:C52">
    <cfRule type="containsText" priority="17" operator="containsText" aboveAverage="0" equalAverage="0" bottom="0" percent="0" rank="0" text="B2" dxfId="8"/>
  </conditionalFormatting>
  <conditionalFormatting sqref="F23:F42">
    <cfRule type="cellIs" priority="18" operator="equal" aboveAverage="0" equalAverage="0" bottom="0" percent="0" rank="0" text="" dxfId="0">
      <formula>"ACTIVO"</formula>
    </cfRule>
  </conditionalFormatting>
  <conditionalFormatting sqref="F23:F42">
    <cfRule type="cellIs" priority="19" operator="equal" aboveAverage="0" equalAverage="0" bottom="0" percent="0" rank="0" text="" dxfId="1">
      <formula>"INACTIVO"</formula>
    </cfRule>
  </conditionalFormatting>
  <conditionalFormatting sqref="G23:G42">
    <cfRule type="expression" priority="20" aboveAverage="0" equalAverage="0" bottom="0" percent="0" rank="0" text="" dxfId="2">
      <formula>AND(ISNUMBER(G23),TRUNC(G23)&lt;EDATE(TODAY(),-1)+1)</formula>
    </cfRule>
  </conditionalFormatting>
  <conditionalFormatting sqref="G23:G42">
    <cfRule type="expression" priority="21" aboveAverage="0" equalAverage="0" bottom="0" percent="0" rank="0" text="" dxfId="3">
      <formula>AND(ISNUMBER(G23),TRUNC(G23)&lt;TODAY()-6)</formula>
    </cfRule>
  </conditionalFormatting>
  <conditionalFormatting sqref="D23:D42">
    <cfRule type="containsText" priority="22" operator="containsText" aboveAverage="0" equalAverage="0" bottom="0" percent="0" rank="0" text="A1" dxfId="4"/>
  </conditionalFormatting>
  <conditionalFormatting sqref="D23:D42">
    <cfRule type="containsText" priority="23" operator="containsText" aboveAverage="0" equalAverage="0" bottom="0" percent="0" rank="0" text="A2" dxfId="5"/>
  </conditionalFormatting>
  <conditionalFormatting sqref="D23:D42">
    <cfRule type="containsText" priority="24" operator="containsText" aboveAverage="0" equalAverage="0" bottom="0" percent="0" rank="0" text="B1" dxfId="7"/>
  </conditionalFormatting>
  <conditionalFormatting sqref="D23:D42">
    <cfRule type="containsText" priority="25" operator="containsText" aboveAverage="0" equalAverage="0" bottom="0" percent="0" rank="0" text="B2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2020-05-20T20:35:03Z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