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novo\Desktop\"/>
    </mc:Choice>
  </mc:AlternateContent>
  <xr:revisionPtr revIDLastSave="0" documentId="8_{BA26E48F-A180-424A-B5AC-E29A592B9ED7}" xr6:coauthVersionLast="47" xr6:coauthVersionMax="47" xr10:uidLastSave="{00000000-0000-0000-0000-000000000000}"/>
  <bookViews>
    <workbookView xWindow="-108" yWindow="-108" windowWidth="23256" windowHeight="12576" xr2:uid="{F0D6B55F-7B55-48E3-AF19-EBD726F3079E}"/>
  </bookViews>
  <sheets>
    <sheet name="Простая модел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" l="1"/>
  <c r="P48" i="1"/>
  <c r="K42" i="1"/>
  <c r="L11" i="1"/>
  <c r="M11" i="1"/>
  <c r="N11" i="1"/>
  <c r="O11" i="1"/>
  <c r="G18" i="1"/>
  <c r="S212" i="1"/>
  <c r="R212" i="1"/>
  <c r="Q212" i="1"/>
  <c r="S192" i="1"/>
  <c r="R192" i="1"/>
  <c r="Q192" i="1"/>
  <c r="S172" i="1"/>
  <c r="R172" i="1"/>
  <c r="Q172" i="1"/>
  <c r="S152" i="1"/>
  <c r="R152" i="1"/>
  <c r="Q152" i="1"/>
  <c r="S132" i="1"/>
  <c r="R132" i="1"/>
  <c r="Q132" i="1"/>
  <c r="S112" i="1"/>
  <c r="R112" i="1"/>
  <c r="Q112" i="1"/>
  <c r="S92" i="1"/>
  <c r="R92" i="1"/>
  <c r="Q92" i="1"/>
  <c r="Q331" i="1"/>
  <c r="G274" i="1"/>
  <c r="Q72" i="1"/>
  <c r="S72" i="1"/>
  <c r="R72" i="1"/>
  <c r="Q6" i="1"/>
  <c r="S6" i="1"/>
  <c r="R6" i="1"/>
  <c r="K6" i="1"/>
  <c r="P6" i="1"/>
  <c r="N6" i="1"/>
  <c r="S333" i="1"/>
  <c r="S331" i="1"/>
  <c r="S332" i="1"/>
  <c r="R333" i="1"/>
  <c r="R332" i="1"/>
  <c r="R331" i="1"/>
  <c r="Q333" i="1"/>
  <c r="Q332" i="1"/>
  <c r="H268" i="1"/>
  <c r="I268" i="1" s="1"/>
  <c r="J268" i="1" s="1"/>
  <c r="K268" i="1" s="1"/>
  <c r="L268" i="1" s="1"/>
  <c r="M268" i="1" s="1"/>
  <c r="N268" i="1" s="1"/>
  <c r="O268" i="1" s="1"/>
  <c r="P268" i="1" s="1"/>
  <c r="Q268" i="1" s="1"/>
  <c r="R268" i="1" s="1"/>
  <c r="S268" i="1" s="1"/>
  <c r="P267" i="1"/>
  <c r="K267" i="1"/>
  <c r="H265" i="1"/>
  <c r="I265" i="1" s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P264" i="1"/>
  <c r="K264" i="1"/>
  <c r="H262" i="1"/>
  <c r="I262" i="1" s="1"/>
  <c r="J262" i="1" s="1"/>
  <c r="K262" i="1" s="1"/>
  <c r="L262" i="1" s="1"/>
  <c r="M262" i="1" s="1"/>
  <c r="N262" i="1" s="1"/>
  <c r="O262" i="1" s="1"/>
  <c r="P262" i="1" s="1"/>
  <c r="Q262" i="1" s="1"/>
  <c r="R262" i="1" s="1"/>
  <c r="S262" i="1" s="1"/>
  <c r="P261" i="1"/>
  <c r="K261" i="1"/>
  <c r="H259" i="1"/>
  <c r="I259" i="1" s="1"/>
  <c r="P258" i="1"/>
  <c r="K258" i="1"/>
  <c r="G256" i="1"/>
  <c r="G235" i="1"/>
  <c r="H247" i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P246" i="1"/>
  <c r="K246" i="1"/>
  <c r="H244" i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P243" i="1"/>
  <c r="K243" i="1"/>
  <c r="H241" i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P240" i="1"/>
  <c r="K240" i="1"/>
  <c r="H238" i="1"/>
  <c r="P237" i="1"/>
  <c r="K237" i="1"/>
  <c r="P11" i="1" l="1"/>
  <c r="Q334" i="1"/>
  <c r="R334" i="1"/>
  <c r="S54" i="1"/>
  <c r="S319" i="1" s="1"/>
  <c r="Q54" i="1"/>
  <c r="R54" i="1"/>
  <c r="R319" i="1" s="1"/>
  <c r="S334" i="1"/>
  <c r="H235" i="1"/>
  <c r="H248" i="1" s="1"/>
  <c r="G269" i="1"/>
  <c r="G250" i="1" s="1"/>
  <c r="J259" i="1"/>
  <c r="I256" i="1"/>
  <c r="H256" i="1"/>
  <c r="G248" i="1"/>
  <c r="G229" i="1" s="1"/>
  <c r="I238" i="1"/>
  <c r="H229" i="1" l="1"/>
  <c r="R346" i="1"/>
  <c r="Q319" i="1"/>
  <c r="H269" i="1"/>
  <c r="H250" i="1" s="1"/>
  <c r="I269" i="1"/>
  <c r="I250" i="1" s="1"/>
  <c r="K259" i="1"/>
  <c r="L259" i="1" s="1"/>
  <c r="J256" i="1"/>
  <c r="J238" i="1"/>
  <c r="I235" i="1"/>
  <c r="Q346" i="1" l="1"/>
  <c r="S346" i="1"/>
  <c r="J269" i="1"/>
  <c r="J250" i="1" s="1"/>
  <c r="K256" i="1"/>
  <c r="K269" i="1" s="1"/>
  <c r="M259" i="1"/>
  <c r="L256" i="1"/>
  <c r="K238" i="1"/>
  <c r="L238" i="1" s="1"/>
  <c r="J235" i="1"/>
  <c r="K235" i="1" s="1"/>
  <c r="K248" i="1" s="1"/>
  <c r="I248" i="1"/>
  <c r="I229" i="1" s="1"/>
  <c r="L269" i="1" l="1"/>
  <c r="L250" i="1" s="1"/>
  <c r="N259" i="1"/>
  <c r="M256" i="1"/>
  <c r="J248" i="1"/>
  <c r="J229" i="1" s="1"/>
  <c r="M238" i="1"/>
  <c r="L235" i="1"/>
  <c r="M269" i="1" l="1"/>
  <c r="M250" i="1" s="1"/>
  <c r="O259" i="1"/>
  <c r="N256" i="1"/>
  <c r="L248" i="1"/>
  <c r="L229" i="1" s="1"/>
  <c r="N238" i="1"/>
  <c r="M235" i="1"/>
  <c r="N269" i="1" l="1"/>
  <c r="N250" i="1" s="1"/>
  <c r="M248" i="1"/>
  <c r="M229" i="1" s="1"/>
  <c r="P259" i="1"/>
  <c r="Q259" i="1" s="1"/>
  <c r="O256" i="1"/>
  <c r="O238" i="1"/>
  <c r="N235" i="1"/>
  <c r="R259" i="1" l="1"/>
  <c r="Q256" i="1"/>
  <c r="Q269" i="1" s="1"/>
  <c r="Q250" i="1" s="1"/>
  <c r="Q311" i="1" s="1"/>
  <c r="N248" i="1"/>
  <c r="N229" i="1" s="1"/>
  <c r="O269" i="1"/>
  <c r="O250" i="1" s="1"/>
  <c r="P256" i="1"/>
  <c r="P269" i="1" s="1"/>
  <c r="P238" i="1"/>
  <c r="Q238" i="1" s="1"/>
  <c r="O235" i="1"/>
  <c r="R238" i="1" l="1"/>
  <c r="Q235" i="1"/>
  <c r="Q248" i="1" s="1"/>
  <c r="Q229" i="1" s="1"/>
  <c r="Q312" i="1" s="1"/>
  <c r="R256" i="1"/>
  <c r="R269" i="1" s="1"/>
  <c r="R250" i="1" s="1"/>
  <c r="R311" i="1" s="1"/>
  <c r="S259" i="1"/>
  <c r="S256" i="1" s="1"/>
  <c r="O248" i="1"/>
  <c r="O229" i="1" s="1"/>
  <c r="P235" i="1"/>
  <c r="P248" i="1" s="1"/>
  <c r="S269" i="1" l="1"/>
  <c r="S250" i="1" s="1"/>
  <c r="S311" i="1" s="1"/>
  <c r="R235" i="1"/>
  <c r="R248" i="1" s="1"/>
  <c r="R229" i="1" s="1"/>
  <c r="R312" i="1" s="1"/>
  <c r="S238" i="1"/>
  <c r="S235" i="1" s="1"/>
  <c r="G6" i="1"/>
  <c r="H6" i="1"/>
  <c r="I6" i="1"/>
  <c r="J6" i="1"/>
  <c r="L6" i="1"/>
  <c r="M6" i="1"/>
  <c r="O6" i="1"/>
  <c r="G7" i="1"/>
  <c r="H7" i="1"/>
  <c r="I7" i="1"/>
  <c r="J7" i="1"/>
  <c r="L7" i="1"/>
  <c r="M7" i="1"/>
  <c r="N7" i="1"/>
  <c r="O7" i="1"/>
  <c r="G309" i="1"/>
  <c r="H322" i="1"/>
  <c r="I11" i="1"/>
  <c r="I321" i="1" s="1"/>
  <c r="J11" i="1"/>
  <c r="J309" i="1" s="1"/>
  <c r="L309" i="1"/>
  <c r="M321" i="1"/>
  <c r="N323" i="1"/>
  <c r="O323" i="1"/>
  <c r="K12" i="1"/>
  <c r="P12" i="1"/>
  <c r="K13" i="1"/>
  <c r="P13" i="1"/>
  <c r="B19" i="1"/>
  <c r="H19" i="1"/>
  <c r="I19" i="1" s="1"/>
  <c r="J19" i="1" s="1"/>
  <c r="C20" i="1"/>
  <c r="H20" i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G21" i="1"/>
  <c r="B22" i="1"/>
  <c r="H22" i="1"/>
  <c r="I22" i="1" s="1"/>
  <c r="C23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G24" i="1"/>
  <c r="B25" i="1"/>
  <c r="H25" i="1"/>
  <c r="C26" i="1"/>
  <c r="H26" i="1"/>
  <c r="I26" i="1" s="1"/>
  <c r="G27" i="1"/>
  <c r="B28" i="1"/>
  <c r="H28" i="1"/>
  <c r="I28" i="1" s="1"/>
  <c r="C29" i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G31" i="1"/>
  <c r="G44" i="1" s="1"/>
  <c r="K33" i="1"/>
  <c r="H34" i="1"/>
  <c r="K36" i="1"/>
  <c r="H37" i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H40" i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P42" i="1"/>
  <c r="H43" i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G46" i="1"/>
  <c r="H46" i="1"/>
  <c r="I46" i="1"/>
  <c r="J46" i="1"/>
  <c r="L46" i="1"/>
  <c r="M46" i="1"/>
  <c r="N46" i="1"/>
  <c r="O46" i="1"/>
  <c r="K47" i="1"/>
  <c r="P47" i="1"/>
  <c r="K48" i="1"/>
  <c r="K49" i="1"/>
  <c r="K50" i="1"/>
  <c r="P50" i="1"/>
  <c r="K70" i="1"/>
  <c r="P70" i="1"/>
  <c r="G72" i="1"/>
  <c r="G73" i="1" s="1"/>
  <c r="H72" i="1"/>
  <c r="I72" i="1"/>
  <c r="J72" i="1"/>
  <c r="L72" i="1"/>
  <c r="M72" i="1"/>
  <c r="N72" i="1"/>
  <c r="O72" i="1"/>
  <c r="K90" i="1"/>
  <c r="P90" i="1"/>
  <c r="G92" i="1"/>
  <c r="H92" i="1"/>
  <c r="I92" i="1"/>
  <c r="J92" i="1"/>
  <c r="L92" i="1"/>
  <c r="M92" i="1"/>
  <c r="N92" i="1"/>
  <c r="O92" i="1"/>
  <c r="G93" i="1"/>
  <c r="G94" i="1" s="1"/>
  <c r="K110" i="1"/>
  <c r="P110" i="1"/>
  <c r="G112" i="1"/>
  <c r="H112" i="1"/>
  <c r="I112" i="1"/>
  <c r="J112" i="1"/>
  <c r="L112" i="1"/>
  <c r="M112" i="1"/>
  <c r="N112" i="1"/>
  <c r="O112" i="1"/>
  <c r="G113" i="1"/>
  <c r="G115" i="1" s="1"/>
  <c r="G117" i="1" s="1"/>
  <c r="K130" i="1"/>
  <c r="P130" i="1"/>
  <c r="G132" i="1"/>
  <c r="G133" i="1" s="1"/>
  <c r="H132" i="1"/>
  <c r="I132" i="1"/>
  <c r="J132" i="1"/>
  <c r="L132" i="1"/>
  <c r="M132" i="1"/>
  <c r="N132" i="1"/>
  <c r="O132" i="1"/>
  <c r="K150" i="1"/>
  <c r="P150" i="1"/>
  <c r="G152" i="1"/>
  <c r="G153" i="1" s="1"/>
  <c r="H152" i="1"/>
  <c r="I152" i="1"/>
  <c r="J152" i="1"/>
  <c r="L152" i="1"/>
  <c r="M152" i="1"/>
  <c r="N152" i="1"/>
  <c r="O152" i="1"/>
  <c r="K170" i="1"/>
  <c r="P170" i="1"/>
  <c r="G172" i="1"/>
  <c r="G173" i="1" s="1"/>
  <c r="G175" i="1" s="1"/>
  <c r="G177" i="1" s="1"/>
  <c r="H172" i="1"/>
  <c r="I172" i="1"/>
  <c r="J172" i="1"/>
  <c r="L172" i="1"/>
  <c r="M172" i="1"/>
  <c r="N172" i="1"/>
  <c r="O172" i="1"/>
  <c r="K190" i="1"/>
  <c r="P190" i="1"/>
  <c r="G192" i="1"/>
  <c r="G193" i="1" s="1"/>
  <c r="H192" i="1"/>
  <c r="I192" i="1"/>
  <c r="J192" i="1"/>
  <c r="L192" i="1"/>
  <c r="M192" i="1"/>
  <c r="N192" i="1"/>
  <c r="O192" i="1"/>
  <c r="K210" i="1"/>
  <c r="P210" i="1"/>
  <c r="G212" i="1"/>
  <c r="G213" i="1" s="1"/>
  <c r="H212" i="1"/>
  <c r="I212" i="1"/>
  <c r="J212" i="1"/>
  <c r="L212" i="1"/>
  <c r="M212" i="1"/>
  <c r="N212" i="1"/>
  <c r="O212" i="1"/>
  <c r="G311" i="1"/>
  <c r="H311" i="1"/>
  <c r="I311" i="1"/>
  <c r="L311" i="1"/>
  <c r="M311" i="1"/>
  <c r="N311" i="1"/>
  <c r="O311" i="1"/>
  <c r="K251" i="1"/>
  <c r="P251" i="1"/>
  <c r="K252" i="1"/>
  <c r="P252" i="1"/>
  <c r="K253" i="1"/>
  <c r="P253" i="1"/>
  <c r="K254" i="1"/>
  <c r="P254" i="1"/>
  <c r="G312" i="1"/>
  <c r="H312" i="1"/>
  <c r="J312" i="1"/>
  <c r="L312" i="1"/>
  <c r="M312" i="1"/>
  <c r="N312" i="1"/>
  <c r="O312" i="1"/>
  <c r="K230" i="1"/>
  <c r="P230" i="1"/>
  <c r="K231" i="1"/>
  <c r="P231" i="1"/>
  <c r="K232" i="1"/>
  <c r="P232" i="1"/>
  <c r="K233" i="1"/>
  <c r="P233" i="1"/>
  <c r="G313" i="1"/>
  <c r="H281" i="1"/>
  <c r="I281" i="1" s="1"/>
  <c r="K283" i="1"/>
  <c r="P283" i="1"/>
  <c r="K284" i="1"/>
  <c r="P284" i="1"/>
  <c r="G285" i="1"/>
  <c r="H289" i="1"/>
  <c r="H290" i="1" s="1"/>
  <c r="K291" i="1"/>
  <c r="P291" i="1"/>
  <c r="K292" i="1"/>
  <c r="P292" i="1"/>
  <c r="G293" i="1"/>
  <c r="H293" i="1" s="1"/>
  <c r="I293" i="1" s="1"/>
  <c r="J293" i="1" s="1"/>
  <c r="K304" i="1"/>
  <c r="K333" i="1" s="1"/>
  <c r="P304" i="1"/>
  <c r="P333" i="1" s="1"/>
  <c r="J311" i="1"/>
  <c r="I312" i="1"/>
  <c r="K328" i="1"/>
  <c r="P328" i="1"/>
  <c r="K329" i="1"/>
  <c r="P329" i="1"/>
  <c r="K330" i="1"/>
  <c r="P330" i="1"/>
  <c r="G331" i="1"/>
  <c r="H331" i="1"/>
  <c r="I331" i="1"/>
  <c r="J331" i="1"/>
  <c r="L331" i="1"/>
  <c r="M331" i="1"/>
  <c r="N331" i="1"/>
  <c r="O331" i="1"/>
  <c r="G332" i="1"/>
  <c r="H332" i="1"/>
  <c r="I332" i="1"/>
  <c r="J332" i="1"/>
  <c r="L332" i="1"/>
  <c r="M332" i="1"/>
  <c r="N332" i="1"/>
  <c r="O332" i="1"/>
  <c r="G333" i="1"/>
  <c r="G334" i="1" s="1"/>
  <c r="H333" i="1"/>
  <c r="I333" i="1"/>
  <c r="J333" i="1"/>
  <c r="L333" i="1"/>
  <c r="M333" i="1"/>
  <c r="N333" i="1"/>
  <c r="O333" i="1"/>
  <c r="G17" i="1" l="1"/>
  <c r="I309" i="1"/>
  <c r="H321" i="1"/>
  <c r="G282" i="1"/>
  <c r="G286" i="1" s="1"/>
  <c r="S248" i="1"/>
  <c r="S229" i="1" s="1"/>
  <c r="S312" i="1" s="1"/>
  <c r="O321" i="1"/>
  <c r="N321" i="1"/>
  <c r="R23" i="1"/>
  <c r="S23" i="1" s="1"/>
  <c r="I322" i="1"/>
  <c r="P331" i="1"/>
  <c r="O322" i="1"/>
  <c r="H353" i="1"/>
  <c r="H354" i="1" s="1"/>
  <c r="G290" i="1"/>
  <c r="G294" i="1" s="1"/>
  <c r="N322" i="1"/>
  <c r="N309" i="1"/>
  <c r="I282" i="1"/>
  <c r="H24" i="1"/>
  <c r="I323" i="1"/>
  <c r="O309" i="1"/>
  <c r="G353" i="1"/>
  <c r="G354" i="1" s="1"/>
  <c r="L321" i="1"/>
  <c r="K332" i="1"/>
  <c r="G322" i="1"/>
  <c r="G321" i="1"/>
  <c r="H133" i="1"/>
  <c r="H134" i="1" s="1"/>
  <c r="J353" i="1"/>
  <c r="J321" i="1"/>
  <c r="I353" i="1"/>
  <c r="I354" i="1" s="1"/>
  <c r="J323" i="1"/>
  <c r="J322" i="1"/>
  <c r="G323" i="1"/>
  <c r="L322" i="1"/>
  <c r="N334" i="1"/>
  <c r="L323" i="1"/>
  <c r="M334" i="1"/>
  <c r="M309" i="1"/>
  <c r="H309" i="1"/>
  <c r="K331" i="1"/>
  <c r="J334" i="1"/>
  <c r="M323" i="1"/>
  <c r="H323" i="1"/>
  <c r="I21" i="1"/>
  <c r="I334" i="1"/>
  <c r="M322" i="1"/>
  <c r="I289" i="1"/>
  <c r="J289" i="1" s="1"/>
  <c r="K289" i="1" s="1"/>
  <c r="H173" i="1"/>
  <c r="H175" i="1" s="1"/>
  <c r="K11" i="1"/>
  <c r="K321" i="1" s="1"/>
  <c r="O334" i="1"/>
  <c r="P332" i="1"/>
  <c r="P334" i="1" s="1"/>
  <c r="H282" i="1"/>
  <c r="P212" i="1"/>
  <c r="K212" i="1"/>
  <c r="K92" i="1"/>
  <c r="H73" i="1"/>
  <c r="I73" i="1" s="1"/>
  <c r="I74" i="1" s="1"/>
  <c r="K132" i="1"/>
  <c r="P112" i="1"/>
  <c r="K72" i="1"/>
  <c r="K177" i="1"/>
  <c r="L334" i="1"/>
  <c r="H334" i="1"/>
  <c r="P250" i="1"/>
  <c r="P311" i="1" s="1"/>
  <c r="K192" i="1"/>
  <c r="G180" i="1"/>
  <c r="K180" i="1" s="1"/>
  <c r="K172" i="1"/>
  <c r="P152" i="1"/>
  <c r="G134" i="1"/>
  <c r="P132" i="1"/>
  <c r="G121" i="1"/>
  <c r="G95" i="1"/>
  <c r="G100" i="1" s="1"/>
  <c r="P92" i="1"/>
  <c r="H31" i="1"/>
  <c r="H44" i="1" s="1"/>
  <c r="H27" i="1"/>
  <c r="H285" i="1"/>
  <c r="I285" i="1" s="1"/>
  <c r="J285" i="1" s="1"/>
  <c r="G120" i="1"/>
  <c r="K120" i="1" s="1"/>
  <c r="K46" i="1"/>
  <c r="H18" i="1"/>
  <c r="I27" i="1"/>
  <c r="K250" i="1"/>
  <c r="K311" i="1" s="1"/>
  <c r="K152" i="1"/>
  <c r="K117" i="1"/>
  <c r="K112" i="1"/>
  <c r="P46" i="1"/>
  <c r="I25" i="1"/>
  <c r="J25" i="1" s="1"/>
  <c r="K25" i="1" s="1"/>
  <c r="H21" i="1"/>
  <c r="K293" i="1"/>
  <c r="L293" i="1" s="1"/>
  <c r="H294" i="1"/>
  <c r="G194" i="1"/>
  <c r="G195" i="1"/>
  <c r="H193" i="1"/>
  <c r="J281" i="1"/>
  <c r="G214" i="1"/>
  <c r="G215" i="1"/>
  <c r="H213" i="1"/>
  <c r="K229" i="1"/>
  <c r="K312" i="1" s="1"/>
  <c r="P229" i="1"/>
  <c r="P312" i="1" s="1"/>
  <c r="P192" i="1"/>
  <c r="G181" i="1"/>
  <c r="G174" i="1"/>
  <c r="G155" i="1"/>
  <c r="H153" i="1"/>
  <c r="G154" i="1"/>
  <c r="P172" i="1"/>
  <c r="G114" i="1"/>
  <c r="H113" i="1"/>
  <c r="G135" i="1"/>
  <c r="H93" i="1"/>
  <c r="G74" i="1"/>
  <c r="P72" i="1"/>
  <c r="M54" i="1"/>
  <c r="M319" i="1" s="1"/>
  <c r="I54" i="1"/>
  <c r="I319" i="1" s="1"/>
  <c r="L54" i="1"/>
  <c r="H54" i="1"/>
  <c r="H319" i="1" s="1"/>
  <c r="K19" i="1"/>
  <c r="J18" i="1"/>
  <c r="O54" i="1"/>
  <c r="O319" i="1" s="1"/>
  <c r="G54" i="1"/>
  <c r="G75" i="1"/>
  <c r="N54" i="1"/>
  <c r="N319" i="1" s="1"/>
  <c r="J54" i="1"/>
  <c r="J319" i="1" s="1"/>
  <c r="J28" i="1"/>
  <c r="J26" i="1"/>
  <c r="K26" i="1" s="1"/>
  <c r="L26" i="1" s="1"/>
  <c r="M26" i="1" s="1"/>
  <c r="N26" i="1" s="1"/>
  <c r="O26" i="1" s="1"/>
  <c r="P26" i="1" s="1"/>
  <c r="Q26" i="1" s="1"/>
  <c r="R26" i="1" s="1"/>
  <c r="S26" i="1" s="1"/>
  <c r="J22" i="1"/>
  <c r="I18" i="1"/>
  <c r="I34" i="1"/>
  <c r="H17" i="1" l="1"/>
  <c r="H324" i="1"/>
  <c r="O324" i="1"/>
  <c r="I324" i="1"/>
  <c r="H174" i="1"/>
  <c r="I290" i="1"/>
  <c r="I294" i="1" s="1"/>
  <c r="J290" i="1"/>
  <c r="J294" i="1" s="1"/>
  <c r="P309" i="1"/>
  <c r="P322" i="1"/>
  <c r="Q11" i="1"/>
  <c r="G118" i="1"/>
  <c r="Q46" i="1"/>
  <c r="R46" i="1" s="1"/>
  <c r="P54" i="1"/>
  <c r="P319" i="1" s="1"/>
  <c r="N324" i="1"/>
  <c r="I286" i="1"/>
  <c r="I278" i="1" s="1"/>
  <c r="I314" i="1" s="1"/>
  <c r="G278" i="1"/>
  <c r="G314" i="1" s="1"/>
  <c r="H135" i="1"/>
  <c r="I133" i="1"/>
  <c r="I134" i="1" s="1"/>
  <c r="I173" i="1"/>
  <c r="I175" i="1" s="1"/>
  <c r="L324" i="1"/>
  <c r="J324" i="1"/>
  <c r="J73" i="1"/>
  <c r="J75" i="1" s="1"/>
  <c r="K322" i="1"/>
  <c r="K334" i="1"/>
  <c r="H286" i="1"/>
  <c r="H278" i="1" s="1"/>
  <c r="H314" i="1" s="1"/>
  <c r="K309" i="1"/>
  <c r="G324" i="1"/>
  <c r="G320" i="1" s="1"/>
  <c r="G345" i="1" s="1"/>
  <c r="K353" i="1"/>
  <c r="E358" i="1" s="1"/>
  <c r="J354" i="1"/>
  <c r="P323" i="1"/>
  <c r="P321" i="1"/>
  <c r="M324" i="1"/>
  <c r="G122" i="1"/>
  <c r="G124" i="1"/>
  <c r="K124" i="1" s="1"/>
  <c r="K323" i="1"/>
  <c r="H75" i="1"/>
  <c r="I75" i="1"/>
  <c r="H74" i="1"/>
  <c r="G97" i="1"/>
  <c r="K97" i="1" s="1"/>
  <c r="G101" i="1"/>
  <c r="I24" i="1"/>
  <c r="I17" i="1" s="1"/>
  <c r="G184" i="1"/>
  <c r="K184" i="1" s="1"/>
  <c r="K54" i="1"/>
  <c r="K319" i="1" s="1"/>
  <c r="G319" i="1"/>
  <c r="I113" i="1"/>
  <c r="H114" i="1"/>
  <c r="H115" i="1"/>
  <c r="G161" i="1"/>
  <c r="G157" i="1"/>
  <c r="G160" i="1"/>
  <c r="K22" i="1"/>
  <c r="J21" i="1"/>
  <c r="K24" i="1"/>
  <c r="L25" i="1"/>
  <c r="K100" i="1"/>
  <c r="O346" i="1"/>
  <c r="K18" i="1"/>
  <c r="L19" i="1"/>
  <c r="L319" i="1"/>
  <c r="G55" i="1"/>
  <c r="I213" i="1"/>
  <c r="H214" i="1"/>
  <c r="H215" i="1"/>
  <c r="I193" i="1"/>
  <c r="H194" i="1"/>
  <c r="H195" i="1"/>
  <c r="J346" i="1"/>
  <c r="G182" i="1"/>
  <c r="H180" i="1" s="1"/>
  <c r="H181" i="1"/>
  <c r="G217" i="1"/>
  <c r="G220" i="1"/>
  <c r="G221" i="1"/>
  <c r="I346" i="1"/>
  <c r="I93" i="1"/>
  <c r="H94" i="1"/>
  <c r="H95" i="1"/>
  <c r="H177" i="1"/>
  <c r="G197" i="1"/>
  <c r="G200" i="1"/>
  <c r="G201" i="1"/>
  <c r="M293" i="1"/>
  <c r="I31" i="1"/>
  <c r="J34" i="1"/>
  <c r="K28" i="1"/>
  <c r="J27" i="1"/>
  <c r="N346" i="1"/>
  <c r="M346" i="1"/>
  <c r="G137" i="1"/>
  <c r="G141" i="1"/>
  <c r="G140" i="1"/>
  <c r="H154" i="1"/>
  <c r="H155" i="1"/>
  <c r="I153" i="1"/>
  <c r="G178" i="1"/>
  <c r="K285" i="1"/>
  <c r="L285" i="1" s="1"/>
  <c r="J24" i="1"/>
  <c r="G80" i="1"/>
  <c r="G81" i="1"/>
  <c r="G77" i="1"/>
  <c r="H346" i="1"/>
  <c r="J282" i="1"/>
  <c r="J286" i="1" s="1"/>
  <c r="K281" i="1"/>
  <c r="K282" i="1" s="1"/>
  <c r="L289" i="1"/>
  <c r="K290" i="1"/>
  <c r="J17" i="1" l="1"/>
  <c r="I320" i="1"/>
  <c r="I345" i="1" s="1"/>
  <c r="K294" i="1"/>
  <c r="O320" i="1"/>
  <c r="O345" i="1" s="1"/>
  <c r="J74" i="1"/>
  <c r="K74" i="1" s="1"/>
  <c r="J320" i="1"/>
  <c r="J345" i="1" s="1"/>
  <c r="G125" i="1"/>
  <c r="H320" i="1"/>
  <c r="H345" i="1" s="1"/>
  <c r="N320" i="1"/>
  <c r="N345" i="1" s="1"/>
  <c r="N353" i="1"/>
  <c r="N354" i="1" s="1"/>
  <c r="O353" i="1"/>
  <c r="G98" i="1"/>
  <c r="Q323" i="1"/>
  <c r="Q321" i="1"/>
  <c r="Q309" i="1"/>
  <c r="Q322" i="1"/>
  <c r="R11" i="1"/>
  <c r="S46" i="1"/>
  <c r="K73" i="1"/>
  <c r="L73" i="1" s="1"/>
  <c r="M73" i="1" s="1"/>
  <c r="J133" i="1"/>
  <c r="I135" i="1"/>
  <c r="I174" i="1"/>
  <c r="J173" i="1"/>
  <c r="K173" i="1" s="1"/>
  <c r="L173" i="1" s="1"/>
  <c r="K324" i="1"/>
  <c r="L320" i="1" s="1"/>
  <c r="L345" i="1" s="1"/>
  <c r="G104" i="1"/>
  <c r="K104" i="1" s="1"/>
  <c r="P324" i="1"/>
  <c r="H120" i="1"/>
  <c r="K354" i="1"/>
  <c r="L353" i="1"/>
  <c r="L354" i="1" s="1"/>
  <c r="M353" i="1"/>
  <c r="M354" i="1" s="1"/>
  <c r="M320" i="1"/>
  <c r="M345" i="1" s="1"/>
  <c r="H55" i="1"/>
  <c r="G185" i="1"/>
  <c r="H184" i="1"/>
  <c r="G102" i="1"/>
  <c r="H100" i="1" s="1"/>
  <c r="I181" i="1"/>
  <c r="J278" i="1"/>
  <c r="J314" i="1" s="1"/>
  <c r="K286" i="1"/>
  <c r="H157" i="1"/>
  <c r="G78" i="1"/>
  <c r="K200" i="1"/>
  <c r="G202" i="1"/>
  <c r="H200" i="1" s="1"/>
  <c r="H221" i="1"/>
  <c r="H218" i="1" s="1"/>
  <c r="H197" i="1"/>
  <c r="P346" i="1"/>
  <c r="M25" i="1"/>
  <c r="L24" i="1"/>
  <c r="G57" i="1"/>
  <c r="K57" i="1" s="1"/>
  <c r="K77" i="1"/>
  <c r="G84" i="1"/>
  <c r="J153" i="1"/>
  <c r="I154" i="1"/>
  <c r="I155" i="1"/>
  <c r="G138" i="1"/>
  <c r="J31" i="1"/>
  <c r="J44" i="1" s="1"/>
  <c r="K34" i="1"/>
  <c r="L34" i="1" s="1"/>
  <c r="K197" i="1"/>
  <c r="G204" i="1"/>
  <c r="K204" i="1" s="1"/>
  <c r="K75" i="1"/>
  <c r="I95" i="1"/>
  <c r="J93" i="1"/>
  <c r="I94" i="1"/>
  <c r="G218" i="1"/>
  <c r="H178" i="1"/>
  <c r="I215" i="1"/>
  <c r="J213" i="1"/>
  <c r="I214" i="1"/>
  <c r="M19" i="1"/>
  <c r="L18" i="1"/>
  <c r="I177" i="1"/>
  <c r="G164" i="1"/>
  <c r="K164" i="1" s="1"/>
  <c r="K157" i="1"/>
  <c r="G325" i="1"/>
  <c r="G346" i="1"/>
  <c r="L290" i="1"/>
  <c r="L294" i="1" s="1"/>
  <c r="M289" i="1"/>
  <c r="K220" i="1"/>
  <c r="G222" i="1"/>
  <c r="H220" i="1" s="1"/>
  <c r="H161" i="1"/>
  <c r="I115" i="1"/>
  <c r="J113" i="1"/>
  <c r="I114" i="1"/>
  <c r="K346" i="1"/>
  <c r="G61" i="1"/>
  <c r="H81" i="1"/>
  <c r="H141" i="1"/>
  <c r="I44" i="1"/>
  <c r="H201" i="1"/>
  <c r="I195" i="1"/>
  <c r="J193" i="1"/>
  <c r="I194" i="1"/>
  <c r="L281" i="1"/>
  <c r="G60" i="1"/>
  <c r="K60" i="1" s="1"/>
  <c r="G82" i="1"/>
  <c r="K80" i="1"/>
  <c r="M285" i="1"/>
  <c r="H137" i="1"/>
  <c r="G144" i="1"/>
  <c r="K144" i="1" s="1"/>
  <c r="K137" i="1"/>
  <c r="N293" i="1"/>
  <c r="G198" i="1"/>
  <c r="H97" i="1"/>
  <c r="H101" i="1"/>
  <c r="H98" i="1" s="1"/>
  <c r="K217" i="1"/>
  <c r="G224" i="1"/>
  <c r="K224" i="1" s="1"/>
  <c r="H182" i="1"/>
  <c r="I180" i="1" s="1"/>
  <c r="H217" i="1"/>
  <c r="L346" i="1"/>
  <c r="L22" i="1"/>
  <c r="K21" i="1"/>
  <c r="G158" i="1"/>
  <c r="K140" i="1"/>
  <c r="G142" i="1"/>
  <c r="H140" i="1" s="1"/>
  <c r="L28" i="1"/>
  <c r="K27" i="1"/>
  <c r="H77" i="1"/>
  <c r="K160" i="1"/>
  <c r="G162" i="1"/>
  <c r="H160" i="1" s="1"/>
  <c r="H117" i="1"/>
  <c r="H121" i="1"/>
  <c r="K17" i="1" l="1"/>
  <c r="I325" i="1"/>
  <c r="L74" i="1"/>
  <c r="K278" i="1"/>
  <c r="K314" i="1" s="1"/>
  <c r="H325" i="1"/>
  <c r="O325" i="1"/>
  <c r="J175" i="1"/>
  <c r="J181" i="1" s="1"/>
  <c r="J178" i="1" s="1"/>
  <c r="J325" i="1"/>
  <c r="L75" i="1"/>
  <c r="P320" i="1"/>
  <c r="P345" i="1" s="1"/>
  <c r="N325" i="1"/>
  <c r="I178" i="1"/>
  <c r="R321" i="1"/>
  <c r="R309" i="1"/>
  <c r="R322" i="1"/>
  <c r="R323" i="1"/>
  <c r="S11" i="1"/>
  <c r="O354" i="1"/>
  <c r="P353" i="1"/>
  <c r="F358" i="1" s="1"/>
  <c r="Q324" i="1"/>
  <c r="Q320" i="1" s="1"/>
  <c r="I137" i="1"/>
  <c r="K320" i="1"/>
  <c r="K345" i="1" s="1"/>
  <c r="J174" i="1"/>
  <c r="K174" i="1" s="1"/>
  <c r="J135" i="1"/>
  <c r="K135" i="1" s="1"/>
  <c r="J134" i="1"/>
  <c r="K134" i="1" s="1"/>
  <c r="K133" i="1"/>
  <c r="L133" i="1" s="1"/>
  <c r="M325" i="1"/>
  <c r="H224" i="1"/>
  <c r="H124" i="1"/>
  <c r="H222" i="1"/>
  <c r="I220" i="1" s="1"/>
  <c r="K31" i="1"/>
  <c r="K44" i="1" s="1"/>
  <c r="L325" i="1"/>
  <c r="G105" i="1"/>
  <c r="I182" i="1"/>
  <c r="H104" i="1"/>
  <c r="G205" i="1"/>
  <c r="I141" i="1"/>
  <c r="H144" i="1"/>
  <c r="H162" i="1"/>
  <c r="I160" i="1" s="1"/>
  <c r="L174" i="1"/>
  <c r="M173" i="1"/>
  <c r="L175" i="1"/>
  <c r="H78" i="1"/>
  <c r="I101" i="1"/>
  <c r="N73" i="1"/>
  <c r="M75" i="1"/>
  <c r="M74" i="1"/>
  <c r="O293" i="1"/>
  <c r="J195" i="1"/>
  <c r="K193" i="1"/>
  <c r="L193" i="1" s="1"/>
  <c r="J194" i="1"/>
  <c r="K194" i="1" s="1"/>
  <c r="G52" i="1"/>
  <c r="G15" i="1" s="1"/>
  <c r="J115" i="1"/>
  <c r="J114" i="1"/>
  <c r="K114" i="1" s="1"/>
  <c r="K113" i="1"/>
  <c r="L113" i="1" s="1"/>
  <c r="N19" i="1"/>
  <c r="M18" i="1"/>
  <c r="J95" i="1"/>
  <c r="K93" i="1"/>
  <c r="L93" i="1" s="1"/>
  <c r="J94" i="1"/>
  <c r="I221" i="1"/>
  <c r="I218" i="1" s="1"/>
  <c r="G58" i="1"/>
  <c r="G85" i="1"/>
  <c r="H138" i="1"/>
  <c r="I121" i="1"/>
  <c r="I118" i="1" s="1"/>
  <c r="H57" i="1"/>
  <c r="M28" i="1"/>
  <c r="L27" i="1"/>
  <c r="J177" i="1"/>
  <c r="N285" i="1"/>
  <c r="O285" i="1" s="1"/>
  <c r="I197" i="1"/>
  <c r="I201" i="1"/>
  <c r="H61" i="1"/>
  <c r="H52" i="1" s="1"/>
  <c r="I117" i="1"/>
  <c r="H185" i="1"/>
  <c r="I97" i="1"/>
  <c r="G145" i="1"/>
  <c r="J155" i="1"/>
  <c r="K153" i="1"/>
  <c r="L153" i="1" s="1"/>
  <c r="J154" i="1"/>
  <c r="K154" i="1" s="1"/>
  <c r="H198" i="1"/>
  <c r="H202" i="1"/>
  <c r="I200" i="1" s="1"/>
  <c r="H158" i="1"/>
  <c r="H118" i="1"/>
  <c r="H142" i="1"/>
  <c r="I140" i="1" s="1"/>
  <c r="G165" i="1"/>
  <c r="M281" i="1"/>
  <c r="L282" i="1"/>
  <c r="L286" i="1" s="1"/>
  <c r="H102" i="1"/>
  <c r="I100" i="1" s="1"/>
  <c r="I184" i="1"/>
  <c r="J215" i="1"/>
  <c r="K213" i="1"/>
  <c r="L213" i="1" s="1"/>
  <c r="J214" i="1"/>
  <c r="K214" i="1" s="1"/>
  <c r="G225" i="1"/>
  <c r="G64" i="1"/>
  <c r="K84" i="1"/>
  <c r="N25" i="1"/>
  <c r="M24" i="1"/>
  <c r="H204" i="1"/>
  <c r="H164" i="1"/>
  <c r="M22" i="1"/>
  <c r="L21" i="1"/>
  <c r="H80" i="1"/>
  <c r="G62" i="1"/>
  <c r="I81" i="1"/>
  <c r="I161" i="1"/>
  <c r="I158" i="1" s="1"/>
  <c r="H122" i="1"/>
  <c r="I120" i="1" s="1"/>
  <c r="N289" i="1"/>
  <c r="M290" i="1"/>
  <c r="M294" i="1" s="1"/>
  <c r="I217" i="1"/>
  <c r="I55" i="1"/>
  <c r="L31" i="1"/>
  <c r="M34" i="1"/>
  <c r="I157" i="1"/>
  <c r="I77" i="1"/>
  <c r="L17" i="1" l="1"/>
  <c r="K175" i="1"/>
  <c r="I185" i="1"/>
  <c r="P325" i="1"/>
  <c r="I142" i="1"/>
  <c r="J140" i="1" s="1"/>
  <c r="G273" i="1"/>
  <c r="R353" i="1"/>
  <c r="Q353" i="1"/>
  <c r="S353" i="1"/>
  <c r="Q345" i="1"/>
  <c r="Q325" i="1"/>
  <c r="J81" i="1"/>
  <c r="K81" i="1" s="1"/>
  <c r="L77" i="1" s="1"/>
  <c r="P77" i="1" s="1"/>
  <c r="S321" i="1"/>
  <c r="S309" i="1"/>
  <c r="S322" i="1"/>
  <c r="S323" i="1"/>
  <c r="R324" i="1"/>
  <c r="R320" i="1" s="1"/>
  <c r="P354" i="1"/>
  <c r="J137" i="1"/>
  <c r="K325" i="1"/>
  <c r="L134" i="1"/>
  <c r="L135" i="1"/>
  <c r="M133" i="1"/>
  <c r="I138" i="1"/>
  <c r="I104" i="1"/>
  <c r="J77" i="1"/>
  <c r="J141" i="1"/>
  <c r="K141" i="1" s="1"/>
  <c r="I224" i="1"/>
  <c r="H225" i="1"/>
  <c r="I202" i="1"/>
  <c r="K181" i="1"/>
  <c r="L181" i="1" s="1"/>
  <c r="I222" i="1"/>
  <c r="J220" i="1" s="1"/>
  <c r="H165" i="1"/>
  <c r="J180" i="1"/>
  <c r="J184" i="1" s="1"/>
  <c r="I164" i="1"/>
  <c r="H105" i="1"/>
  <c r="J200" i="1"/>
  <c r="I78" i="1"/>
  <c r="H125" i="1"/>
  <c r="H145" i="1"/>
  <c r="K64" i="1"/>
  <c r="I61" i="1"/>
  <c r="K215" i="1"/>
  <c r="J217" i="1"/>
  <c r="L278" i="1"/>
  <c r="L314" i="1" s="1"/>
  <c r="H205" i="1"/>
  <c r="I124" i="1"/>
  <c r="I204" i="1"/>
  <c r="G65" i="1"/>
  <c r="K94" i="1"/>
  <c r="J55" i="1"/>
  <c r="K55" i="1" s="1"/>
  <c r="O19" i="1"/>
  <c r="N18" i="1"/>
  <c r="M113" i="1"/>
  <c r="L114" i="1"/>
  <c r="L115" i="1"/>
  <c r="G344" i="1"/>
  <c r="G347" i="1" s="1"/>
  <c r="G227" i="1"/>
  <c r="G271" i="1" s="1"/>
  <c r="M193" i="1"/>
  <c r="L194" i="1"/>
  <c r="L195" i="1"/>
  <c r="J101" i="1"/>
  <c r="J201" i="1"/>
  <c r="M31" i="1"/>
  <c r="M44" i="1" s="1"/>
  <c r="N34" i="1"/>
  <c r="O25" i="1"/>
  <c r="N24" i="1"/>
  <c r="N281" i="1"/>
  <c r="M282" i="1"/>
  <c r="M286" i="1" s="1"/>
  <c r="M278" i="1" s="1"/>
  <c r="M314" i="1" s="1"/>
  <c r="I198" i="1"/>
  <c r="M27" i="1"/>
  <c r="N28" i="1"/>
  <c r="M93" i="1"/>
  <c r="L94" i="1"/>
  <c r="L95" i="1"/>
  <c r="K195" i="1"/>
  <c r="J197" i="1"/>
  <c r="N75" i="1"/>
  <c r="N74" i="1"/>
  <c r="O73" i="1"/>
  <c r="H58" i="1"/>
  <c r="O289" i="1"/>
  <c r="N290" i="1"/>
  <c r="N294" i="1" s="1"/>
  <c r="I57" i="1"/>
  <c r="L44" i="1"/>
  <c r="I122" i="1"/>
  <c r="J120" i="1" s="1"/>
  <c r="H60" i="1"/>
  <c r="H82" i="1"/>
  <c r="H85" i="1" s="1"/>
  <c r="M21" i="1"/>
  <c r="N22" i="1"/>
  <c r="I102" i="1"/>
  <c r="J100" i="1" s="1"/>
  <c r="L154" i="1"/>
  <c r="L155" i="1"/>
  <c r="M153" i="1"/>
  <c r="I98" i="1"/>
  <c r="I105" i="1" s="1"/>
  <c r="J161" i="1"/>
  <c r="J158" i="1" s="1"/>
  <c r="H344" i="1"/>
  <c r="H347" i="1" s="1"/>
  <c r="H15" i="1"/>
  <c r="H227" i="1" s="1"/>
  <c r="H271" i="1" s="1"/>
  <c r="H84" i="1"/>
  <c r="J121" i="1"/>
  <c r="K95" i="1"/>
  <c r="J97" i="1"/>
  <c r="J117" i="1"/>
  <c r="K115" i="1"/>
  <c r="P293" i="1"/>
  <c r="Q293" i="1" s="1"/>
  <c r="I162" i="1"/>
  <c r="J160" i="1" s="1"/>
  <c r="J221" i="1"/>
  <c r="M213" i="1"/>
  <c r="L214" i="1"/>
  <c r="L215" i="1"/>
  <c r="K155" i="1"/>
  <c r="J157" i="1"/>
  <c r="K178" i="1"/>
  <c r="N173" i="1"/>
  <c r="M174" i="1"/>
  <c r="M175" i="1"/>
  <c r="I144" i="1"/>
  <c r="M17" i="1" l="1"/>
  <c r="I145" i="1"/>
  <c r="J144" i="1"/>
  <c r="J78" i="1"/>
  <c r="K78" i="1" s="1"/>
  <c r="G310" i="1"/>
  <c r="I205" i="1"/>
  <c r="S324" i="1"/>
  <c r="S320" i="1" s="1"/>
  <c r="K101" i="1"/>
  <c r="L97" i="1" s="1"/>
  <c r="K121" i="1"/>
  <c r="L121" i="1" s="1"/>
  <c r="L118" i="1" s="1"/>
  <c r="R325" i="1"/>
  <c r="R345" i="1"/>
  <c r="K221" i="1"/>
  <c r="L217" i="1" s="1"/>
  <c r="H64" i="1"/>
  <c r="H273" i="1"/>
  <c r="R293" i="1"/>
  <c r="Q354" i="1"/>
  <c r="I225" i="1"/>
  <c r="J224" i="1"/>
  <c r="G296" i="1"/>
  <c r="J182" i="1"/>
  <c r="K182" i="1" s="1"/>
  <c r="L180" i="1" s="1"/>
  <c r="P180" i="1" s="1"/>
  <c r="N133" i="1"/>
  <c r="M134" i="1"/>
  <c r="M135" i="1"/>
  <c r="J104" i="1"/>
  <c r="J138" i="1"/>
  <c r="K138" i="1" s="1"/>
  <c r="J98" i="1"/>
  <c r="K98" i="1" s="1"/>
  <c r="J142" i="1"/>
  <c r="K142" i="1" s="1"/>
  <c r="L140" i="1" s="1"/>
  <c r="P140" i="1" s="1"/>
  <c r="L178" i="1"/>
  <c r="J164" i="1"/>
  <c r="L177" i="1"/>
  <c r="P177" i="1" s="1"/>
  <c r="J124" i="1"/>
  <c r="H65" i="1"/>
  <c r="J202" i="1"/>
  <c r="K202" i="1" s="1"/>
  <c r="L200" i="1" s="1"/>
  <c r="P200" i="1" s="1"/>
  <c r="J204" i="1"/>
  <c r="J102" i="1"/>
  <c r="K102" i="1" s="1"/>
  <c r="L100" i="1" s="1"/>
  <c r="J198" i="1"/>
  <c r="K198" i="1" s="1"/>
  <c r="K201" i="1"/>
  <c r="L197" i="1" s="1"/>
  <c r="L81" i="1"/>
  <c r="M77" i="1" s="1"/>
  <c r="L101" i="1"/>
  <c r="L98" i="1" s="1"/>
  <c r="J57" i="1"/>
  <c r="N175" i="1"/>
  <c r="O173" i="1"/>
  <c r="N174" i="1"/>
  <c r="K161" i="1"/>
  <c r="P289" i="1"/>
  <c r="O290" i="1"/>
  <c r="O294" i="1" s="1"/>
  <c r="P294" i="1" s="1"/>
  <c r="L55" i="1"/>
  <c r="J61" i="1"/>
  <c r="J52" i="1" s="1"/>
  <c r="M115" i="1"/>
  <c r="N113" i="1"/>
  <c r="M114" i="1"/>
  <c r="J218" i="1"/>
  <c r="I165" i="1"/>
  <c r="N153" i="1"/>
  <c r="M154" i="1"/>
  <c r="M155" i="1"/>
  <c r="H62" i="1"/>
  <c r="I80" i="1"/>
  <c r="M95" i="1"/>
  <c r="N93" i="1"/>
  <c r="M94" i="1"/>
  <c r="J222" i="1"/>
  <c r="K222" i="1" s="1"/>
  <c r="L220" i="1" s="1"/>
  <c r="O24" i="1"/>
  <c r="P25" i="1"/>
  <c r="K158" i="1"/>
  <c r="M215" i="1"/>
  <c r="N213" i="1"/>
  <c r="M214" i="1"/>
  <c r="M177" i="1"/>
  <c r="I125" i="1"/>
  <c r="J162" i="1"/>
  <c r="K162" i="1" s="1"/>
  <c r="L160" i="1" s="1"/>
  <c r="J118" i="1"/>
  <c r="I58" i="1"/>
  <c r="L137" i="1"/>
  <c r="L141" i="1"/>
  <c r="P285" i="1"/>
  <c r="Q285" i="1" s="1"/>
  <c r="N31" i="1"/>
  <c r="N44" i="1" s="1"/>
  <c r="O34" i="1"/>
  <c r="M195" i="1"/>
  <c r="N193" i="1"/>
  <c r="M194" i="1"/>
  <c r="O18" i="1"/>
  <c r="P19" i="1"/>
  <c r="I52" i="1"/>
  <c r="O22" i="1"/>
  <c r="N21" i="1"/>
  <c r="J122" i="1"/>
  <c r="K122" i="1" s="1"/>
  <c r="L120" i="1" s="1"/>
  <c r="P73" i="1"/>
  <c r="Q73" i="1" s="1"/>
  <c r="O75" i="1"/>
  <c r="O74" i="1"/>
  <c r="O28" i="1"/>
  <c r="N27" i="1"/>
  <c r="N282" i="1"/>
  <c r="N286" i="1" s="1"/>
  <c r="O281" i="1"/>
  <c r="M181" i="1"/>
  <c r="M81" i="1" l="1"/>
  <c r="N81" i="1" s="1"/>
  <c r="O77" i="1" s="1"/>
  <c r="L221" i="1"/>
  <c r="L218" i="1" s="1"/>
  <c r="J105" i="1"/>
  <c r="K105" i="1" s="1"/>
  <c r="H310" i="1"/>
  <c r="K61" i="1"/>
  <c r="K52" i="1" s="1"/>
  <c r="K344" i="1" s="1"/>
  <c r="K347" i="1" s="1"/>
  <c r="L117" i="1"/>
  <c r="L124" i="1" s="1"/>
  <c r="P124" i="1" s="1"/>
  <c r="S293" i="1"/>
  <c r="L157" i="1"/>
  <c r="P157" i="1" s="1"/>
  <c r="S345" i="1"/>
  <c r="S325" i="1"/>
  <c r="Q75" i="1"/>
  <c r="Q74" i="1"/>
  <c r="R73" i="1"/>
  <c r="P24" i="1"/>
  <c r="Q25" i="1"/>
  <c r="P18" i="1"/>
  <c r="Q19" i="1"/>
  <c r="R285" i="1"/>
  <c r="P290" i="1"/>
  <c r="Q289" i="1"/>
  <c r="N77" i="1"/>
  <c r="R354" i="1"/>
  <c r="S354" i="1"/>
  <c r="L182" i="1"/>
  <c r="L185" i="1" s="1"/>
  <c r="J185" i="1"/>
  <c r="K185" i="1" s="1"/>
  <c r="L184" i="1"/>
  <c r="P184" i="1" s="1"/>
  <c r="O133" i="1"/>
  <c r="N135" i="1"/>
  <c r="N134" i="1"/>
  <c r="M101" i="1"/>
  <c r="M98" i="1" s="1"/>
  <c r="J205" i="1"/>
  <c r="K205" i="1" s="1"/>
  <c r="L161" i="1"/>
  <c r="M161" i="1" s="1"/>
  <c r="L142" i="1"/>
  <c r="M140" i="1" s="1"/>
  <c r="J145" i="1"/>
  <c r="K145" i="1" s="1"/>
  <c r="L78" i="1"/>
  <c r="L201" i="1"/>
  <c r="L202" i="1" s="1"/>
  <c r="M200" i="1" s="1"/>
  <c r="M78" i="1"/>
  <c r="N17" i="1"/>
  <c r="L138" i="1"/>
  <c r="P97" i="1"/>
  <c r="L104" i="1"/>
  <c r="P104" i="1" s="1"/>
  <c r="P22" i="1"/>
  <c r="O21" i="1"/>
  <c r="N215" i="1"/>
  <c r="O213" i="1"/>
  <c r="N214" i="1"/>
  <c r="O81" i="1"/>
  <c r="O78" i="1" s="1"/>
  <c r="P78" i="1" s="1"/>
  <c r="P74" i="1"/>
  <c r="N195" i="1"/>
  <c r="O193" i="1"/>
  <c r="N194" i="1"/>
  <c r="J125" i="1"/>
  <c r="K125" i="1" s="1"/>
  <c r="K118" i="1"/>
  <c r="M217" i="1"/>
  <c r="M97" i="1"/>
  <c r="N155" i="1"/>
  <c r="O153" i="1"/>
  <c r="N154" i="1"/>
  <c r="K218" i="1"/>
  <c r="J225" i="1"/>
  <c r="K225" i="1" s="1"/>
  <c r="M117" i="1"/>
  <c r="O175" i="1"/>
  <c r="P173" i="1"/>
  <c r="Q173" i="1" s="1"/>
  <c r="O174" i="1"/>
  <c r="P174" i="1" s="1"/>
  <c r="N181" i="1"/>
  <c r="N178" i="1" s="1"/>
  <c r="P28" i="1"/>
  <c r="O27" i="1"/>
  <c r="P120" i="1"/>
  <c r="L122" i="1"/>
  <c r="M120" i="1" s="1"/>
  <c r="J165" i="1"/>
  <c r="K165" i="1" s="1"/>
  <c r="P220" i="1"/>
  <c r="G299" i="1"/>
  <c r="N177" i="1"/>
  <c r="P75" i="1"/>
  <c r="K15" i="1"/>
  <c r="K227" i="1" s="1"/>
  <c r="K271" i="1" s="1"/>
  <c r="M141" i="1"/>
  <c r="M137" i="1"/>
  <c r="P160" i="1"/>
  <c r="P281" i="1"/>
  <c r="O282" i="1"/>
  <c r="O286" i="1" s="1"/>
  <c r="P217" i="1"/>
  <c r="L224" i="1"/>
  <c r="P224" i="1" s="1"/>
  <c r="I344" i="1"/>
  <c r="I347" i="1" s="1"/>
  <c r="I15" i="1"/>
  <c r="I227" i="1" s="1"/>
  <c r="I271" i="1" s="1"/>
  <c r="O31" i="1"/>
  <c r="O44" i="1" s="1"/>
  <c r="P34" i="1"/>
  <c r="Q34" i="1" s="1"/>
  <c r="P137" i="1"/>
  <c r="L144" i="1"/>
  <c r="P144" i="1" s="1"/>
  <c r="P100" i="1"/>
  <c r="L102" i="1"/>
  <c r="M100" i="1" s="1"/>
  <c r="M55" i="1"/>
  <c r="J58" i="1"/>
  <c r="K58" i="1" s="1"/>
  <c r="M121" i="1"/>
  <c r="J344" i="1"/>
  <c r="J347" i="1" s="1"/>
  <c r="J15" i="1"/>
  <c r="J227" i="1" s="1"/>
  <c r="J271" i="1" s="1"/>
  <c r="N278" i="1"/>
  <c r="N314" i="1" s="1"/>
  <c r="M178" i="1"/>
  <c r="N95" i="1"/>
  <c r="N101" i="1" s="1"/>
  <c r="O93" i="1"/>
  <c r="N94" i="1"/>
  <c r="N78" i="1"/>
  <c r="I60" i="1"/>
  <c r="I82" i="1"/>
  <c r="I84" i="1"/>
  <c r="N115" i="1"/>
  <c r="N114" i="1"/>
  <c r="O113" i="1"/>
  <c r="P197" i="1"/>
  <c r="L204" i="1"/>
  <c r="P204" i="1" s="1"/>
  <c r="L222" i="1" l="1"/>
  <c r="M220" i="1" s="1"/>
  <c r="M180" i="1"/>
  <c r="M182" i="1" s="1"/>
  <c r="N180" i="1" s="1"/>
  <c r="N184" i="1" s="1"/>
  <c r="M221" i="1"/>
  <c r="M218" i="1" s="1"/>
  <c r="M157" i="1"/>
  <c r="N161" i="1"/>
  <c r="L57" i="1"/>
  <c r="P57" i="1" s="1"/>
  <c r="G364" i="1"/>
  <c r="L198" i="1"/>
  <c r="L205" i="1" s="1"/>
  <c r="M201" i="1"/>
  <c r="M198" i="1" s="1"/>
  <c r="M197" i="1"/>
  <c r="M102" i="1"/>
  <c r="N100" i="1" s="1"/>
  <c r="N102" i="1" s="1"/>
  <c r="P27" i="1"/>
  <c r="Q28" i="1"/>
  <c r="Q290" i="1"/>
  <c r="Q294" i="1" s="1"/>
  <c r="R289" i="1"/>
  <c r="Q18" i="1"/>
  <c r="R19" i="1"/>
  <c r="P117" i="1"/>
  <c r="L164" i="1"/>
  <c r="P164" i="1" s="1"/>
  <c r="R75" i="1"/>
  <c r="S73" i="1"/>
  <c r="R74" i="1"/>
  <c r="P21" i="1"/>
  <c r="Q22" i="1"/>
  <c r="S285" i="1"/>
  <c r="I64" i="1"/>
  <c r="Q31" i="1"/>
  <c r="Q44" i="1" s="1"/>
  <c r="R34" i="1"/>
  <c r="P282" i="1"/>
  <c r="Q281" i="1"/>
  <c r="Q175" i="1"/>
  <c r="R173" i="1"/>
  <c r="Q174" i="1"/>
  <c r="R25" i="1"/>
  <c r="Q24" i="1"/>
  <c r="O278" i="1"/>
  <c r="O314" i="1" s="1"/>
  <c r="L145" i="1"/>
  <c r="M144" i="1"/>
  <c r="L158" i="1"/>
  <c r="O134" i="1"/>
  <c r="P134" i="1" s="1"/>
  <c r="O135" i="1"/>
  <c r="P135" i="1" s="1"/>
  <c r="P133" i="1"/>
  <c r="Q133" i="1" s="1"/>
  <c r="M158" i="1"/>
  <c r="L162" i="1"/>
  <c r="M160" i="1" s="1"/>
  <c r="M162" i="1" s="1"/>
  <c r="N160" i="1" s="1"/>
  <c r="L61" i="1"/>
  <c r="L52" i="1" s="1"/>
  <c r="O17" i="1"/>
  <c r="N182" i="1"/>
  <c r="O180" i="1" s="1"/>
  <c r="P286" i="1"/>
  <c r="P278" i="1" s="1"/>
  <c r="P314" i="1" s="1"/>
  <c r="O114" i="1"/>
  <c r="P114" i="1" s="1"/>
  <c r="P113" i="1"/>
  <c r="Q113" i="1" s="1"/>
  <c r="O115" i="1"/>
  <c r="I62" i="1"/>
  <c r="J80" i="1"/>
  <c r="I85" i="1"/>
  <c r="I65" i="1" s="1"/>
  <c r="O94" i="1"/>
  <c r="O95" i="1"/>
  <c r="P93" i="1"/>
  <c r="Q93" i="1" s="1"/>
  <c r="N141" i="1"/>
  <c r="N138" i="1" s="1"/>
  <c r="P31" i="1"/>
  <c r="P44" i="1" s="1"/>
  <c r="M122" i="1"/>
  <c r="N120" i="1" s="1"/>
  <c r="O181" i="1"/>
  <c r="P181" i="1" s="1"/>
  <c r="M104" i="1"/>
  <c r="N137" i="1"/>
  <c r="N98" i="1"/>
  <c r="N97" i="1"/>
  <c r="N121" i="1"/>
  <c r="L105" i="1"/>
  <c r="G300" i="1"/>
  <c r="M124" i="1"/>
  <c r="P81" i="1"/>
  <c r="Q81" i="1" s="1"/>
  <c r="N117" i="1"/>
  <c r="M138" i="1"/>
  <c r="O177" i="1"/>
  <c r="P175" i="1"/>
  <c r="M118" i="1"/>
  <c r="O155" i="1"/>
  <c r="P153" i="1"/>
  <c r="Q153" i="1" s="1"/>
  <c r="O154" i="1"/>
  <c r="P154" i="1" s="1"/>
  <c r="M224" i="1"/>
  <c r="O194" i="1"/>
  <c r="P194" i="1" s="1"/>
  <c r="O195" i="1"/>
  <c r="P193" i="1"/>
  <c r="Q193" i="1" s="1"/>
  <c r="N55" i="1"/>
  <c r="L125" i="1"/>
  <c r="N158" i="1"/>
  <c r="N157" i="1"/>
  <c r="O214" i="1"/>
  <c r="P214" i="1" s="1"/>
  <c r="O215" i="1"/>
  <c r="P213" i="1"/>
  <c r="Q213" i="1" s="1"/>
  <c r="M142" i="1"/>
  <c r="N140" i="1" s="1"/>
  <c r="M185" i="1" l="1"/>
  <c r="L225" i="1"/>
  <c r="L58" i="1"/>
  <c r="M184" i="1"/>
  <c r="N221" i="1"/>
  <c r="N217" i="1"/>
  <c r="M222" i="1"/>
  <c r="M225" i="1" s="1"/>
  <c r="O161" i="1"/>
  <c r="P161" i="1" s="1"/>
  <c r="N162" i="1"/>
  <c r="O178" i="1"/>
  <c r="M57" i="1"/>
  <c r="M202" i="1"/>
  <c r="M205" i="1" s="1"/>
  <c r="N197" i="1"/>
  <c r="N201" i="1"/>
  <c r="N198" i="1" s="1"/>
  <c r="M61" i="1"/>
  <c r="M52" i="1" s="1"/>
  <c r="M15" i="1" s="1"/>
  <c r="M227" i="1" s="1"/>
  <c r="M271" i="1" s="1"/>
  <c r="M204" i="1"/>
  <c r="P17" i="1"/>
  <c r="M105" i="1"/>
  <c r="Q181" i="1"/>
  <c r="Q178" i="1" s="1"/>
  <c r="N105" i="1"/>
  <c r="Q77" i="1"/>
  <c r="M164" i="1"/>
  <c r="R18" i="1"/>
  <c r="S19" i="1"/>
  <c r="S18" i="1" s="1"/>
  <c r="R213" i="1"/>
  <c r="Q215" i="1"/>
  <c r="Q214" i="1"/>
  <c r="R153" i="1"/>
  <c r="Q155" i="1"/>
  <c r="Q154" i="1"/>
  <c r="R133" i="1"/>
  <c r="Q135" i="1"/>
  <c r="Q134" i="1"/>
  <c r="R174" i="1"/>
  <c r="R175" i="1"/>
  <c r="S173" i="1"/>
  <c r="R31" i="1"/>
  <c r="R44" i="1" s="1"/>
  <c r="S34" i="1"/>
  <c r="S31" i="1" s="1"/>
  <c r="S44" i="1" s="1"/>
  <c r="R22" i="1"/>
  <c r="Q21" i="1"/>
  <c r="R77" i="1"/>
  <c r="Q194" i="1"/>
  <c r="Q195" i="1"/>
  <c r="R193" i="1"/>
  <c r="L165" i="1"/>
  <c r="R28" i="1"/>
  <c r="Q27" i="1"/>
  <c r="R24" i="1"/>
  <c r="S25" i="1"/>
  <c r="S24" i="1" s="1"/>
  <c r="Q177" i="1"/>
  <c r="R290" i="1"/>
  <c r="R294" i="1" s="1"/>
  <c r="S289" i="1"/>
  <c r="S290" i="1" s="1"/>
  <c r="S294" i="1" s="1"/>
  <c r="R93" i="1"/>
  <c r="Q94" i="1"/>
  <c r="Q95" i="1"/>
  <c r="S74" i="1"/>
  <c r="S75" i="1"/>
  <c r="Q114" i="1"/>
  <c r="R113" i="1"/>
  <c r="Q115" i="1"/>
  <c r="Q78" i="1"/>
  <c r="R81" i="1"/>
  <c r="R78" i="1" s="1"/>
  <c r="Q282" i="1"/>
  <c r="Q286" i="1" s="1"/>
  <c r="R281" i="1"/>
  <c r="I273" i="1"/>
  <c r="I310" i="1" s="1"/>
  <c r="N164" i="1"/>
  <c r="M165" i="1"/>
  <c r="O184" i="1"/>
  <c r="N142" i="1"/>
  <c r="O140" i="1" s="1"/>
  <c r="N124" i="1"/>
  <c r="O100" i="1"/>
  <c r="N165" i="1"/>
  <c r="O182" i="1"/>
  <c r="P182" i="1" s="1"/>
  <c r="Q180" i="1" s="1"/>
  <c r="O121" i="1"/>
  <c r="P121" i="1" s="1"/>
  <c r="O141" i="1"/>
  <c r="N104" i="1"/>
  <c r="O137" i="1"/>
  <c r="N118" i="1"/>
  <c r="N185" i="1"/>
  <c r="O221" i="1"/>
  <c r="P221" i="1" s="1"/>
  <c r="M125" i="1"/>
  <c r="M58" i="1"/>
  <c r="N57" i="1"/>
  <c r="P94" i="1"/>
  <c r="O55" i="1"/>
  <c r="P55" i="1" s="1"/>
  <c r="P115" i="1"/>
  <c r="O117" i="1"/>
  <c r="G298" i="1"/>
  <c r="N218" i="1"/>
  <c r="O217" i="1"/>
  <c r="P215" i="1"/>
  <c r="P195" i="1"/>
  <c r="N144" i="1"/>
  <c r="N122" i="1"/>
  <c r="O120" i="1" s="1"/>
  <c r="J60" i="1"/>
  <c r="J82" i="1"/>
  <c r="J84" i="1"/>
  <c r="P155" i="1"/>
  <c r="O157" i="1"/>
  <c r="P178" i="1"/>
  <c r="L344" i="1"/>
  <c r="L347" i="1" s="1"/>
  <c r="L15" i="1"/>
  <c r="L227" i="1" s="1"/>
  <c r="L271" i="1" s="1"/>
  <c r="M145" i="1"/>
  <c r="O160" i="1"/>
  <c r="O97" i="1"/>
  <c r="P95" i="1"/>
  <c r="O101" i="1"/>
  <c r="G341" i="1" l="1"/>
  <c r="G349" i="1" s="1"/>
  <c r="G356" i="1" s="1"/>
  <c r="O158" i="1"/>
  <c r="O162" i="1"/>
  <c r="P162" i="1" s="1"/>
  <c r="Q160" i="1" s="1"/>
  <c r="Q157" i="1"/>
  <c r="N220" i="1"/>
  <c r="N224" i="1" s="1"/>
  <c r="N200" i="1"/>
  <c r="N204" i="1" s="1"/>
  <c r="M344" i="1"/>
  <c r="M347" i="1" s="1"/>
  <c r="O201" i="1"/>
  <c r="P201" i="1" s="1"/>
  <c r="Q201" i="1" s="1"/>
  <c r="Q198" i="1" s="1"/>
  <c r="O185" i="1"/>
  <c r="P185" i="1" s="1"/>
  <c r="N61" i="1"/>
  <c r="N52" i="1" s="1"/>
  <c r="N344" i="1" s="1"/>
  <c r="N347" i="1" s="1"/>
  <c r="O197" i="1"/>
  <c r="O57" i="1" s="1"/>
  <c r="Q182" i="1"/>
  <c r="Q185" i="1" s="1"/>
  <c r="R177" i="1"/>
  <c r="Q121" i="1"/>
  <c r="Q118" i="1" s="1"/>
  <c r="Q161" i="1"/>
  <c r="Q158" i="1" s="1"/>
  <c r="Q217" i="1"/>
  <c r="R181" i="1"/>
  <c r="R178" i="1" s="1"/>
  <c r="Q184" i="1"/>
  <c r="Q17" i="1"/>
  <c r="R27" i="1"/>
  <c r="S28" i="1"/>
  <c r="S27" i="1" s="1"/>
  <c r="S193" i="1"/>
  <c r="R195" i="1"/>
  <c r="R194" i="1"/>
  <c r="R282" i="1"/>
  <c r="R286" i="1" s="1"/>
  <c r="S281" i="1"/>
  <c r="S282" i="1" s="1"/>
  <c r="S286" i="1" s="1"/>
  <c r="Q117" i="1"/>
  <c r="Q55" i="1"/>
  <c r="R214" i="1"/>
  <c r="R215" i="1"/>
  <c r="S213" i="1"/>
  <c r="R114" i="1"/>
  <c r="R115" i="1"/>
  <c r="S113" i="1"/>
  <c r="S77" i="1"/>
  <c r="S93" i="1"/>
  <c r="R94" i="1"/>
  <c r="R95" i="1"/>
  <c r="S175" i="1"/>
  <c r="S174" i="1"/>
  <c r="S153" i="1"/>
  <c r="R154" i="1"/>
  <c r="R155" i="1"/>
  <c r="J64" i="1"/>
  <c r="Q221" i="1"/>
  <c r="S81" i="1"/>
  <c r="S78" i="1" s="1"/>
  <c r="S22" i="1"/>
  <c r="S21" i="1" s="1"/>
  <c r="R21" i="1"/>
  <c r="S133" i="1"/>
  <c r="R135" i="1"/>
  <c r="R134" i="1"/>
  <c r="Q278" i="1"/>
  <c r="Q314" i="1" s="1"/>
  <c r="O218" i="1"/>
  <c r="P218" i="1" s="1"/>
  <c r="N58" i="1"/>
  <c r="O164" i="1"/>
  <c r="O144" i="1"/>
  <c r="O122" i="1"/>
  <c r="P122" i="1" s="1"/>
  <c r="Q120" i="1" s="1"/>
  <c r="O118" i="1"/>
  <c r="P118" i="1" s="1"/>
  <c r="N145" i="1"/>
  <c r="O138" i="1"/>
  <c r="P141" i="1"/>
  <c r="Q141" i="1" s="1"/>
  <c r="O142" i="1"/>
  <c r="P142" i="1" s="1"/>
  <c r="Q140" i="1" s="1"/>
  <c r="P101" i="1"/>
  <c r="Q101" i="1" s="1"/>
  <c r="P158" i="1"/>
  <c r="O124" i="1"/>
  <c r="O102" i="1"/>
  <c r="P102" i="1" s="1"/>
  <c r="Q100" i="1" s="1"/>
  <c r="N125" i="1"/>
  <c r="O104" i="1"/>
  <c r="O98" i="1"/>
  <c r="J62" i="1"/>
  <c r="K62" i="1" s="1"/>
  <c r="K82" i="1"/>
  <c r="L80" i="1" s="1"/>
  <c r="J85" i="1"/>
  <c r="J273" i="1" s="1"/>
  <c r="N15" i="1"/>
  <c r="N227" i="1" s="1"/>
  <c r="N271" i="1" s="1"/>
  <c r="G315" i="1"/>
  <c r="G316" i="1" s="1"/>
  <c r="G336" i="1" s="1"/>
  <c r="G302" i="1"/>
  <c r="O165" i="1" l="1"/>
  <c r="P165" i="1" s="1"/>
  <c r="O198" i="1"/>
  <c r="N202" i="1"/>
  <c r="O200" i="1" s="1"/>
  <c r="S177" i="1"/>
  <c r="Q197" i="1"/>
  <c r="O61" i="1"/>
  <c r="N222" i="1"/>
  <c r="O220" i="1" s="1"/>
  <c r="O222" i="1" s="1"/>
  <c r="P222" i="1" s="1"/>
  <c r="Q220" i="1" s="1"/>
  <c r="Q224" i="1" s="1"/>
  <c r="R180" i="1"/>
  <c r="R182" i="1" s="1"/>
  <c r="S180" i="1" s="1"/>
  <c r="R17" i="1"/>
  <c r="Q122" i="1"/>
  <c r="R120" i="1" s="1"/>
  <c r="R197" i="1"/>
  <c r="R157" i="1"/>
  <c r="R117" i="1"/>
  <c r="S17" i="1"/>
  <c r="Q162" i="1"/>
  <c r="Q165" i="1" s="1"/>
  <c r="Q142" i="1"/>
  <c r="R140" i="1" s="1"/>
  <c r="R121" i="1"/>
  <c r="Q102" i="1"/>
  <c r="R100" i="1" s="1"/>
  <c r="Q137" i="1"/>
  <c r="Q97" i="1"/>
  <c r="Q104" i="1" s="1"/>
  <c r="R201" i="1"/>
  <c r="R198" i="1" s="1"/>
  <c r="Q164" i="1"/>
  <c r="S194" i="1"/>
  <c r="S195" i="1"/>
  <c r="R97" i="1"/>
  <c r="Q124" i="1"/>
  <c r="S181" i="1"/>
  <c r="S178" i="1" s="1"/>
  <c r="Q138" i="1"/>
  <c r="R141" i="1"/>
  <c r="R137" i="1"/>
  <c r="R55" i="1"/>
  <c r="S114" i="1"/>
  <c r="S115" i="1"/>
  <c r="S214" i="1"/>
  <c r="S215" i="1"/>
  <c r="R101" i="1"/>
  <c r="R98" i="1" s="1"/>
  <c r="Q61" i="1"/>
  <c r="Q52" i="1" s="1"/>
  <c r="S134" i="1"/>
  <c r="S135" i="1"/>
  <c r="Q218" i="1"/>
  <c r="R221" i="1"/>
  <c r="R218" i="1" s="1"/>
  <c r="S155" i="1"/>
  <c r="S154" i="1"/>
  <c r="R161" i="1"/>
  <c r="S95" i="1"/>
  <c r="S94" i="1"/>
  <c r="R217" i="1"/>
  <c r="Q98" i="1"/>
  <c r="R278" i="1"/>
  <c r="R314" i="1" s="1"/>
  <c r="S278" i="1"/>
  <c r="S314" i="1" s="1"/>
  <c r="O125" i="1"/>
  <c r="P125" i="1" s="1"/>
  <c r="P138" i="1"/>
  <c r="O145" i="1"/>
  <c r="P145" i="1" s="1"/>
  <c r="H275" i="1"/>
  <c r="G337" i="1"/>
  <c r="J65" i="1"/>
  <c r="K85" i="1"/>
  <c r="K273" i="1" s="1"/>
  <c r="L60" i="1"/>
  <c r="P60" i="1" s="1"/>
  <c r="P80" i="1"/>
  <c r="L82" i="1"/>
  <c r="L84" i="1"/>
  <c r="P198" i="1"/>
  <c r="O105" i="1"/>
  <c r="P105" i="1" s="1"/>
  <c r="P98" i="1"/>
  <c r="O58" i="1"/>
  <c r="P58" i="1" s="1"/>
  <c r="O52" i="1"/>
  <c r="P61" i="1"/>
  <c r="P52" i="1" s="1"/>
  <c r="S184" i="1" l="1"/>
  <c r="R184" i="1"/>
  <c r="N205" i="1"/>
  <c r="N225" i="1"/>
  <c r="Q222" i="1"/>
  <c r="R220" i="1" s="1"/>
  <c r="R224" i="1" s="1"/>
  <c r="R144" i="1"/>
  <c r="Q125" i="1"/>
  <c r="R122" i="1"/>
  <c r="S120" i="1" s="1"/>
  <c r="O224" i="1"/>
  <c r="O225" i="1"/>
  <c r="P225" i="1" s="1"/>
  <c r="R124" i="1"/>
  <c r="R185" i="1"/>
  <c r="R118" i="1"/>
  <c r="S121" i="1"/>
  <c r="S118" i="1" s="1"/>
  <c r="R160" i="1"/>
  <c r="R164" i="1" s="1"/>
  <c r="Q145" i="1"/>
  <c r="Q57" i="1"/>
  <c r="O204" i="1"/>
  <c r="O202" i="1"/>
  <c r="S201" i="1"/>
  <c r="S198" i="1" s="1"/>
  <c r="Q144" i="1"/>
  <c r="R102" i="1"/>
  <c r="R105" i="1" s="1"/>
  <c r="R162" i="1"/>
  <c r="S160" i="1" s="1"/>
  <c r="S182" i="1"/>
  <c r="S185" i="1" s="1"/>
  <c r="S197" i="1"/>
  <c r="S137" i="1"/>
  <c r="S141" i="1"/>
  <c r="S138" i="1" s="1"/>
  <c r="Q105" i="1"/>
  <c r="Q58" i="1"/>
  <c r="R158" i="1"/>
  <c r="S161" i="1"/>
  <c r="S158" i="1" s="1"/>
  <c r="Q344" i="1"/>
  <c r="Q347" i="1" s="1"/>
  <c r="Q15" i="1"/>
  <c r="Q227" i="1" s="1"/>
  <c r="Q271" i="1" s="1"/>
  <c r="S117" i="1"/>
  <c r="S97" i="1"/>
  <c r="S217" i="1"/>
  <c r="R222" i="1"/>
  <c r="S220" i="1" s="1"/>
  <c r="S221" i="1"/>
  <c r="S218" i="1" s="1"/>
  <c r="S55" i="1"/>
  <c r="S157" i="1"/>
  <c r="S101" i="1"/>
  <c r="S98" i="1" s="1"/>
  <c r="R61" i="1"/>
  <c r="R52" i="1" s="1"/>
  <c r="R138" i="1"/>
  <c r="R142" i="1"/>
  <c r="S140" i="1" s="1"/>
  <c r="R104" i="1"/>
  <c r="R57" i="1"/>
  <c r="O344" i="1"/>
  <c r="O347" i="1" s="1"/>
  <c r="O15" i="1"/>
  <c r="O227" i="1" s="1"/>
  <c r="O271" i="1" s="1"/>
  <c r="K65" i="1"/>
  <c r="L64" i="1"/>
  <c r="P84" i="1"/>
  <c r="P344" i="1"/>
  <c r="P347" i="1" s="1"/>
  <c r="P15" i="1"/>
  <c r="L62" i="1"/>
  <c r="M80" i="1"/>
  <c r="L85" i="1"/>
  <c r="L65" i="1" s="1"/>
  <c r="H276" i="1"/>
  <c r="H274" i="1" s="1"/>
  <c r="R125" i="1" l="1"/>
  <c r="Q225" i="1"/>
  <c r="R165" i="1"/>
  <c r="S122" i="1"/>
  <c r="S125" i="1" s="1"/>
  <c r="S164" i="1"/>
  <c r="S162" i="1"/>
  <c r="S165" i="1" s="1"/>
  <c r="P202" i="1"/>
  <c r="Q200" i="1" s="1"/>
  <c r="O205" i="1"/>
  <c r="P205" i="1" s="1"/>
  <c r="S100" i="1"/>
  <c r="S104" i="1" s="1"/>
  <c r="S124" i="1"/>
  <c r="S61" i="1"/>
  <c r="S52" i="1" s="1"/>
  <c r="S344" i="1" s="1"/>
  <c r="S347" i="1" s="1"/>
  <c r="S144" i="1"/>
  <c r="R145" i="1"/>
  <c r="S57" i="1"/>
  <c r="R225" i="1"/>
  <c r="S58" i="1"/>
  <c r="P227" i="1"/>
  <c r="P271" i="1" s="1"/>
  <c r="R15" i="1"/>
  <c r="R227" i="1" s="1"/>
  <c r="R271" i="1" s="1"/>
  <c r="R344" i="1"/>
  <c r="R347" i="1" s="1"/>
  <c r="L273" i="1"/>
  <c r="S224" i="1"/>
  <c r="R58" i="1"/>
  <c r="S222" i="1"/>
  <c r="S225" i="1" s="1"/>
  <c r="S142" i="1"/>
  <c r="S145" i="1" s="1"/>
  <c r="J310" i="1"/>
  <c r="K310" i="1"/>
  <c r="H313" i="1"/>
  <c r="H296" i="1"/>
  <c r="M60" i="1"/>
  <c r="M82" i="1"/>
  <c r="M84" i="1"/>
  <c r="P64" i="1"/>
  <c r="S15" i="1" l="1"/>
  <c r="S227" i="1" s="1"/>
  <c r="S271" i="1" s="1"/>
  <c r="S102" i="1"/>
  <c r="S105" i="1" s="1"/>
  <c r="Q202" i="1"/>
  <c r="Q204" i="1"/>
  <c r="M64" i="1"/>
  <c r="H299" i="1"/>
  <c r="L310" i="1"/>
  <c r="M62" i="1"/>
  <c r="N80" i="1"/>
  <c r="M85" i="1"/>
  <c r="M65" i="1" s="1"/>
  <c r="Q205" i="1" l="1"/>
  <c r="R200" i="1"/>
  <c r="M273" i="1"/>
  <c r="M310" i="1" s="1"/>
  <c r="H300" i="1"/>
  <c r="N60" i="1"/>
  <c r="N82" i="1"/>
  <c r="N84" i="1"/>
  <c r="R204" i="1" l="1"/>
  <c r="R202" i="1"/>
  <c r="N64" i="1"/>
  <c r="N62" i="1"/>
  <c r="O80" i="1"/>
  <c r="O82" i="1" s="1"/>
  <c r="N85" i="1"/>
  <c r="N65" i="1" s="1"/>
  <c r="H298" i="1"/>
  <c r="H341" i="1" l="1"/>
  <c r="H349" i="1" s="1"/>
  <c r="H356" i="1" s="1"/>
  <c r="S200" i="1"/>
  <c r="R205" i="1"/>
  <c r="N273" i="1"/>
  <c r="N310" i="1" s="1"/>
  <c r="O60" i="1"/>
  <c r="O84" i="1"/>
  <c r="H315" i="1"/>
  <c r="H316" i="1" s="1"/>
  <c r="H336" i="1" s="1"/>
  <c r="H302" i="1"/>
  <c r="S204" i="1" l="1"/>
  <c r="S202" i="1"/>
  <c r="S205" i="1" s="1"/>
  <c r="O64" i="1"/>
  <c r="O62" i="1"/>
  <c r="P62" i="1" s="1"/>
  <c r="P82" i="1"/>
  <c r="Q80" i="1" s="1"/>
  <c r="O85" i="1"/>
  <c r="O273" i="1" s="1"/>
  <c r="I275" i="1"/>
  <c r="H337" i="1"/>
  <c r="Q82" i="1" l="1"/>
  <c r="Q85" i="1" s="1"/>
  <c r="Q84" i="1"/>
  <c r="Q60" i="1"/>
  <c r="I276" i="1"/>
  <c r="I274" i="1" s="1"/>
  <c r="P85" i="1"/>
  <c r="P273" i="1" s="1"/>
  <c r="O65" i="1"/>
  <c r="Q273" i="1" l="1"/>
  <c r="Q310" i="1" s="1"/>
  <c r="Q64" i="1"/>
  <c r="Q65" i="1"/>
  <c r="R80" i="1"/>
  <c r="Q62" i="1"/>
  <c r="I313" i="1"/>
  <c r="I296" i="1"/>
  <c r="P65" i="1"/>
  <c r="R84" i="1" l="1"/>
  <c r="R60" i="1"/>
  <c r="R82" i="1"/>
  <c r="O310" i="1"/>
  <c r="P310" i="1"/>
  <c r="I299" i="1"/>
  <c r="R64" i="1" l="1"/>
  <c r="S80" i="1"/>
  <c r="R62" i="1"/>
  <c r="R85" i="1"/>
  <c r="R65" i="1" s="1"/>
  <c r="I300" i="1"/>
  <c r="R273" i="1" l="1"/>
  <c r="R310" i="1" s="1"/>
  <c r="S84" i="1"/>
  <c r="S60" i="1"/>
  <c r="S82" i="1"/>
  <c r="I298" i="1"/>
  <c r="I341" i="1" l="1"/>
  <c r="I349" i="1" s="1"/>
  <c r="I356" i="1" s="1"/>
  <c r="S64" i="1"/>
  <c r="S62" i="1"/>
  <c r="S85" i="1"/>
  <c r="S65" i="1" s="1"/>
  <c r="I315" i="1"/>
  <c r="I316" i="1" s="1"/>
  <c r="I336" i="1" s="1"/>
  <c r="I302" i="1"/>
  <c r="S273" i="1" l="1"/>
  <c r="S310" i="1" s="1"/>
  <c r="J275" i="1"/>
  <c r="I337" i="1"/>
  <c r="J276" i="1" l="1"/>
  <c r="J274" i="1" s="1"/>
  <c r="J313" i="1" l="1"/>
  <c r="J296" i="1"/>
  <c r="K274" i="1"/>
  <c r="K313" i="1" l="1"/>
  <c r="K296" i="1"/>
  <c r="J299" i="1"/>
  <c r="K299" i="1" l="1"/>
  <c r="J300" i="1"/>
  <c r="J298" i="1" l="1"/>
  <c r="J341" i="1" s="1"/>
  <c r="J349" i="1" s="1"/>
  <c r="J356" i="1" s="1"/>
  <c r="K300" i="1"/>
  <c r="J315" i="1" l="1"/>
  <c r="J316" i="1" s="1"/>
  <c r="J336" i="1" s="1"/>
  <c r="K298" i="1"/>
  <c r="K341" i="1" s="1"/>
  <c r="K349" i="1" s="1"/>
  <c r="J302" i="1"/>
  <c r="K356" i="1" l="1"/>
  <c r="H361" i="1"/>
  <c r="K315" i="1"/>
  <c r="K316" i="1" s="1"/>
  <c r="K336" i="1" s="1"/>
  <c r="L275" i="1" s="1"/>
  <c r="K302" i="1"/>
  <c r="K275" i="1"/>
  <c r="J337" i="1"/>
  <c r="L276" i="1" l="1"/>
  <c r="L274" i="1" s="1"/>
  <c r="K337" i="1"/>
  <c r="K276" i="1"/>
  <c r="L313" i="1" l="1"/>
  <c r="L296" i="1"/>
  <c r="L299" i="1" l="1"/>
  <c r="L300" i="1" l="1"/>
  <c r="L298" i="1" l="1"/>
  <c r="L341" i="1" s="1"/>
  <c r="L349" i="1" s="1"/>
  <c r="L356" i="1" s="1"/>
  <c r="L315" i="1" l="1"/>
  <c r="L316" i="1" s="1"/>
  <c r="L336" i="1" s="1"/>
  <c r="L302" i="1"/>
  <c r="M275" i="1" l="1"/>
  <c r="L337" i="1"/>
  <c r="M276" i="1" l="1"/>
  <c r="M274" i="1" s="1"/>
  <c r="M313" i="1" l="1"/>
  <c r="M296" i="1"/>
  <c r="M299" i="1" l="1"/>
  <c r="M300" i="1" l="1"/>
  <c r="M298" i="1" l="1"/>
  <c r="M341" i="1" s="1"/>
  <c r="M349" i="1" s="1"/>
  <c r="M356" i="1" s="1"/>
  <c r="M315" i="1" l="1"/>
  <c r="M316" i="1" s="1"/>
  <c r="M336" i="1" s="1"/>
  <c r="M302" i="1"/>
  <c r="N275" i="1" l="1"/>
  <c r="M337" i="1"/>
  <c r="N276" i="1" l="1"/>
  <c r="N274" i="1" s="1"/>
  <c r="N313" i="1" s="1"/>
  <c r="N296" i="1" l="1"/>
  <c r="N299" i="1" s="1"/>
  <c r="N300" i="1" l="1"/>
  <c r="N298" i="1" l="1"/>
  <c r="N341" i="1" s="1"/>
  <c r="N349" i="1" s="1"/>
  <c r="N356" i="1" s="1"/>
  <c r="N315" i="1" l="1"/>
  <c r="N316" i="1" s="1"/>
  <c r="N336" i="1" s="1"/>
  <c r="N302" i="1"/>
  <c r="O275" i="1" l="1"/>
  <c r="N337" i="1"/>
  <c r="O276" i="1" l="1"/>
  <c r="O274" i="1" s="1"/>
  <c r="O313" i="1" l="1"/>
  <c r="O296" i="1"/>
  <c r="O299" i="1" s="1"/>
  <c r="P274" i="1"/>
  <c r="P296" i="1" s="1"/>
  <c r="P313" i="1" l="1"/>
  <c r="P299" i="1"/>
  <c r="O300" i="1"/>
  <c r="O298" i="1" l="1"/>
  <c r="P300" i="1"/>
  <c r="O341" i="1" l="1"/>
  <c r="O349" i="1" s="1"/>
  <c r="O356" i="1" s="1"/>
  <c r="O315" i="1"/>
  <c r="O316" i="1" s="1"/>
  <c r="O336" i="1" s="1"/>
  <c r="P298" i="1"/>
  <c r="P341" i="1" s="1"/>
  <c r="P349" i="1" s="1"/>
  <c r="O302" i="1"/>
  <c r="P356" i="1" l="1"/>
  <c r="I361" i="1"/>
  <c r="P315" i="1"/>
  <c r="P316" i="1" s="1"/>
  <c r="P336" i="1" s="1"/>
  <c r="P337" i="1" s="1"/>
  <c r="P302" i="1"/>
  <c r="P275" i="1"/>
  <c r="P276" i="1" s="1"/>
  <c r="O337" i="1"/>
  <c r="Q275" i="1" l="1"/>
  <c r="Q276" i="1" s="1"/>
  <c r="Q274" i="1" l="1"/>
  <c r="Q313" i="1" s="1"/>
  <c r="Q296" i="1" l="1"/>
  <c r="Q299" i="1" l="1"/>
  <c r="Q300" i="1" s="1"/>
  <c r="Q298" i="1" s="1"/>
  <c r="Q315" i="1" l="1"/>
  <c r="Q316" i="1" s="1"/>
  <c r="Q336" i="1" s="1"/>
  <c r="Q337" i="1" s="1"/>
  <c r="Q341" i="1"/>
  <c r="Q349" i="1" s="1"/>
  <c r="Q302" i="1"/>
  <c r="Q356" i="1" l="1"/>
  <c r="J361" i="1"/>
  <c r="R275" i="1"/>
  <c r="R276" i="1" l="1"/>
  <c r="R274" i="1" s="1"/>
  <c r="R313" i="1" l="1"/>
  <c r="R296" i="1"/>
  <c r="R299" i="1" s="1"/>
  <c r="R300" i="1" s="1"/>
  <c r="R298" i="1" s="1"/>
  <c r="R315" i="1" s="1"/>
  <c r="R316" i="1" l="1"/>
  <c r="R336" i="1" s="1"/>
  <c r="R337" i="1" s="1"/>
  <c r="R341" i="1"/>
  <c r="R349" i="1" s="1"/>
  <c r="R302" i="1"/>
  <c r="R356" i="1" l="1"/>
  <c r="K361" i="1"/>
  <c r="S275" i="1"/>
  <c r="S276" i="1" l="1"/>
  <c r="S274" i="1" s="1"/>
  <c r="S313" i="1" l="1"/>
  <c r="S296" i="1"/>
  <c r="S299" i="1" s="1"/>
  <c r="S300" i="1" s="1"/>
  <c r="S298" i="1" s="1"/>
  <c r="S315" i="1" s="1"/>
  <c r="S316" i="1" l="1"/>
  <c r="S336" i="1" s="1"/>
  <c r="S337" i="1" s="1"/>
  <c r="S341" i="1"/>
  <c r="S349" i="1" s="1"/>
  <c r="L361" i="1" s="1"/>
  <c r="G361" i="1" s="1"/>
  <c r="S302" i="1"/>
  <c r="S356" i="1" l="1"/>
  <c r="S357" i="1"/>
  <c r="G360" i="1" l="1"/>
  <c r="G363" i="1" s="1"/>
  <c r="T218" i="1"/>
</calcChain>
</file>

<file path=xl/sharedStrings.xml><?xml version="1.0" encoding="utf-8"?>
<sst xmlns="http://schemas.openxmlformats.org/spreadsheetml/2006/main" count="528" uniqueCount="141">
  <si>
    <t>тыс. руб.</t>
  </si>
  <si>
    <t>Дисконтированный инвестированный капитал</t>
  </si>
  <si>
    <t>Индекс прибыльности</t>
  </si>
  <si>
    <t>лет</t>
  </si>
  <si>
    <t>Дисконтированный срок окупаемости (DPBP)</t>
  </si>
  <si>
    <t>%</t>
  </si>
  <si>
    <t>Внутренняя норма доходности (IRR)</t>
  </si>
  <si>
    <t>Дисконтированный денежный поток</t>
  </si>
  <si>
    <t>Кумулятивный фактор дисконтирования</t>
  </si>
  <si>
    <t>Период</t>
  </si>
  <si>
    <t>Ставка дисконтирования</t>
  </si>
  <si>
    <t>Денежный поток на инвестированный капитал</t>
  </si>
  <si>
    <t>Итого корректировки</t>
  </si>
  <si>
    <t>Капитальные вложения</t>
  </si>
  <si>
    <t>Изменение чистого оборотного капитала</t>
  </si>
  <si>
    <t>Амортизация</t>
  </si>
  <si>
    <t>Корректировки:</t>
  </si>
  <si>
    <t>Посленалоговая прибыль / (убыток) от продаж</t>
  </si>
  <si>
    <t>Денежные средства на конец периода</t>
  </si>
  <si>
    <t>Суммарный денежный поток за период</t>
  </si>
  <si>
    <t>Денежные потоки от финансовой деятельности</t>
  </si>
  <si>
    <t>Выплата дивидендов</t>
  </si>
  <si>
    <t>Возврат кредитов</t>
  </si>
  <si>
    <t>Поступление кредитов</t>
  </si>
  <si>
    <t>Целевое финансирование</t>
  </si>
  <si>
    <t>Поступление акционерного капитала</t>
  </si>
  <si>
    <t>Поступление учредительного капитала</t>
  </si>
  <si>
    <t>Денежные потоки от инвестиционной деятельности</t>
  </si>
  <si>
    <t>Чистый оборотный капитал</t>
  </si>
  <si>
    <t>Кредиторская задолженность</t>
  </si>
  <si>
    <t>Дебиторская задолженность</t>
  </si>
  <si>
    <t>Запасы</t>
  </si>
  <si>
    <t>Инвестиции в оборотный капитал</t>
  </si>
  <si>
    <t>Инвестиции в НА и ОС</t>
  </si>
  <si>
    <t>Денежные потоки от операционной деятельности</t>
  </si>
  <si>
    <t>Налог на прибыль</t>
  </si>
  <si>
    <t>Выплаченные проценты</t>
  </si>
  <si>
    <t>Проценты к получению</t>
  </si>
  <si>
    <t>Коммерческие расходы</t>
  </si>
  <si>
    <t>Административные расходы</t>
  </si>
  <si>
    <t>Себестоимость (вкл. налог на имущество)</t>
  </si>
  <si>
    <t>Выручка</t>
  </si>
  <si>
    <t>Отчет о движении денежных  средств</t>
  </si>
  <si>
    <t>Выплаченные дивидены</t>
  </si>
  <si>
    <t>Чистая прибыль / (убыток)</t>
  </si>
  <si>
    <t>Налоговая база</t>
  </si>
  <si>
    <t>Сумма переносимого убытка</t>
  </si>
  <si>
    <t>Прибыль / (убыток) до налогообложения</t>
  </si>
  <si>
    <t>Начисленные проценты к уплате</t>
  </si>
  <si>
    <t>Сумма тела кредита на конец периода</t>
  </si>
  <si>
    <t>Указываются со знаком плюс</t>
  </si>
  <si>
    <t>Возврат тела кредита</t>
  </si>
  <si>
    <t>Поступление от кредита</t>
  </si>
  <si>
    <t>Квартальная процентная ставка</t>
  </si>
  <si>
    <t>Процентная ставка (годовая)</t>
  </si>
  <si>
    <t>Кредит (займ) 2</t>
  </si>
  <si>
    <t>Кредит (займ) 1</t>
  </si>
  <si>
    <t>Проценты к уплате</t>
  </si>
  <si>
    <t>Процент по текущему депозиту</t>
  </si>
  <si>
    <t>Остаток денежных средств на конец периода</t>
  </si>
  <si>
    <t>Налог на имущество</t>
  </si>
  <si>
    <t>Прибыль / (убыток) от продаж</t>
  </si>
  <si>
    <t>Коммерческие расходы 4 (без НДС)</t>
  </si>
  <si>
    <t>Коммерческие расходы 3 (без НДС)</t>
  </si>
  <si>
    <t>Коммерческие расходы 2 (без НДС)</t>
  </si>
  <si>
    <t>Коммерческие расходы 1 (без НДС)</t>
  </si>
  <si>
    <t>Административные расходы 4 (без НДС)</t>
  </si>
  <si>
    <t>Административные расходы 3 (без НДС)</t>
  </si>
  <si>
    <t>Административные расходы 2 (без НДС)</t>
  </si>
  <si>
    <t>Административные расходы 1 (без НДС)</t>
  </si>
  <si>
    <t>Валовая прибыль</t>
  </si>
  <si>
    <t>Балансовая стоимость на конец периода</t>
  </si>
  <si>
    <t>Балансовая стоимость на начало периода</t>
  </si>
  <si>
    <t>Накопленная амортизация на конец периода</t>
  </si>
  <si>
    <t>Начисленная амортизация за период</t>
  </si>
  <si>
    <t>Накопленная амортизация на начало периода</t>
  </si>
  <si>
    <t>Первоначальная стоимость на конец периода</t>
  </si>
  <si>
    <t>Первоначальная стоимость на начало периода</t>
  </si>
  <si>
    <t>Первоначальная стоимость при постановке на баланс</t>
  </si>
  <si>
    <t>Незавершенные капитальные вложения</t>
  </si>
  <si>
    <t>Сумма накопленных вложений в нематериальный актив</t>
  </si>
  <si>
    <t>Вложения в нематериальный актив</t>
  </si>
  <si>
    <t>График оплаты</t>
  </si>
  <si>
    <t>Срок полезного использования</t>
  </si>
  <si>
    <t>Стоимость (без НДС)</t>
  </si>
  <si>
    <t>Нематериальный актив 4</t>
  </si>
  <si>
    <t>Нематериальный актив 3</t>
  </si>
  <si>
    <t>Нематериальный актив 2</t>
  </si>
  <si>
    <t>Нематериальный актив 1</t>
  </si>
  <si>
    <t>Сумма накопленных вложений в основное средство</t>
  </si>
  <si>
    <t>Вложения в основное средство</t>
  </si>
  <si>
    <t>Основное средство 4</t>
  </si>
  <si>
    <t>Основное средство 3</t>
  </si>
  <si>
    <t>Основное средство 2</t>
  </si>
  <si>
    <t>Основное средство 1</t>
  </si>
  <si>
    <t>Вложения в ОС и НМА</t>
  </si>
  <si>
    <t>Общепроизводственные расходы 4 (без НДС)</t>
  </si>
  <si>
    <t>Общепроизводственные расходы</t>
  </si>
  <si>
    <t>Страховые взносы на производственный персонал</t>
  </si>
  <si>
    <t>тыс. руб. / мес.</t>
  </si>
  <si>
    <t>Месячный оклад 1 сотрудника</t>
  </si>
  <si>
    <t>чел.</t>
  </si>
  <si>
    <t>Количество сотрудников</t>
  </si>
  <si>
    <t>Должность 4</t>
  </si>
  <si>
    <t>Должность 3</t>
  </si>
  <si>
    <t>Должность 2</t>
  </si>
  <si>
    <t>Должность 1</t>
  </si>
  <si>
    <t>Расходы на производственный персонал</t>
  </si>
  <si>
    <t>Цена единицы (без НДС)</t>
  </si>
  <si>
    <t>ед.</t>
  </si>
  <si>
    <t>Прямые материальные расходы</t>
  </si>
  <si>
    <t>Себестоимость</t>
  </si>
  <si>
    <t>шт.</t>
  </si>
  <si>
    <t>Объемы продаж</t>
  </si>
  <si>
    <t>руб./шт.</t>
  </si>
  <si>
    <t>Цена</t>
  </si>
  <si>
    <t>Отчет о прибылях и убытках</t>
  </si>
  <si>
    <t>Длина периода</t>
  </si>
  <si>
    <t>Ед. изм.</t>
  </si>
  <si>
    <t>Категория</t>
  </si>
  <si>
    <t>Прогноз</t>
  </si>
  <si>
    <t>Дата оценки:</t>
  </si>
  <si>
    <t>Название проекта</t>
  </si>
  <si>
    <t>Расходы на коммерческий персонал</t>
  </si>
  <si>
    <t>Страховые взносы на коммерческий персонал</t>
  </si>
  <si>
    <t>Расходы на административный персонал</t>
  </si>
  <si>
    <t>Страховые взносы на административный персонал</t>
  </si>
  <si>
    <t>Чистая приведенная стоимость проекта (NPV)</t>
  </si>
  <si>
    <t>Долгосрочный темп роста</t>
  </si>
  <si>
    <t>Дисконтированная терминальная стоимость проекта</t>
  </si>
  <si>
    <t>пряжа</t>
  </si>
  <si>
    <t>ткань</t>
  </si>
  <si>
    <t>дизайнерские расходы</t>
  </si>
  <si>
    <t>техника</t>
  </si>
  <si>
    <t>швея</t>
  </si>
  <si>
    <t>вязальщик</t>
  </si>
  <si>
    <t>дизайнер</t>
  </si>
  <si>
    <t>доставщик</t>
  </si>
  <si>
    <t>электричество</t>
  </si>
  <si>
    <t>вода</t>
  </si>
  <si>
    <t>аренда помещения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</si>
</sst>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;\(#,##0\)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theme="0"/>
      <name val="Arial"/>
      <family val="2"/>
      <charset val="204"/>
    </font>
    <font>
      <b/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i/>
      <sz val="11"/>
      <color rgb="FF649D55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theme="0"/>
      <name val="Arial"/>
      <family val="2"/>
      <charset val="204"/>
    </font>
    <font>
      <sz val="11"/>
      <color rgb="FF649D55"/>
      <name val="Arial"/>
      <family val="2"/>
      <charset val="204"/>
    </font>
    <font>
      <b/>
      <sz val="11"/>
      <color rgb="FF649D55"/>
      <name val="Arial"/>
      <family val="2"/>
      <charset val="204"/>
    </font>
    <font>
      <sz val="11"/>
      <color theme="0" tint="-0.499984740745262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92D05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03862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indexed="64"/>
      </top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left" indent="2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3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vertical="center"/>
    </xf>
    <xf numFmtId="4" fontId="3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6" fillId="0" borderId="0" xfId="0" applyFont="1"/>
    <xf numFmtId="3" fontId="8" fillId="0" borderId="1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3" fontId="10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4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indent="4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indent="8"/>
    </xf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 indent="8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indent="8"/>
    </xf>
    <xf numFmtId="164" fontId="6" fillId="0" borderId="1" xfId="1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 indent="8"/>
    </xf>
    <xf numFmtId="0" fontId="11" fillId="0" borderId="0" xfId="0" applyFont="1" applyAlignment="1">
      <alignment horizontal="left" indent="6"/>
    </xf>
    <xf numFmtId="3" fontId="3" fillId="0" borderId="0" xfId="0" applyNumberFormat="1" applyFont="1" applyAlignment="1">
      <alignment horizontal="center"/>
    </xf>
    <xf numFmtId="0" fontId="6" fillId="0" borderId="0" xfId="0" applyFont="1" applyAlignment="1">
      <alignment horizontal="left" indent="4"/>
    </xf>
    <xf numFmtId="0" fontId="10" fillId="0" borderId="0" xfId="0" applyFont="1" applyAlignment="1">
      <alignment horizontal="left" indent="4"/>
    </xf>
    <xf numFmtId="0" fontId="2" fillId="0" borderId="0" xfId="0" applyFont="1" applyAlignment="1">
      <alignment horizontal="left" indent="6"/>
    </xf>
    <xf numFmtId="0" fontId="6" fillId="0" borderId="0" xfId="0" applyFont="1" applyAlignment="1">
      <alignment horizontal="left" vertical="center" indent="6"/>
    </xf>
    <xf numFmtId="3" fontId="10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indent="6"/>
    </xf>
    <xf numFmtId="0" fontId="11" fillId="0" borderId="0" xfId="0" applyFont="1" applyAlignment="1">
      <alignment horizontal="left" indent="4"/>
    </xf>
    <xf numFmtId="9" fontId="7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9" fontId="7" fillId="0" borderId="0" xfId="1" applyFont="1" applyBorder="1" applyAlignment="1">
      <alignment horizontal="center"/>
    </xf>
    <xf numFmtId="49" fontId="5" fillId="3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center" vertical="center"/>
    </xf>
    <xf numFmtId="3" fontId="13" fillId="0" borderId="0" xfId="0" applyNumberFormat="1" applyFont="1"/>
    <xf numFmtId="0" fontId="2" fillId="0" borderId="3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D6BA-2A48-417D-A0D2-3A4E00582592}">
  <sheetPr>
    <outlinePr summaryBelow="0"/>
  </sheetPr>
  <dimension ref="B2:T365"/>
  <sheetViews>
    <sheetView showGridLines="0"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O266" sqref="O266"/>
    </sheetView>
  </sheetViews>
  <sheetFormatPr defaultRowHeight="14.4" outlineLevelRow="4" x14ac:dyDescent="0.3"/>
  <cols>
    <col min="1" max="1" width="2.109375" customWidth="1"/>
    <col min="2" max="2" width="54.44140625" customWidth="1"/>
    <col min="3" max="4" width="15.88671875" customWidth="1"/>
    <col min="5" max="5" width="2.44140625" customWidth="1"/>
    <col min="6" max="6" width="2.109375" customWidth="1"/>
    <col min="7" max="7" width="14.6640625" customWidth="1"/>
    <col min="8" max="16" width="11.33203125" customWidth="1"/>
    <col min="17" max="19" width="11.5546875" bestFit="1" customWidth="1"/>
  </cols>
  <sheetData>
    <row r="2" spans="2:19" x14ac:dyDescent="0.3">
      <c r="B2" s="57" t="s">
        <v>122</v>
      </c>
      <c r="C2" s="8"/>
      <c r="D2" s="8"/>
      <c r="E2" s="3"/>
      <c r="F2" s="18"/>
      <c r="G2" s="18"/>
      <c r="H2" s="18"/>
      <c r="I2" s="8"/>
      <c r="J2" s="3"/>
      <c r="K2" s="3"/>
      <c r="L2" s="3"/>
      <c r="M2" s="3"/>
      <c r="N2" s="3"/>
      <c r="O2" s="60"/>
      <c r="P2" s="8"/>
    </row>
    <row r="3" spans="2:19" x14ac:dyDescent="0.3">
      <c r="B3" s="8" t="s">
        <v>121</v>
      </c>
      <c r="C3" s="56">
        <v>45292</v>
      </c>
      <c r="E3" s="3"/>
      <c r="F3" s="18"/>
      <c r="G3" s="18"/>
      <c r="H3" s="18"/>
      <c r="I3" s="8"/>
      <c r="J3" s="3"/>
      <c r="K3" s="3"/>
      <c r="L3" s="3"/>
      <c r="M3" s="3"/>
      <c r="N3" s="3"/>
      <c r="O3" s="8"/>
      <c r="P3" s="8"/>
    </row>
    <row r="4" spans="2:19" x14ac:dyDescent="0.3">
      <c r="B4" s="8"/>
      <c r="C4" s="8"/>
      <c r="D4" s="8"/>
      <c r="E4" s="3"/>
      <c r="F4" s="18"/>
      <c r="G4" s="18"/>
      <c r="H4" s="18"/>
      <c r="I4" s="8"/>
      <c r="J4" s="3"/>
      <c r="K4" s="3"/>
      <c r="L4" s="3"/>
      <c r="M4" s="3"/>
      <c r="N4" s="3"/>
      <c r="O4" s="8"/>
      <c r="P4" s="8"/>
    </row>
    <row r="5" spans="2:19" x14ac:dyDescent="0.3">
      <c r="B5" s="55"/>
      <c r="C5" s="54"/>
      <c r="D5" s="54"/>
      <c r="E5" s="53"/>
      <c r="F5" s="52"/>
      <c r="G5" s="63" t="s">
        <v>120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</row>
    <row r="6" spans="2:19" x14ac:dyDescent="0.3">
      <c r="B6" s="8" t="s">
        <v>119</v>
      </c>
      <c r="C6" s="3" t="s">
        <v>118</v>
      </c>
      <c r="D6" s="8"/>
      <c r="E6" s="3"/>
      <c r="F6" s="18"/>
      <c r="G6" s="51" t="str">
        <f xml:space="preserve"> "1 кв. "&amp;RIGHT(TEXT($C$3, "ДД.MM.ГГГГ"), 4)</f>
        <v>1 кв. 2024</v>
      </c>
      <c r="H6" s="51" t="str">
        <f xml:space="preserve"> "2 кв. "&amp;RIGHT(TEXT($C$3, "ДД.MM.ГГГГ"), 4)</f>
        <v>2 кв. 2024</v>
      </c>
      <c r="I6" s="51" t="str">
        <f xml:space="preserve"> "3 кв. "&amp;RIGHT(TEXT($C$3, "ДД.MM.ГГГГ"), 4)</f>
        <v>3 кв. 2024</v>
      </c>
      <c r="J6" s="51" t="str">
        <f xml:space="preserve"> "4 кв. "&amp;RIGHT(TEXT($C$3, "ДД.MM.ГГГГ"), 4)</f>
        <v>4 кв. 2024</v>
      </c>
      <c r="K6" s="50">
        <f xml:space="preserve"> RIGHT(TEXT($C$3, "ДД.MM.ГГГГ"), 4) + 0</f>
        <v>2024</v>
      </c>
      <c r="L6" s="49" t="str">
        <f xml:space="preserve"> "1 кв. "&amp;RIGHT(TEXT($C$3, "ДД.MM.ГГГГ"), 4) + 1</f>
        <v>1 кв. 2025</v>
      </c>
      <c r="M6" s="49" t="str">
        <f xml:space="preserve"> "2 кв. "&amp;RIGHT(TEXT($C$3, "ДД.MM.ГГГГ"), 4) + 1</f>
        <v>2 кв. 2025</v>
      </c>
      <c r="N6" s="49" t="str">
        <f xml:space="preserve"> "3 кв. "&amp;RIGHT(TEXT($C$3, "ДД.MM.ГГГГ"), 4) + 1</f>
        <v>3 кв. 2025</v>
      </c>
      <c r="O6" s="49" t="str">
        <f xml:space="preserve"> "4 кв. "&amp;RIGHT(TEXT($C$3, "ДД.MM.ГГГГ"), 4) + 1</f>
        <v>4 кв. 2025</v>
      </c>
      <c r="P6" s="48">
        <f xml:space="preserve"> RIGHT(TEXT($C$3, "ДД.MM.ГГГГ"), 4) + 1</f>
        <v>2025</v>
      </c>
      <c r="Q6" s="59">
        <f xml:space="preserve"> RIGHT(TEXT($C$3, "ДД.MM.ГГГГ"), 4) + 2</f>
        <v>2026</v>
      </c>
      <c r="R6" s="59">
        <f xml:space="preserve"> RIGHT(TEXT($C$3, "ДД.MM.ГГГГ"), 4) + 3</f>
        <v>2027</v>
      </c>
      <c r="S6" s="59">
        <f xml:space="preserve"> RIGHT(TEXT($C$3, "ДД.MM.ГГГГ"), 4) + 4</f>
        <v>2028</v>
      </c>
    </row>
    <row r="7" spans="2:19" x14ac:dyDescent="0.3">
      <c r="B7" s="47" t="s">
        <v>117</v>
      </c>
      <c r="C7" s="47"/>
      <c r="D7" s="47"/>
      <c r="E7" s="46"/>
      <c r="F7" s="45"/>
      <c r="G7" s="44">
        <f>3/12</f>
        <v>0.25</v>
      </c>
      <c r="H7" s="44">
        <f>3/12</f>
        <v>0.25</v>
      </c>
      <c r="I7" s="44">
        <f>3/12</f>
        <v>0.25</v>
      </c>
      <c r="J7" s="44">
        <f>3/12</f>
        <v>0.25</v>
      </c>
      <c r="K7" s="44">
        <v>1</v>
      </c>
      <c r="L7" s="44">
        <f>3/12</f>
        <v>0.25</v>
      </c>
      <c r="M7" s="44">
        <f>3/12</f>
        <v>0.25</v>
      </c>
      <c r="N7" s="44">
        <f>3/12</f>
        <v>0.25</v>
      </c>
      <c r="O7" s="44">
        <f>3/12</f>
        <v>0.25</v>
      </c>
      <c r="P7" s="44">
        <v>1</v>
      </c>
      <c r="Q7" s="44">
        <v>1</v>
      </c>
      <c r="R7" s="44">
        <v>1</v>
      </c>
      <c r="S7" s="44">
        <v>1</v>
      </c>
    </row>
    <row r="9" spans="2:19" x14ac:dyDescent="0.3">
      <c r="B9" s="16" t="s">
        <v>116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2:19" outlineLevel="1" x14ac:dyDescent="0.3">
      <c r="B10" s="8"/>
      <c r="C10" s="3"/>
      <c r="D10" s="3"/>
      <c r="E10" s="3"/>
      <c r="F10" s="3"/>
    </row>
    <row r="11" spans="2:19" outlineLevel="1" x14ac:dyDescent="0.3">
      <c r="B11" s="14" t="s">
        <v>41</v>
      </c>
      <c r="C11" s="6" t="s">
        <v>0</v>
      </c>
      <c r="D11" s="6"/>
      <c r="E11" s="6"/>
      <c r="F11" s="6"/>
      <c r="G11" s="13">
        <v>100</v>
      </c>
      <c r="H11" s="13">
        <v>1</v>
      </c>
      <c r="I11" s="13">
        <f xml:space="preserve"> I13 * I12 / 1000</f>
        <v>0.84</v>
      </c>
      <c r="J11" s="13">
        <f xml:space="preserve"> J13 * J12 / 1000</f>
        <v>1.8</v>
      </c>
      <c r="K11" s="13">
        <f xml:space="preserve"> SUM(G11:J11)</f>
        <v>103.64</v>
      </c>
      <c r="L11" s="13">
        <f xml:space="preserve"> L13 * L12 / 1000</f>
        <v>7.5</v>
      </c>
      <c r="M11" s="13">
        <f xml:space="preserve"> M13 * M12 / 1000</f>
        <v>15</v>
      </c>
      <c r="N11" s="13">
        <f xml:space="preserve"> N13 * N12 / 1000</f>
        <v>25.5</v>
      </c>
      <c r="O11" s="13">
        <f xml:space="preserve"> O13 * O12 / 1000</f>
        <v>42.5</v>
      </c>
      <c r="P11" s="13">
        <f xml:space="preserve"> SUM(L11:O11)</f>
        <v>90.5</v>
      </c>
      <c r="Q11" s="13">
        <f xml:space="preserve"> SUM(M11:P11)</f>
        <v>173.5</v>
      </c>
      <c r="R11" s="13">
        <f xml:space="preserve"> SUM(N11:Q11)</f>
        <v>332</v>
      </c>
      <c r="S11" s="13">
        <f xml:space="preserve"> SUM(O11:R11)</f>
        <v>638.5</v>
      </c>
    </row>
    <row r="12" spans="2:19" outlineLevel="1" x14ac:dyDescent="0.3">
      <c r="B12" s="21" t="s">
        <v>115</v>
      </c>
      <c r="C12" s="3" t="s">
        <v>114</v>
      </c>
      <c r="D12" s="3"/>
      <c r="E12" s="3"/>
      <c r="F12" s="3"/>
      <c r="G12" s="17">
        <v>12</v>
      </c>
      <c r="H12" s="17">
        <v>12</v>
      </c>
      <c r="I12" s="17">
        <v>12</v>
      </c>
      <c r="J12" s="17">
        <v>12</v>
      </c>
      <c r="K12" s="2">
        <f>AVERAGE(G12:J12)</f>
        <v>12</v>
      </c>
      <c r="L12" s="17">
        <v>15</v>
      </c>
      <c r="M12" s="17">
        <v>15</v>
      </c>
      <c r="N12" s="17">
        <v>17</v>
      </c>
      <c r="O12" s="17">
        <v>17</v>
      </c>
      <c r="P12" s="2">
        <f>AVERAGE(L12:O12)</f>
        <v>16</v>
      </c>
      <c r="Q12" s="17">
        <v>17</v>
      </c>
      <c r="R12" s="17">
        <v>19</v>
      </c>
      <c r="S12" s="17">
        <v>22</v>
      </c>
    </row>
    <row r="13" spans="2:19" outlineLevel="1" x14ac:dyDescent="0.3">
      <c r="B13" s="21" t="s">
        <v>113</v>
      </c>
      <c r="C13" s="3" t="s">
        <v>112</v>
      </c>
      <c r="D13" s="3"/>
      <c r="E13" s="3"/>
      <c r="F13" s="3"/>
      <c r="G13" s="17">
        <v>10</v>
      </c>
      <c r="H13" s="17">
        <v>50</v>
      </c>
      <c r="I13" s="17">
        <v>70</v>
      </c>
      <c r="J13" s="17">
        <v>150</v>
      </c>
      <c r="K13" s="2">
        <f xml:space="preserve"> SUM(G13:J13)</f>
        <v>280</v>
      </c>
      <c r="L13" s="17">
        <v>500</v>
      </c>
      <c r="M13" s="17">
        <v>1000</v>
      </c>
      <c r="N13" s="17">
        <v>1500</v>
      </c>
      <c r="O13" s="17">
        <v>2500</v>
      </c>
      <c r="P13" s="2">
        <f xml:space="preserve"> SUM(L13:O13)</f>
        <v>5500</v>
      </c>
      <c r="Q13" s="17">
        <v>5000</v>
      </c>
      <c r="R13" s="17">
        <v>7000</v>
      </c>
      <c r="S13" s="17">
        <v>15000</v>
      </c>
    </row>
    <row r="14" spans="2:19" ht="7.5" customHeight="1" outlineLevel="1" x14ac:dyDescent="0.3">
      <c r="B14" s="8"/>
      <c r="C14" s="3"/>
      <c r="D14" s="3"/>
      <c r="E14" s="3"/>
      <c r="F14" s="3"/>
      <c r="G14" s="3"/>
      <c r="H14" s="3"/>
      <c r="I14" s="3"/>
      <c r="J14" s="3"/>
      <c r="K14" s="3"/>
      <c r="L14" s="8"/>
      <c r="M14" s="8"/>
      <c r="N14" s="8"/>
      <c r="O14" s="8"/>
      <c r="P14" s="8"/>
      <c r="Q14" s="8"/>
      <c r="R14" s="8"/>
      <c r="S14" s="8"/>
    </row>
    <row r="15" spans="2:19" outlineLevel="1" x14ac:dyDescent="0.3">
      <c r="B15" s="43" t="s">
        <v>111</v>
      </c>
      <c r="C15" s="6" t="s">
        <v>0</v>
      </c>
      <c r="D15" s="6"/>
      <c r="E15" s="6"/>
      <c r="F15" s="6"/>
      <c r="G15" s="13">
        <f>SUM(G17,G31,G44,G46,G52)</f>
        <v>491453.85</v>
      </c>
      <c r="H15" s="13">
        <f t="shared" ref="H15:P15" si="0">SUM(H17,H31,H44,H46,H52)</f>
        <v>491473.25</v>
      </c>
      <c r="I15" s="13">
        <f t="shared" si="0"/>
        <v>491482.95</v>
      </c>
      <c r="J15" s="13">
        <f t="shared" si="0"/>
        <v>491521.75</v>
      </c>
      <c r="K15" s="13">
        <f t="shared" si="0"/>
        <v>1965931.8</v>
      </c>
      <c r="L15" s="13">
        <f t="shared" si="0"/>
        <v>491691.5</v>
      </c>
      <c r="M15" s="13">
        <f t="shared" si="0"/>
        <v>491934</v>
      </c>
      <c r="N15" s="13">
        <f t="shared" si="0"/>
        <v>492176.5</v>
      </c>
      <c r="O15" s="13">
        <f t="shared" si="0"/>
        <v>492661.5</v>
      </c>
      <c r="P15" s="13">
        <f t="shared" si="0"/>
        <v>1968463.5</v>
      </c>
      <c r="Q15" s="13">
        <f t="shared" ref="Q15:R15" si="1">SUM(Q17,Q31,Q44,Q46,Q52)</f>
        <v>1968368</v>
      </c>
      <c r="R15" s="13">
        <f t="shared" si="1"/>
        <v>1969632</v>
      </c>
      <c r="S15" s="13">
        <f>SUM(S17,S31,S44,S46,S52)</f>
        <v>1974100</v>
      </c>
    </row>
    <row r="16" spans="2:19" outlineLevel="1" x14ac:dyDescent="0.3">
      <c r="B16" s="4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2:19" outlineLevel="1" x14ac:dyDescent="0.3">
      <c r="B17" s="21" t="s">
        <v>110</v>
      </c>
      <c r="C17" s="3" t="s">
        <v>0</v>
      </c>
      <c r="D17" s="3"/>
      <c r="E17" s="3"/>
      <c r="F17" s="3"/>
      <c r="G17" s="2">
        <f>SUM(G18,G21,G24,G27)</f>
        <v>4.8500000000000005</v>
      </c>
      <c r="H17" s="2">
        <f t="shared" ref="H17:P17" si="2">SUM(H18,H21,H24,H27)</f>
        <v>24.25</v>
      </c>
      <c r="I17" s="2">
        <f t="shared" si="2"/>
        <v>33.949999999999996</v>
      </c>
      <c r="J17" s="2">
        <f t="shared" si="2"/>
        <v>72.75</v>
      </c>
      <c r="K17" s="2">
        <f t="shared" si="2"/>
        <v>135.79999999999998</v>
      </c>
      <c r="L17" s="2">
        <f t="shared" si="2"/>
        <v>242.5</v>
      </c>
      <c r="M17" s="2">
        <f t="shared" si="2"/>
        <v>485</v>
      </c>
      <c r="N17" s="2">
        <f t="shared" si="2"/>
        <v>727.5</v>
      </c>
      <c r="O17" s="2">
        <f t="shared" si="2"/>
        <v>1212.5</v>
      </c>
      <c r="P17" s="2">
        <f t="shared" si="2"/>
        <v>2667.5</v>
      </c>
      <c r="Q17" s="2">
        <f>SUM(Q18,Q21,Q24,Q27)</f>
        <v>2425</v>
      </c>
      <c r="R17" s="2">
        <f>SUM(R18,R21,R24,R27)</f>
        <v>3395</v>
      </c>
      <c r="S17" s="2">
        <f>SUM(S18,S21,S24,S27)</f>
        <v>7275</v>
      </c>
    </row>
    <row r="18" spans="2:19" outlineLevel="2" x14ac:dyDescent="0.3">
      <c r="B18" s="35" t="s">
        <v>130</v>
      </c>
      <c r="C18" s="3" t="s">
        <v>0</v>
      </c>
      <c r="D18" s="3"/>
      <c r="E18" s="3"/>
      <c r="F18" s="3"/>
      <c r="G18" s="2">
        <f xml:space="preserve"> G19 * G20 * G$13 / 1000</f>
        <v>0.2</v>
      </c>
      <c r="H18" s="2">
        <f t="shared" ref="H18:P18" si="3" xml:space="preserve"> H19 * H20 * H$13 / 1000</f>
        <v>1</v>
      </c>
      <c r="I18" s="2">
        <f t="shared" si="3"/>
        <v>1.4</v>
      </c>
      <c r="J18" s="2">
        <f t="shared" si="3"/>
        <v>3</v>
      </c>
      <c r="K18" s="2">
        <f t="shared" si="3"/>
        <v>5.6</v>
      </c>
      <c r="L18" s="2">
        <f t="shared" si="3"/>
        <v>10</v>
      </c>
      <c r="M18" s="2">
        <f t="shared" si="3"/>
        <v>20</v>
      </c>
      <c r="N18" s="2">
        <f t="shared" si="3"/>
        <v>30</v>
      </c>
      <c r="O18" s="2">
        <f t="shared" si="3"/>
        <v>50</v>
      </c>
      <c r="P18" s="2">
        <f t="shared" si="3"/>
        <v>110</v>
      </c>
      <c r="Q18" s="2">
        <f t="shared" ref="Q18:S18" si="4" xml:space="preserve"> Q19 * Q20 * Q$13 / 1000</f>
        <v>100</v>
      </c>
      <c r="R18" s="2">
        <f t="shared" si="4"/>
        <v>140</v>
      </c>
      <c r="S18" s="2">
        <f t="shared" si="4"/>
        <v>300</v>
      </c>
    </row>
    <row r="19" spans="2:19" outlineLevel="2" x14ac:dyDescent="0.3">
      <c r="B19" s="36" t="str">
        <f xml:space="preserve"> B18&amp;" на ед. продукции"</f>
        <v>пряжа на ед. продукции</v>
      </c>
      <c r="C19" s="42" t="s">
        <v>109</v>
      </c>
      <c r="D19" s="42"/>
      <c r="E19" s="42"/>
      <c r="F19" s="42"/>
      <c r="G19" s="17">
        <v>4</v>
      </c>
      <c r="H19" s="25">
        <f t="shared" ref="H19:S19" si="5" xml:space="preserve"> G19</f>
        <v>4</v>
      </c>
      <c r="I19" s="25">
        <f t="shared" si="5"/>
        <v>4</v>
      </c>
      <c r="J19" s="25">
        <f t="shared" si="5"/>
        <v>4</v>
      </c>
      <c r="K19" s="25">
        <f t="shared" si="5"/>
        <v>4</v>
      </c>
      <c r="L19" s="25">
        <f t="shared" si="5"/>
        <v>4</v>
      </c>
      <c r="M19" s="25">
        <f t="shared" si="5"/>
        <v>4</v>
      </c>
      <c r="N19" s="25">
        <f t="shared" si="5"/>
        <v>4</v>
      </c>
      <c r="O19" s="25">
        <f t="shared" si="5"/>
        <v>4</v>
      </c>
      <c r="P19" s="25">
        <f t="shared" si="5"/>
        <v>4</v>
      </c>
      <c r="Q19" s="25">
        <f t="shared" si="5"/>
        <v>4</v>
      </c>
      <c r="R19" s="25">
        <f t="shared" si="5"/>
        <v>4</v>
      </c>
      <c r="S19" s="25">
        <f t="shared" si="5"/>
        <v>4</v>
      </c>
    </row>
    <row r="20" spans="2:19" outlineLevel="2" x14ac:dyDescent="0.3">
      <c r="B20" s="36" t="s">
        <v>108</v>
      </c>
      <c r="C20" s="20" t="str">
        <f xml:space="preserve"> "руб. / "&amp;C19</f>
        <v>руб. / ед.</v>
      </c>
      <c r="D20" s="20"/>
      <c r="E20" s="20"/>
      <c r="F20" s="20"/>
      <c r="G20" s="17">
        <v>5</v>
      </c>
      <c r="H20" s="25">
        <f t="shared" ref="H20:S20" si="6" xml:space="preserve"> G20</f>
        <v>5</v>
      </c>
      <c r="I20" s="25">
        <f t="shared" si="6"/>
        <v>5</v>
      </c>
      <c r="J20" s="25">
        <f t="shared" si="6"/>
        <v>5</v>
      </c>
      <c r="K20" s="25">
        <f t="shared" si="6"/>
        <v>5</v>
      </c>
      <c r="L20" s="25">
        <f t="shared" si="6"/>
        <v>5</v>
      </c>
      <c r="M20" s="25">
        <f t="shared" si="6"/>
        <v>5</v>
      </c>
      <c r="N20" s="25">
        <f t="shared" si="6"/>
        <v>5</v>
      </c>
      <c r="O20" s="25">
        <f t="shared" si="6"/>
        <v>5</v>
      </c>
      <c r="P20" s="25">
        <f t="shared" si="6"/>
        <v>5</v>
      </c>
      <c r="Q20" s="25">
        <f t="shared" si="6"/>
        <v>5</v>
      </c>
      <c r="R20" s="25">
        <f t="shared" si="6"/>
        <v>5</v>
      </c>
      <c r="S20" s="25">
        <f t="shared" si="6"/>
        <v>5</v>
      </c>
    </row>
    <row r="21" spans="2:19" outlineLevel="2" x14ac:dyDescent="0.3">
      <c r="B21" s="35" t="s">
        <v>131</v>
      </c>
      <c r="C21" s="3" t="s">
        <v>0</v>
      </c>
      <c r="D21" s="3"/>
      <c r="E21" s="3"/>
      <c r="F21" s="3"/>
      <c r="G21" s="2">
        <f t="shared" ref="G21:P21" si="7" xml:space="preserve"> G22 * G23 * G$13 / 1000</f>
        <v>0.5</v>
      </c>
      <c r="H21" s="2">
        <f t="shared" si="7"/>
        <v>2.5</v>
      </c>
      <c r="I21" s="2">
        <f t="shared" si="7"/>
        <v>3.5</v>
      </c>
      <c r="J21" s="2">
        <f t="shared" si="7"/>
        <v>7.5</v>
      </c>
      <c r="K21" s="2">
        <f t="shared" si="7"/>
        <v>14</v>
      </c>
      <c r="L21" s="2">
        <f t="shared" si="7"/>
        <v>25</v>
      </c>
      <c r="M21" s="2">
        <f t="shared" si="7"/>
        <v>50</v>
      </c>
      <c r="N21" s="2">
        <f t="shared" si="7"/>
        <v>75</v>
      </c>
      <c r="O21" s="2">
        <f t="shared" si="7"/>
        <v>125</v>
      </c>
      <c r="P21" s="2">
        <f t="shared" si="7"/>
        <v>275</v>
      </c>
      <c r="Q21" s="2">
        <f t="shared" ref="Q21:S21" si="8" xml:space="preserve"> Q22 * Q23 * Q$13 / 1000</f>
        <v>250</v>
      </c>
      <c r="R21" s="2">
        <f t="shared" si="8"/>
        <v>350</v>
      </c>
      <c r="S21" s="2">
        <f t="shared" si="8"/>
        <v>750</v>
      </c>
    </row>
    <row r="22" spans="2:19" outlineLevel="2" x14ac:dyDescent="0.3">
      <c r="B22" s="36" t="str">
        <f xml:space="preserve"> B21&amp;" на ед. продукции"</f>
        <v>ткань на ед. продукции</v>
      </c>
      <c r="C22" s="42" t="s">
        <v>109</v>
      </c>
      <c r="D22" s="42"/>
      <c r="E22" s="42"/>
      <c r="F22" s="42"/>
      <c r="G22" s="17">
        <v>5</v>
      </c>
      <c r="H22" s="25">
        <f t="shared" ref="H22:S22" si="9" xml:space="preserve"> G22</f>
        <v>5</v>
      </c>
      <c r="I22" s="25">
        <f t="shared" si="9"/>
        <v>5</v>
      </c>
      <c r="J22" s="25">
        <f t="shared" si="9"/>
        <v>5</v>
      </c>
      <c r="K22" s="25">
        <f t="shared" si="9"/>
        <v>5</v>
      </c>
      <c r="L22" s="25">
        <f t="shared" si="9"/>
        <v>5</v>
      </c>
      <c r="M22" s="25">
        <f t="shared" si="9"/>
        <v>5</v>
      </c>
      <c r="N22" s="25">
        <f t="shared" si="9"/>
        <v>5</v>
      </c>
      <c r="O22" s="25">
        <f t="shared" si="9"/>
        <v>5</v>
      </c>
      <c r="P22" s="25">
        <f t="shared" si="9"/>
        <v>5</v>
      </c>
      <c r="Q22" s="25">
        <f t="shared" si="9"/>
        <v>5</v>
      </c>
      <c r="R22" s="25">
        <f t="shared" si="9"/>
        <v>5</v>
      </c>
      <c r="S22" s="25">
        <f t="shared" si="9"/>
        <v>5</v>
      </c>
    </row>
    <row r="23" spans="2:19" outlineLevel="2" x14ac:dyDescent="0.3">
      <c r="B23" s="36" t="s">
        <v>108</v>
      </c>
      <c r="C23" s="20" t="str">
        <f xml:space="preserve"> "руб. / "&amp;C22</f>
        <v>руб. / ед.</v>
      </c>
      <c r="D23" s="20"/>
      <c r="E23" s="20"/>
      <c r="F23" s="20"/>
      <c r="G23" s="17">
        <v>10</v>
      </c>
      <c r="H23" s="25">
        <f t="shared" ref="H23:S23" si="10" xml:space="preserve"> G23</f>
        <v>10</v>
      </c>
      <c r="I23" s="25">
        <f t="shared" si="10"/>
        <v>10</v>
      </c>
      <c r="J23" s="25">
        <f t="shared" si="10"/>
        <v>10</v>
      </c>
      <c r="K23" s="25">
        <f t="shared" si="10"/>
        <v>10</v>
      </c>
      <c r="L23" s="25">
        <f t="shared" si="10"/>
        <v>10</v>
      </c>
      <c r="M23" s="25">
        <f t="shared" si="10"/>
        <v>10</v>
      </c>
      <c r="N23" s="25">
        <f t="shared" si="10"/>
        <v>10</v>
      </c>
      <c r="O23" s="25">
        <f t="shared" si="10"/>
        <v>10</v>
      </c>
      <c r="P23" s="25">
        <f t="shared" si="10"/>
        <v>10</v>
      </c>
      <c r="Q23" s="25">
        <f t="shared" si="10"/>
        <v>10</v>
      </c>
      <c r="R23" s="25">
        <f t="shared" si="10"/>
        <v>10</v>
      </c>
      <c r="S23" s="25">
        <f t="shared" si="10"/>
        <v>10</v>
      </c>
    </row>
    <row r="24" spans="2:19" outlineLevel="2" x14ac:dyDescent="0.3">
      <c r="B24" s="35" t="s">
        <v>132</v>
      </c>
      <c r="C24" s="3" t="s">
        <v>0</v>
      </c>
      <c r="D24" s="3"/>
      <c r="E24" s="3"/>
      <c r="F24" s="3"/>
      <c r="G24" s="2">
        <f t="shared" ref="G24:P24" si="11" xml:space="preserve"> G25 * G26 * G$13 / 1000</f>
        <v>4</v>
      </c>
      <c r="H24" s="2">
        <f t="shared" si="11"/>
        <v>20</v>
      </c>
      <c r="I24" s="2">
        <f t="shared" si="11"/>
        <v>28</v>
      </c>
      <c r="J24" s="2">
        <f t="shared" si="11"/>
        <v>60</v>
      </c>
      <c r="K24" s="2">
        <f t="shared" si="11"/>
        <v>112</v>
      </c>
      <c r="L24" s="2">
        <f t="shared" si="11"/>
        <v>200</v>
      </c>
      <c r="M24" s="2">
        <f t="shared" si="11"/>
        <v>400</v>
      </c>
      <c r="N24" s="2">
        <f t="shared" si="11"/>
        <v>600</v>
      </c>
      <c r="O24" s="2">
        <f t="shared" si="11"/>
        <v>1000</v>
      </c>
      <c r="P24" s="2">
        <f t="shared" si="11"/>
        <v>2200</v>
      </c>
      <c r="Q24" s="2">
        <f t="shared" ref="Q24:S24" si="12" xml:space="preserve"> Q25 * Q26 * Q$13 / 1000</f>
        <v>2000</v>
      </c>
      <c r="R24" s="2">
        <f t="shared" si="12"/>
        <v>2800</v>
      </c>
      <c r="S24" s="2">
        <f t="shared" si="12"/>
        <v>6000</v>
      </c>
    </row>
    <row r="25" spans="2:19" outlineLevel="2" x14ac:dyDescent="0.3">
      <c r="B25" s="36" t="str">
        <f xml:space="preserve"> B24&amp;" на ед. продукции"</f>
        <v>дизайнерские расходы на ед. продукции</v>
      </c>
      <c r="C25" s="42" t="s">
        <v>109</v>
      </c>
      <c r="D25" s="42"/>
      <c r="E25" s="42"/>
      <c r="F25" s="42"/>
      <c r="G25" s="17">
        <v>4</v>
      </c>
      <c r="H25" s="25">
        <f t="shared" ref="H25:S25" si="13" xml:space="preserve"> G25</f>
        <v>4</v>
      </c>
      <c r="I25" s="25">
        <f t="shared" si="13"/>
        <v>4</v>
      </c>
      <c r="J25" s="25">
        <f t="shared" si="13"/>
        <v>4</v>
      </c>
      <c r="K25" s="25">
        <f t="shared" si="13"/>
        <v>4</v>
      </c>
      <c r="L25" s="25">
        <f t="shared" si="13"/>
        <v>4</v>
      </c>
      <c r="M25" s="25">
        <f t="shared" si="13"/>
        <v>4</v>
      </c>
      <c r="N25" s="25">
        <f t="shared" si="13"/>
        <v>4</v>
      </c>
      <c r="O25" s="25">
        <f t="shared" si="13"/>
        <v>4</v>
      </c>
      <c r="P25" s="25">
        <f t="shared" si="13"/>
        <v>4</v>
      </c>
      <c r="Q25" s="25">
        <f t="shared" si="13"/>
        <v>4</v>
      </c>
      <c r="R25" s="25">
        <f t="shared" si="13"/>
        <v>4</v>
      </c>
      <c r="S25" s="25">
        <f t="shared" si="13"/>
        <v>4</v>
      </c>
    </row>
    <row r="26" spans="2:19" outlineLevel="2" x14ac:dyDescent="0.3">
      <c r="B26" s="36" t="s">
        <v>108</v>
      </c>
      <c r="C26" s="20" t="str">
        <f xml:space="preserve"> "руб. / "&amp;C25</f>
        <v>руб. / ед.</v>
      </c>
      <c r="D26" s="20"/>
      <c r="E26" s="20"/>
      <c r="F26" s="20"/>
      <c r="G26" s="17">
        <v>100</v>
      </c>
      <c r="H26" s="25">
        <f t="shared" ref="H26:S26" si="14" xml:space="preserve"> G26</f>
        <v>100</v>
      </c>
      <c r="I26" s="25">
        <f t="shared" si="14"/>
        <v>100</v>
      </c>
      <c r="J26" s="25">
        <f t="shared" si="14"/>
        <v>100</v>
      </c>
      <c r="K26" s="25">
        <f t="shared" si="14"/>
        <v>100</v>
      </c>
      <c r="L26" s="25">
        <f t="shared" si="14"/>
        <v>100</v>
      </c>
      <c r="M26" s="25">
        <f t="shared" si="14"/>
        <v>100</v>
      </c>
      <c r="N26" s="25">
        <f t="shared" si="14"/>
        <v>100</v>
      </c>
      <c r="O26" s="25">
        <f t="shared" si="14"/>
        <v>100</v>
      </c>
      <c r="P26" s="25">
        <f t="shared" si="14"/>
        <v>100</v>
      </c>
      <c r="Q26" s="25">
        <f t="shared" si="14"/>
        <v>100</v>
      </c>
      <c r="R26" s="25">
        <f t="shared" si="14"/>
        <v>100</v>
      </c>
      <c r="S26" s="25">
        <f t="shared" si="14"/>
        <v>100</v>
      </c>
    </row>
    <row r="27" spans="2:19" outlineLevel="2" x14ac:dyDescent="0.3">
      <c r="B27" s="35" t="s">
        <v>133</v>
      </c>
      <c r="C27" s="3" t="s">
        <v>0</v>
      </c>
      <c r="D27" s="3"/>
      <c r="E27" s="3"/>
      <c r="F27" s="3"/>
      <c r="G27" s="2">
        <f t="shared" ref="G27:P27" si="15" xml:space="preserve"> G28 * G29 * G$13 / 1000</f>
        <v>0.15</v>
      </c>
      <c r="H27" s="2">
        <f t="shared" si="15"/>
        <v>0.75</v>
      </c>
      <c r="I27" s="2">
        <f t="shared" si="15"/>
        <v>1.05</v>
      </c>
      <c r="J27" s="2">
        <f t="shared" si="15"/>
        <v>2.25</v>
      </c>
      <c r="K27" s="2">
        <f t="shared" si="15"/>
        <v>4.2</v>
      </c>
      <c r="L27" s="2">
        <f t="shared" si="15"/>
        <v>7.5</v>
      </c>
      <c r="M27" s="2">
        <f t="shared" si="15"/>
        <v>15</v>
      </c>
      <c r="N27" s="2">
        <f t="shared" si="15"/>
        <v>22.5</v>
      </c>
      <c r="O27" s="2">
        <f t="shared" si="15"/>
        <v>37.5</v>
      </c>
      <c r="P27" s="2">
        <f t="shared" si="15"/>
        <v>82.5</v>
      </c>
      <c r="Q27" s="2">
        <f t="shared" ref="Q27:S27" si="16" xml:space="preserve"> Q28 * Q29 * Q$13 / 1000</f>
        <v>75</v>
      </c>
      <c r="R27" s="2">
        <f t="shared" si="16"/>
        <v>105</v>
      </c>
      <c r="S27" s="2">
        <f t="shared" si="16"/>
        <v>225</v>
      </c>
    </row>
    <row r="28" spans="2:19" outlineLevel="2" x14ac:dyDescent="0.3">
      <c r="B28" s="36" t="str">
        <f xml:space="preserve"> B27&amp;" на ед. продукции"</f>
        <v>техника на ед. продукции</v>
      </c>
      <c r="C28" s="42" t="s">
        <v>109</v>
      </c>
      <c r="D28" s="42"/>
      <c r="E28" s="42"/>
      <c r="F28" s="42"/>
      <c r="G28" s="17">
        <v>3</v>
      </c>
      <c r="H28" s="25">
        <f t="shared" ref="H28:S28" si="17" xml:space="preserve"> G28</f>
        <v>3</v>
      </c>
      <c r="I28" s="25">
        <f t="shared" si="17"/>
        <v>3</v>
      </c>
      <c r="J28" s="25">
        <f t="shared" si="17"/>
        <v>3</v>
      </c>
      <c r="K28" s="25">
        <f t="shared" si="17"/>
        <v>3</v>
      </c>
      <c r="L28" s="25">
        <f t="shared" si="17"/>
        <v>3</v>
      </c>
      <c r="M28" s="25">
        <f t="shared" si="17"/>
        <v>3</v>
      </c>
      <c r="N28" s="25">
        <f t="shared" si="17"/>
        <v>3</v>
      </c>
      <c r="O28" s="25">
        <f t="shared" si="17"/>
        <v>3</v>
      </c>
      <c r="P28" s="25">
        <f t="shared" si="17"/>
        <v>3</v>
      </c>
      <c r="Q28" s="25">
        <f t="shared" si="17"/>
        <v>3</v>
      </c>
      <c r="R28" s="25">
        <f t="shared" si="17"/>
        <v>3</v>
      </c>
      <c r="S28" s="25">
        <f t="shared" si="17"/>
        <v>3</v>
      </c>
    </row>
    <row r="29" spans="2:19" outlineLevel="2" x14ac:dyDescent="0.3">
      <c r="B29" s="36" t="s">
        <v>108</v>
      </c>
      <c r="C29" s="20" t="str">
        <f xml:space="preserve"> "руб. / "&amp;C28</f>
        <v>руб. / ед.</v>
      </c>
      <c r="D29" s="20"/>
      <c r="E29" s="20"/>
      <c r="F29" s="20"/>
      <c r="G29" s="17">
        <v>5</v>
      </c>
      <c r="H29" s="25">
        <f t="shared" ref="H29:S29" si="18" xml:space="preserve"> G29</f>
        <v>5</v>
      </c>
      <c r="I29" s="25">
        <f t="shared" si="18"/>
        <v>5</v>
      </c>
      <c r="J29" s="25">
        <f t="shared" si="18"/>
        <v>5</v>
      </c>
      <c r="K29" s="25">
        <f t="shared" si="18"/>
        <v>5</v>
      </c>
      <c r="L29" s="25">
        <f t="shared" si="18"/>
        <v>5</v>
      </c>
      <c r="M29" s="25">
        <f t="shared" si="18"/>
        <v>5</v>
      </c>
      <c r="N29" s="25">
        <f t="shared" si="18"/>
        <v>5</v>
      </c>
      <c r="O29" s="25">
        <f t="shared" si="18"/>
        <v>5</v>
      </c>
      <c r="P29" s="25">
        <f t="shared" si="18"/>
        <v>5</v>
      </c>
      <c r="Q29" s="25">
        <f t="shared" si="18"/>
        <v>5</v>
      </c>
      <c r="R29" s="25">
        <f t="shared" si="18"/>
        <v>5</v>
      </c>
      <c r="S29" s="25">
        <f t="shared" si="18"/>
        <v>5</v>
      </c>
    </row>
    <row r="30" spans="2:19" outlineLevel="1" x14ac:dyDescent="0.3">
      <c r="B30" s="36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2:19" outlineLevel="1" x14ac:dyDescent="0.3">
      <c r="B31" s="21" t="s">
        <v>107</v>
      </c>
      <c r="C31" s="3" t="s">
        <v>0</v>
      </c>
      <c r="D31" s="3"/>
      <c r="E31" s="3"/>
      <c r="F31" s="3"/>
      <c r="G31" s="2">
        <f xml:space="preserve"> (G33 * G34 + G36 * G37 + G39 * G40 + G42 * G43) * 3</f>
        <v>378000</v>
      </c>
      <c r="H31" s="2">
        <f xml:space="preserve"> (H33 * H34 + H36 * H37 + H39 * H40 + H42 * H43) * 3</f>
        <v>378000</v>
      </c>
      <c r="I31" s="2">
        <f xml:space="preserve"> (I33 * I34 + I36 * I37 + I39 * I40 + I42 * I43) * 3</f>
        <v>378000</v>
      </c>
      <c r="J31" s="2">
        <f xml:space="preserve"> (J33 * J34 + J36 * J37 + J39 * J40 + J42 * J43) * 3</f>
        <v>378000</v>
      </c>
      <c r="K31" s="2">
        <f xml:space="preserve"> SUM(G31:J31)</f>
        <v>1512000</v>
      </c>
      <c r="L31" s="2">
        <f xml:space="preserve"> (L33 * L34 + L36 * L37 + L39 * L40 + L42 * L43) * 3</f>
        <v>378000</v>
      </c>
      <c r="M31" s="2">
        <f xml:space="preserve"> (M33 * M34 + M36 * M37 + M39 * M40 + M42 * M43) * 3</f>
        <v>378000</v>
      </c>
      <c r="N31" s="2">
        <f xml:space="preserve"> (N33 * N34 + N36 * N37 + N39 * N40 + N42 * N43) * 3</f>
        <v>378000</v>
      </c>
      <c r="O31" s="2">
        <f xml:space="preserve"> (O33 * O34 + O36 * O37 + O39 * O40 + O42 * O43) * 3</f>
        <v>378000</v>
      </c>
      <c r="P31" s="2">
        <f xml:space="preserve"> SUM(L31:O31)</f>
        <v>1512000</v>
      </c>
      <c r="Q31" s="2">
        <f xml:space="preserve"> (Q33 * Q34 + Q36 * Q37 + Q39 * Q40 + Q42 * Q43) * 12</f>
        <v>1512000</v>
      </c>
      <c r="R31" s="2">
        <f t="shared" ref="R31:S31" si="19" xml:space="preserve"> (R33 * R34 + R36 * R37 + R39 * R40 + R42 * R43) * 12</f>
        <v>1512000</v>
      </c>
      <c r="S31" s="2">
        <f t="shared" si="19"/>
        <v>1512000</v>
      </c>
    </row>
    <row r="32" spans="2:19" outlineLevel="2" x14ac:dyDescent="0.3">
      <c r="B32" s="35" t="s">
        <v>134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outlineLevel="2" x14ac:dyDescent="0.3">
      <c r="B33" s="36" t="s">
        <v>102</v>
      </c>
      <c r="C33" s="20" t="s">
        <v>101</v>
      </c>
      <c r="D33" s="20"/>
      <c r="E33" s="20"/>
      <c r="F33" s="20"/>
      <c r="G33" s="17">
        <v>2</v>
      </c>
      <c r="H33" s="17">
        <v>2</v>
      </c>
      <c r="I33" s="17">
        <v>2</v>
      </c>
      <c r="J33" s="17">
        <v>2</v>
      </c>
      <c r="K33" s="2">
        <f xml:space="preserve"> J33</f>
        <v>2</v>
      </c>
      <c r="L33" s="17">
        <v>2</v>
      </c>
      <c r="M33" s="17">
        <v>2</v>
      </c>
      <c r="N33" s="17">
        <v>2</v>
      </c>
      <c r="O33" s="17">
        <v>2</v>
      </c>
      <c r="P33" s="2">
        <v>2</v>
      </c>
      <c r="Q33" s="17">
        <v>2</v>
      </c>
      <c r="R33" s="17">
        <v>2</v>
      </c>
      <c r="S33" s="17">
        <v>2</v>
      </c>
    </row>
    <row r="34" spans="2:19" outlineLevel="2" x14ac:dyDescent="0.3">
      <c r="B34" s="36" t="s">
        <v>100</v>
      </c>
      <c r="C34" s="20" t="s">
        <v>99</v>
      </c>
      <c r="D34" s="20"/>
      <c r="E34" s="20"/>
      <c r="F34" s="20"/>
      <c r="G34" s="17">
        <v>15000</v>
      </c>
      <c r="H34" s="2">
        <f t="shared" ref="H34:S34" si="20">G34</f>
        <v>15000</v>
      </c>
      <c r="I34" s="2">
        <f t="shared" si="20"/>
        <v>15000</v>
      </c>
      <c r="J34" s="2">
        <f t="shared" si="20"/>
        <v>15000</v>
      </c>
      <c r="K34" s="2">
        <f t="shared" si="20"/>
        <v>15000</v>
      </c>
      <c r="L34" s="2">
        <f t="shared" si="20"/>
        <v>15000</v>
      </c>
      <c r="M34" s="2">
        <f t="shared" si="20"/>
        <v>15000</v>
      </c>
      <c r="N34" s="2">
        <f t="shared" si="20"/>
        <v>15000</v>
      </c>
      <c r="O34" s="2">
        <f t="shared" si="20"/>
        <v>15000</v>
      </c>
      <c r="P34" s="2">
        <f t="shared" si="20"/>
        <v>15000</v>
      </c>
      <c r="Q34" s="2">
        <f t="shared" si="20"/>
        <v>15000</v>
      </c>
      <c r="R34" s="2">
        <f t="shared" si="20"/>
        <v>15000</v>
      </c>
      <c r="S34" s="2">
        <f t="shared" si="20"/>
        <v>15000</v>
      </c>
    </row>
    <row r="35" spans="2:19" outlineLevel="2" x14ac:dyDescent="0.3">
      <c r="B35" s="35" t="s">
        <v>135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19" outlineLevel="2" x14ac:dyDescent="0.3">
      <c r="B36" s="36" t="s">
        <v>102</v>
      </c>
      <c r="C36" s="20" t="s">
        <v>101</v>
      </c>
      <c r="D36" s="20"/>
      <c r="E36" s="20"/>
      <c r="F36" s="20"/>
      <c r="G36" s="17">
        <v>3</v>
      </c>
      <c r="H36" s="17">
        <v>3</v>
      </c>
      <c r="I36" s="17">
        <v>3</v>
      </c>
      <c r="J36" s="17">
        <v>3</v>
      </c>
      <c r="K36" s="2">
        <f xml:space="preserve"> J36</f>
        <v>3</v>
      </c>
      <c r="L36" s="17">
        <v>3</v>
      </c>
      <c r="M36" s="17">
        <v>3</v>
      </c>
      <c r="N36" s="17">
        <v>3</v>
      </c>
      <c r="O36" s="17">
        <v>3</v>
      </c>
      <c r="P36" s="2">
        <v>1</v>
      </c>
      <c r="Q36" s="17">
        <v>3</v>
      </c>
      <c r="R36" s="17">
        <v>3</v>
      </c>
      <c r="S36" s="17">
        <v>3</v>
      </c>
    </row>
    <row r="37" spans="2:19" outlineLevel="2" x14ac:dyDescent="0.3">
      <c r="B37" s="36" t="s">
        <v>100</v>
      </c>
      <c r="C37" s="20" t="s">
        <v>99</v>
      </c>
      <c r="D37" s="20"/>
      <c r="E37" s="20"/>
      <c r="F37" s="20"/>
      <c r="G37" s="17">
        <v>20000</v>
      </c>
      <c r="H37" s="2">
        <f t="shared" ref="H37:S37" si="21">G37</f>
        <v>20000</v>
      </c>
      <c r="I37" s="2">
        <f t="shared" si="21"/>
        <v>20000</v>
      </c>
      <c r="J37" s="2">
        <f t="shared" si="21"/>
        <v>20000</v>
      </c>
      <c r="K37" s="2">
        <f t="shared" si="21"/>
        <v>20000</v>
      </c>
      <c r="L37" s="2">
        <f t="shared" si="21"/>
        <v>20000</v>
      </c>
      <c r="M37" s="2">
        <f t="shared" si="21"/>
        <v>20000</v>
      </c>
      <c r="N37" s="2">
        <f t="shared" si="21"/>
        <v>20000</v>
      </c>
      <c r="O37" s="2">
        <f t="shared" si="21"/>
        <v>20000</v>
      </c>
      <c r="P37" s="2">
        <f t="shared" si="21"/>
        <v>20000</v>
      </c>
      <c r="Q37" s="2">
        <f t="shared" si="21"/>
        <v>20000</v>
      </c>
      <c r="R37" s="2">
        <f t="shared" si="21"/>
        <v>20000</v>
      </c>
      <c r="S37" s="2">
        <f t="shared" si="21"/>
        <v>20000</v>
      </c>
    </row>
    <row r="38" spans="2:19" outlineLevel="2" x14ac:dyDescent="0.3">
      <c r="B38" s="35" t="s">
        <v>136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2:19" outlineLevel="2" x14ac:dyDescent="0.3">
      <c r="B39" s="36" t="s">
        <v>102</v>
      </c>
      <c r="C39" s="20" t="s">
        <v>101</v>
      </c>
      <c r="D39" s="20"/>
      <c r="E39" s="20"/>
      <c r="F39" s="20"/>
      <c r="G39" s="17">
        <v>1</v>
      </c>
      <c r="H39" s="17">
        <v>1</v>
      </c>
      <c r="I39" s="17">
        <v>1</v>
      </c>
      <c r="J39" s="17">
        <v>1</v>
      </c>
      <c r="K39" s="2">
        <v>1</v>
      </c>
      <c r="L39" s="17">
        <v>1</v>
      </c>
      <c r="M39" s="17">
        <v>1</v>
      </c>
      <c r="N39" s="17">
        <v>1</v>
      </c>
      <c r="O39" s="17">
        <v>1</v>
      </c>
      <c r="P39" s="2">
        <v>1</v>
      </c>
      <c r="Q39" s="17">
        <v>1</v>
      </c>
      <c r="R39" s="17">
        <v>1</v>
      </c>
      <c r="S39" s="17">
        <v>1</v>
      </c>
    </row>
    <row r="40" spans="2:19" outlineLevel="2" x14ac:dyDescent="0.3">
      <c r="B40" s="36" t="s">
        <v>100</v>
      </c>
      <c r="C40" s="20" t="s">
        <v>99</v>
      </c>
      <c r="D40" s="20"/>
      <c r="E40" s="20"/>
      <c r="F40" s="20"/>
      <c r="G40" s="17">
        <v>12000</v>
      </c>
      <c r="H40" s="2">
        <f t="shared" ref="H40:S40" si="22">G40</f>
        <v>12000</v>
      </c>
      <c r="I40" s="2">
        <f t="shared" si="22"/>
        <v>12000</v>
      </c>
      <c r="J40" s="2">
        <f t="shared" si="22"/>
        <v>12000</v>
      </c>
      <c r="K40" s="2">
        <f t="shared" si="22"/>
        <v>12000</v>
      </c>
      <c r="L40" s="2">
        <f t="shared" si="22"/>
        <v>12000</v>
      </c>
      <c r="M40" s="2">
        <f t="shared" si="22"/>
        <v>12000</v>
      </c>
      <c r="N40" s="2">
        <f t="shared" si="22"/>
        <v>12000</v>
      </c>
      <c r="O40" s="2">
        <f t="shared" si="22"/>
        <v>12000</v>
      </c>
      <c r="P40" s="2">
        <f t="shared" si="22"/>
        <v>12000</v>
      </c>
      <c r="Q40" s="2">
        <f t="shared" si="22"/>
        <v>12000</v>
      </c>
      <c r="R40" s="2">
        <f t="shared" si="22"/>
        <v>12000</v>
      </c>
      <c r="S40" s="2">
        <f t="shared" si="22"/>
        <v>12000</v>
      </c>
    </row>
    <row r="41" spans="2:19" outlineLevel="2" x14ac:dyDescent="0.3">
      <c r="B41" s="35" t="s">
        <v>137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2:19" outlineLevel="2" x14ac:dyDescent="0.3">
      <c r="B42" s="36" t="s">
        <v>102</v>
      </c>
      <c r="C42" s="20" t="s">
        <v>101</v>
      </c>
      <c r="D42" s="20"/>
      <c r="E42" s="20"/>
      <c r="F42" s="20"/>
      <c r="G42" s="17">
        <v>2</v>
      </c>
      <c r="H42" s="17">
        <v>2</v>
      </c>
      <c r="I42" s="17">
        <v>2</v>
      </c>
      <c r="J42" s="17">
        <v>2</v>
      </c>
      <c r="K42" s="2">
        <f xml:space="preserve"> J42</f>
        <v>2</v>
      </c>
      <c r="L42" s="17">
        <v>2</v>
      </c>
      <c r="M42" s="17">
        <v>2</v>
      </c>
      <c r="N42" s="17">
        <v>2</v>
      </c>
      <c r="O42" s="17">
        <v>2</v>
      </c>
      <c r="P42" s="2">
        <f xml:space="preserve"> O42</f>
        <v>2</v>
      </c>
      <c r="Q42" s="17">
        <v>2</v>
      </c>
      <c r="R42" s="17">
        <v>2</v>
      </c>
      <c r="S42" s="17">
        <v>2</v>
      </c>
    </row>
    <row r="43" spans="2:19" outlineLevel="2" x14ac:dyDescent="0.3">
      <c r="B43" s="36" t="s">
        <v>100</v>
      </c>
      <c r="C43" s="20" t="s">
        <v>99</v>
      </c>
      <c r="D43" s="20"/>
      <c r="E43" s="20"/>
      <c r="F43" s="20"/>
      <c r="G43" s="17">
        <v>12000</v>
      </c>
      <c r="H43" s="2">
        <f t="shared" ref="H43:S43" si="23">G43</f>
        <v>12000</v>
      </c>
      <c r="I43" s="2">
        <f t="shared" si="23"/>
        <v>12000</v>
      </c>
      <c r="J43" s="2">
        <f t="shared" si="23"/>
        <v>12000</v>
      </c>
      <c r="K43" s="2">
        <f t="shared" si="23"/>
        <v>12000</v>
      </c>
      <c r="L43" s="2">
        <f t="shared" si="23"/>
        <v>12000</v>
      </c>
      <c r="M43" s="2">
        <f t="shared" si="23"/>
        <v>12000</v>
      </c>
      <c r="N43" s="2">
        <f t="shared" si="23"/>
        <v>12000</v>
      </c>
      <c r="O43" s="2">
        <f t="shared" si="23"/>
        <v>12000</v>
      </c>
      <c r="P43" s="2">
        <f t="shared" si="23"/>
        <v>12000</v>
      </c>
      <c r="Q43" s="2">
        <f t="shared" si="23"/>
        <v>12000</v>
      </c>
      <c r="R43" s="2">
        <f t="shared" si="23"/>
        <v>12000</v>
      </c>
      <c r="S43" s="2">
        <f t="shared" si="23"/>
        <v>12000</v>
      </c>
    </row>
    <row r="44" spans="2:19" outlineLevel="1" x14ac:dyDescent="0.3">
      <c r="B44" s="21" t="s">
        <v>98</v>
      </c>
      <c r="C44" s="3" t="s">
        <v>0</v>
      </c>
      <c r="D44" s="41">
        <v>0.3</v>
      </c>
      <c r="E44" s="3"/>
      <c r="F44" s="3"/>
      <c r="G44" s="2">
        <f xml:space="preserve"> G31 * $D44</f>
        <v>113400</v>
      </c>
      <c r="H44" s="2">
        <f t="shared" ref="H44:P44" si="24" xml:space="preserve"> H31 * $D44</f>
        <v>113400</v>
      </c>
      <c r="I44" s="2">
        <f t="shared" si="24"/>
        <v>113400</v>
      </c>
      <c r="J44" s="2">
        <f t="shared" si="24"/>
        <v>113400</v>
      </c>
      <c r="K44" s="2">
        <f t="shared" si="24"/>
        <v>453600</v>
      </c>
      <c r="L44" s="2">
        <f t="shared" si="24"/>
        <v>113400</v>
      </c>
      <c r="M44" s="2">
        <f t="shared" si="24"/>
        <v>113400</v>
      </c>
      <c r="N44" s="2">
        <f t="shared" si="24"/>
        <v>113400</v>
      </c>
      <c r="O44" s="2">
        <f t="shared" si="24"/>
        <v>113400</v>
      </c>
      <c r="P44" s="2">
        <f t="shared" si="24"/>
        <v>453600</v>
      </c>
      <c r="Q44" s="2">
        <f xml:space="preserve"> Q31 * $D44</f>
        <v>453600</v>
      </c>
      <c r="R44" s="2">
        <f t="shared" ref="R44:S44" si="25" xml:space="preserve"> R31 * $D44</f>
        <v>453600</v>
      </c>
      <c r="S44" s="2">
        <f t="shared" si="25"/>
        <v>453600</v>
      </c>
    </row>
    <row r="45" spans="2:19" outlineLevel="1" x14ac:dyDescent="0.3">
      <c r="B45" s="2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2:19" outlineLevel="1" x14ac:dyDescent="0.3">
      <c r="B46" s="21" t="s">
        <v>97</v>
      </c>
      <c r="C46" s="3" t="s">
        <v>0</v>
      </c>
      <c r="D46" s="3"/>
      <c r="E46" s="3"/>
      <c r="F46" s="3"/>
      <c r="G46" s="2">
        <f>SUM(G47:G50)</f>
        <v>49</v>
      </c>
      <c r="H46" s="2">
        <f>SUM(H47:H50)</f>
        <v>49</v>
      </c>
      <c r="I46" s="2">
        <f>SUM(I47:I50)</f>
        <v>49</v>
      </c>
      <c r="J46" s="2">
        <f>SUM(J47:J50)</f>
        <v>49</v>
      </c>
      <c r="K46" s="25">
        <f xml:space="preserve"> SUM(G46:J46)</f>
        <v>196</v>
      </c>
      <c r="L46" s="2">
        <f>SUM(L47:L50)</f>
        <v>49</v>
      </c>
      <c r="M46" s="2">
        <f>SUM(M47:M50)</f>
        <v>49</v>
      </c>
      <c r="N46" s="2">
        <f>SUM(N47:N50)</f>
        <v>49</v>
      </c>
      <c r="O46" s="2">
        <f>SUM(O47:O50)</f>
        <v>49</v>
      </c>
      <c r="P46" s="25">
        <f xml:space="preserve"> SUM(L46:O46)</f>
        <v>196</v>
      </c>
      <c r="Q46" s="25">
        <f xml:space="preserve"> SUM(M46:P46)</f>
        <v>343</v>
      </c>
      <c r="R46" s="25">
        <f xml:space="preserve"> SUM(N46:Q46)</f>
        <v>637</v>
      </c>
      <c r="S46" s="25">
        <f xml:space="preserve"> SUM(O46:R46)</f>
        <v>1225</v>
      </c>
    </row>
    <row r="47" spans="2:19" outlineLevel="2" x14ac:dyDescent="0.3">
      <c r="B47" s="35" t="s">
        <v>138</v>
      </c>
      <c r="C47" s="3" t="s">
        <v>0</v>
      </c>
      <c r="D47" s="3"/>
      <c r="E47" s="3"/>
      <c r="F47" s="3"/>
      <c r="G47" s="17">
        <v>1</v>
      </c>
      <c r="H47" s="17">
        <v>1</v>
      </c>
      <c r="I47" s="17">
        <v>1</v>
      </c>
      <c r="J47" s="17">
        <v>1</v>
      </c>
      <c r="K47" s="25">
        <f xml:space="preserve"> SUM(G47:J47)</f>
        <v>4</v>
      </c>
      <c r="L47" s="17">
        <v>1</v>
      </c>
      <c r="M47" s="17">
        <v>1</v>
      </c>
      <c r="N47" s="17">
        <v>1</v>
      </c>
      <c r="O47" s="17">
        <v>1</v>
      </c>
      <c r="P47" s="25">
        <f xml:space="preserve"> SUM(L47:O47)</f>
        <v>4</v>
      </c>
      <c r="Q47" s="17">
        <v>1</v>
      </c>
      <c r="R47" s="17">
        <v>1</v>
      </c>
      <c r="S47" s="17">
        <v>1</v>
      </c>
    </row>
    <row r="48" spans="2:19" outlineLevel="2" x14ac:dyDescent="0.3">
      <c r="B48" s="35" t="s">
        <v>139</v>
      </c>
      <c r="C48" s="3" t="s">
        <v>0</v>
      </c>
      <c r="D48" s="3"/>
      <c r="E48" s="3"/>
      <c r="F48" s="3"/>
      <c r="G48" s="17">
        <v>1</v>
      </c>
      <c r="H48" s="17">
        <v>1</v>
      </c>
      <c r="I48" s="17">
        <v>1</v>
      </c>
      <c r="J48" s="17">
        <v>1</v>
      </c>
      <c r="K48" s="25">
        <f xml:space="preserve"> SUM(G48:J48)</f>
        <v>4</v>
      </c>
      <c r="L48" s="17">
        <v>1</v>
      </c>
      <c r="M48" s="17">
        <v>1</v>
      </c>
      <c r="N48" s="17">
        <v>1</v>
      </c>
      <c r="O48" s="17">
        <v>1</v>
      </c>
      <c r="P48" s="25">
        <f xml:space="preserve"> SUM(L48:O48)</f>
        <v>4</v>
      </c>
      <c r="Q48" s="17">
        <v>1</v>
      </c>
      <c r="R48" s="17">
        <v>1</v>
      </c>
      <c r="S48" s="17">
        <v>1</v>
      </c>
    </row>
    <row r="49" spans="2:19" outlineLevel="2" x14ac:dyDescent="0.3">
      <c r="B49" s="35" t="s">
        <v>140</v>
      </c>
      <c r="C49" s="3" t="s">
        <v>0</v>
      </c>
      <c r="D49" s="3"/>
      <c r="E49" s="3"/>
      <c r="F49" s="3"/>
      <c r="G49" s="17">
        <v>47</v>
      </c>
      <c r="H49" s="17">
        <v>47</v>
      </c>
      <c r="I49" s="17">
        <v>47</v>
      </c>
      <c r="J49" s="17">
        <v>47</v>
      </c>
      <c r="K49" s="25">
        <f xml:space="preserve"> SUM(G49:J49)</f>
        <v>188</v>
      </c>
      <c r="L49" s="17">
        <v>47</v>
      </c>
      <c r="M49" s="17">
        <v>47</v>
      </c>
      <c r="N49" s="17">
        <v>47</v>
      </c>
      <c r="O49" s="17">
        <v>47</v>
      </c>
      <c r="P49" s="25">
        <f xml:space="preserve"> SUM(L49:O49)</f>
        <v>188</v>
      </c>
      <c r="Q49" s="17">
        <v>47</v>
      </c>
      <c r="R49" s="17">
        <v>47</v>
      </c>
      <c r="S49" s="17">
        <v>477</v>
      </c>
    </row>
    <row r="50" spans="2:19" outlineLevel="2" x14ac:dyDescent="0.3">
      <c r="B50" s="35" t="s">
        <v>96</v>
      </c>
      <c r="C50" s="3" t="s">
        <v>0</v>
      </c>
      <c r="D50" s="3"/>
      <c r="E50" s="3"/>
      <c r="F50" s="3"/>
      <c r="G50" s="17">
        <v>0</v>
      </c>
      <c r="H50" s="17">
        <v>0</v>
      </c>
      <c r="I50" s="17">
        <v>0</v>
      </c>
      <c r="J50" s="17">
        <v>0</v>
      </c>
      <c r="K50" s="25">
        <f xml:space="preserve"> SUM(G50:J50)</f>
        <v>0</v>
      </c>
      <c r="L50" s="17">
        <v>0</v>
      </c>
      <c r="M50" s="17">
        <v>0</v>
      </c>
      <c r="N50" s="17">
        <v>0</v>
      </c>
      <c r="O50" s="17">
        <v>0</v>
      </c>
      <c r="P50" s="25">
        <f xml:space="preserve"> SUM(L50:O50)</f>
        <v>0</v>
      </c>
      <c r="Q50" s="17">
        <v>0</v>
      </c>
      <c r="R50" s="17">
        <v>0</v>
      </c>
      <c r="S50" s="17">
        <v>0</v>
      </c>
    </row>
    <row r="51" spans="2:19" outlineLevel="1" x14ac:dyDescent="0.3">
      <c r="B51" s="35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2:19" outlineLevel="1" x14ac:dyDescent="0.3">
      <c r="B52" s="21" t="s">
        <v>15</v>
      </c>
      <c r="C52" s="3" t="s">
        <v>0</v>
      </c>
      <c r="D52" s="3"/>
      <c r="E52" s="3"/>
      <c r="F52" s="3"/>
      <c r="G52" s="2">
        <f t="shared" ref="G52:O52" si="26" xml:space="preserve"> G61</f>
        <v>0</v>
      </c>
      <c r="H52" s="2">
        <f t="shared" si="26"/>
        <v>0</v>
      </c>
      <c r="I52" s="2">
        <f t="shared" si="26"/>
        <v>0</v>
      </c>
      <c r="J52" s="2">
        <f t="shared" si="26"/>
        <v>0</v>
      </c>
      <c r="K52" s="2">
        <f t="shared" si="26"/>
        <v>0</v>
      </c>
      <c r="L52" s="2">
        <f t="shared" si="26"/>
        <v>0</v>
      </c>
      <c r="M52" s="2">
        <f t="shared" si="26"/>
        <v>0</v>
      </c>
      <c r="N52" s="2">
        <f t="shared" si="26"/>
        <v>0</v>
      </c>
      <c r="O52" s="2">
        <f t="shared" si="26"/>
        <v>0</v>
      </c>
      <c r="P52" s="2">
        <f xml:space="preserve"> P61</f>
        <v>0</v>
      </c>
      <c r="Q52" s="2">
        <f t="shared" ref="Q52:S52" si="27" xml:space="preserve"> Q61</f>
        <v>0</v>
      </c>
      <c r="R52" s="2">
        <f t="shared" si="27"/>
        <v>0</v>
      </c>
      <c r="S52" s="2">
        <f t="shared" si="27"/>
        <v>0</v>
      </c>
    </row>
    <row r="53" spans="2:19" outlineLevel="2" x14ac:dyDescent="0.3">
      <c r="B53" s="21"/>
      <c r="C53" s="3"/>
      <c r="D53" s="3"/>
      <c r="E53" s="3"/>
      <c r="F53" s="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 spans="2:19" outlineLevel="2" x14ac:dyDescent="0.3">
      <c r="B54" s="1" t="s">
        <v>95</v>
      </c>
      <c r="C54" s="3" t="s">
        <v>0</v>
      </c>
      <c r="D54" s="3"/>
      <c r="E54" s="3"/>
      <c r="F54" s="3"/>
      <c r="G54" s="2">
        <f xml:space="preserve"> SUM(G72, G92, G112, G132, G152, G172, G192, G212)</f>
        <v>0</v>
      </c>
      <c r="H54" s="2">
        <f xml:space="preserve"> SUM(H72, H92, H112, H132, H152, H172, H192, H212)</f>
        <v>0</v>
      </c>
      <c r="I54" s="2">
        <f xml:space="preserve"> SUM(I72, I92, I112, I132, I152, I172, I192, I212)</f>
        <v>0</v>
      </c>
      <c r="J54" s="2">
        <f xml:space="preserve"> SUM(J72, J92, J112, J132, J152, J172, J192, J212)</f>
        <v>0</v>
      </c>
      <c r="K54" s="13">
        <f xml:space="preserve">  SUM(G54:J54)</f>
        <v>0</v>
      </c>
      <c r="L54" s="2">
        <f xml:space="preserve"> SUM(L72, L92, L112, L132, L152, L172, L192, L212)</f>
        <v>0</v>
      </c>
      <c r="M54" s="2">
        <f xml:space="preserve"> SUM(M72, M92, M112, M132, M152, M172, M192, M212)</f>
        <v>0</v>
      </c>
      <c r="N54" s="2">
        <f xml:space="preserve"> SUM(N72, N92, N112, N132, N152, N172, N192, N212)</f>
        <v>0</v>
      </c>
      <c r="O54" s="2">
        <f xml:space="preserve"> SUM(O72, O92, O112, O132, O152, O172, O192, O212)</f>
        <v>0</v>
      </c>
      <c r="P54" s="13">
        <f xml:space="preserve">  SUM(L54:O54)</f>
        <v>0</v>
      </c>
      <c r="Q54" s="2">
        <f xml:space="preserve"> SUM(Q72, Q92, Q112, Q132, Q152, Q172, Q192, Q212)</f>
        <v>0</v>
      </c>
      <c r="R54" s="2">
        <f xml:space="preserve"> SUM(R72, R92, R112, R132, R152, R172, R192, R212)</f>
        <v>0</v>
      </c>
      <c r="S54" s="2">
        <f xml:space="preserve"> SUM(S72, S92, S112, S132, S152, S172, S192, S212)</f>
        <v>0</v>
      </c>
    </row>
    <row r="55" spans="2:19" outlineLevel="2" x14ac:dyDescent="0.3">
      <c r="B55" s="1" t="s">
        <v>79</v>
      </c>
      <c r="C55" s="3" t="s">
        <v>0</v>
      </c>
      <c r="D55" s="3"/>
      <c r="E55" s="3"/>
      <c r="F55" s="3"/>
      <c r="G55" s="2">
        <f xml:space="preserve"> SUM(G74, G94, G114, G134, G154, G174, G194, G214)</f>
        <v>0</v>
      </c>
      <c r="H55" s="2">
        <f xml:space="preserve"> SUM(H74, H94, H114, H134, H154, H174, H194, H214)</f>
        <v>0</v>
      </c>
      <c r="I55" s="2">
        <f xml:space="preserve"> SUM(I74, I94, I114, I134, I154, I174, I194, I214)</f>
        <v>0</v>
      </c>
      <c r="J55" s="2">
        <f xml:space="preserve"> SUM(J74, J94, J114, J134, J154, J174, J194, J214)</f>
        <v>0</v>
      </c>
      <c r="K55" s="13">
        <f xml:space="preserve"> J55</f>
        <v>0</v>
      </c>
      <c r="L55" s="2">
        <f xml:space="preserve"> SUM(L74, L94, L114, L134, L154, L174, L194, L214)</f>
        <v>0</v>
      </c>
      <c r="M55" s="2">
        <f xml:space="preserve"> SUM(M74, M94, M114, M134, M154, M174, M194, M214)</f>
        <v>0</v>
      </c>
      <c r="N55" s="2">
        <f xml:space="preserve"> SUM(N74, N94, N114, N134, N154, N174, N194, N214)</f>
        <v>0</v>
      </c>
      <c r="O55" s="2">
        <f xml:space="preserve"> SUM(O74, O94, O114, O134, O154, O174, O194, O214)</f>
        <v>0</v>
      </c>
      <c r="P55" s="13">
        <f xml:space="preserve"> O55</f>
        <v>0</v>
      </c>
      <c r="Q55" s="2">
        <f xml:space="preserve"> SUM(Q74, Q94, Q114, Q134, Q154, Q174, Q194, Q214)</f>
        <v>0</v>
      </c>
      <c r="R55" s="2">
        <f xml:space="preserve"> SUM(R74, R94, R114, R134, R154, R174, R194, R214)</f>
        <v>0</v>
      </c>
      <c r="S55" s="2">
        <f xml:space="preserve"> SUM(S74, S94, S114, S134, S154, S174, S194, S214)</f>
        <v>0</v>
      </c>
    </row>
    <row r="56" spans="2:19" outlineLevel="2" x14ac:dyDescent="0.3">
      <c r="B56" s="1"/>
      <c r="C56" s="3"/>
      <c r="D56" s="3"/>
      <c r="E56" s="3"/>
      <c r="F56" s="3"/>
      <c r="G56" s="3"/>
      <c r="H56" s="3"/>
      <c r="I56" s="3"/>
      <c r="J56" s="3"/>
      <c r="K56" s="6"/>
      <c r="L56" s="3"/>
      <c r="M56" s="3"/>
      <c r="N56" s="3"/>
      <c r="O56" s="3"/>
      <c r="P56" s="6"/>
      <c r="Q56" s="3"/>
      <c r="R56" s="3"/>
      <c r="S56" s="3"/>
    </row>
    <row r="57" spans="2:19" outlineLevel="2" x14ac:dyDescent="0.3">
      <c r="B57" s="1" t="s">
        <v>77</v>
      </c>
      <c r="C57" s="3" t="s">
        <v>0</v>
      </c>
      <c r="D57" s="3"/>
      <c r="E57" s="3"/>
      <c r="F57" s="3"/>
      <c r="G57" s="2">
        <f t="shared" ref="G57:J58" si="28">SUM(G77, G97, G117, G137, G157, G177, G197, G217)</f>
        <v>0</v>
      </c>
      <c r="H57" s="2">
        <f t="shared" si="28"/>
        <v>0</v>
      </c>
      <c r="I57" s="2">
        <f t="shared" si="28"/>
        <v>0</v>
      </c>
      <c r="J57" s="2">
        <f t="shared" si="28"/>
        <v>0</v>
      </c>
      <c r="K57" s="13">
        <f>G57</f>
        <v>0</v>
      </c>
      <c r="L57" s="2">
        <f t="shared" ref="L57:O58" si="29">SUM(L77, L97, L117, L137, L157, L177, L197, L217)</f>
        <v>0</v>
      </c>
      <c r="M57" s="2">
        <f t="shared" si="29"/>
        <v>0</v>
      </c>
      <c r="N57" s="2">
        <f t="shared" si="29"/>
        <v>0</v>
      </c>
      <c r="O57" s="2">
        <f t="shared" si="29"/>
        <v>0</v>
      </c>
      <c r="P57" s="13">
        <f>L57</f>
        <v>0</v>
      </c>
      <c r="Q57" s="2">
        <f>SUM(Q77, Q97, Q117, Q137, Q157, Q177, Q197, Q217)</f>
        <v>0</v>
      </c>
      <c r="R57" s="2">
        <f t="shared" ref="R57:S57" si="30">SUM(R77, R97, R117, R137, R157, R177, R197, R217)</f>
        <v>0</v>
      </c>
      <c r="S57" s="2">
        <f t="shared" si="30"/>
        <v>0</v>
      </c>
    </row>
    <row r="58" spans="2:19" outlineLevel="2" x14ac:dyDescent="0.3">
      <c r="B58" s="1" t="s">
        <v>76</v>
      </c>
      <c r="C58" s="3" t="s">
        <v>0</v>
      </c>
      <c r="D58" s="3"/>
      <c r="E58" s="3"/>
      <c r="F58" s="3"/>
      <c r="G58" s="2">
        <f t="shared" si="28"/>
        <v>0</v>
      </c>
      <c r="H58" s="2">
        <f t="shared" si="28"/>
        <v>0</v>
      </c>
      <c r="I58" s="2">
        <f t="shared" si="28"/>
        <v>0</v>
      </c>
      <c r="J58" s="2">
        <f t="shared" si="28"/>
        <v>0</v>
      </c>
      <c r="K58" s="13">
        <f xml:space="preserve"> J58</f>
        <v>0</v>
      </c>
      <c r="L58" s="2">
        <f t="shared" si="29"/>
        <v>0</v>
      </c>
      <c r="M58" s="2">
        <f t="shared" si="29"/>
        <v>0</v>
      </c>
      <c r="N58" s="2">
        <f t="shared" si="29"/>
        <v>0</v>
      </c>
      <c r="O58" s="2">
        <f t="shared" si="29"/>
        <v>0</v>
      </c>
      <c r="P58" s="13">
        <f xml:space="preserve"> O58</f>
        <v>0</v>
      </c>
      <c r="Q58" s="2">
        <f>SUM(Q78, Q98, Q118, Q138, Q158, Q178, Q198, Q218)</f>
        <v>0</v>
      </c>
      <c r="R58" s="2">
        <f t="shared" ref="R58:S58" si="31">SUM(R78, R98, R118, R138, R158, R178, R198, R218)</f>
        <v>0</v>
      </c>
      <c r="S58" s="2">
        <f t="shared" si="31"/>
        <v>0</v>
      </c>
    </row>
    <row r="59" spans="2:19" outlineLevel="2" x14ac:dyDescent="0.3">
      <c r="B59" s="1"/>
      <c r="C59" s="3"/>
      <c r="D59" s="3"/>
      <c r="E59" s="3"/>
      <c r="F59" s="3"/>
      <c r="G59" s="3"/>
      <c r="H59" s="3"/>
      <c r="I59" s="3"/>
      <c r="J59" s="3"/>
      <c r="K59" s="6"/>
      <c r="L59" s="3"/>
      <c r="M59" s="3"/>
      <c r="N59" s="3"/>
      <c r="O59" s="3"/>
      <c r="P59" s="6"/>
      <c r="Q59" s="3"/>
      <c r="R59" s="3"/>
      <c r="S59" s="3"/>
    </row>
    <row r="60" spans="2:19" outlineLevel="2" x14ac:dyDescent="0.3">
      <c r="B60" s="1" t="s">
        <v>75</v>
      </c>
      <c r="C60" s="3" t="s">
        <v>0</v>
      </c>
      <c r="D60" s="3"/>
      <c r="E60" s="3"/>
      <c r="F60" s="3"/>
      <c r="G60" s="2">
        <f t="shared" ref="G60:J62" si="32">SUM(G80, G100, G120, G140, G160, G180, G200, G220)</f>
        <v>0</v>
      </c>
      <c r="H60" s="2">
        <f t="shared" si="32"/>
        <v>0</v>
      </c>
      <c r="I60" s="2">
        <f t="shared" si="32"/>
        <v>0</v>
      </c>
      <c r="J60" s="2">
        <f t="shared" si="32"/>
        <v>0</v>
      </c>
      <c r="K60" s="13">
        <f xml:space="preserve"> G60</f>
        <v>0</v>
      </c>
      <c r="L60" s="2">
        <f t="shared" ref="L60:O62" si="33">SUM(L80, L100, L120, L140, L160, L180, L200, L220)</f>
        <v>0</v>
      </c>
      <c r="M60" s="2">
        <f t="shared" si="33"/>
        <v>0</v>
      </c>
      <c r="N60" s="2">
        <f t="shared" si="33"/>
        <v>0</v>
      </c>
      <c r="O60" s="2">
        <f t="shared" si="33"/>
        <v>0</v>
      </c>
      <c r="P60" s="13">
        <f xml:space="preserve"> L60</f>
        <v>0</v>
      </c>
      <c r="Q60" s="2">
        <f t="shared" ref="Q60:S60" si="34">SUM(Q80, Q100, Q120, Q140, Q160, Q180, Q200, Q220)</f>
        <v>0</v>
      </c>
      <c r="R60" s="2">
        <f t="shared" si="34"/>
        <v>0</v>
      </c>
      <c r="S60" s="2">
        <f t="shared" si="34"/>
        <v>0</v>
      </c>
    </row>
    <row r="61" spans="2:19" outlineLevel="2" x14ac:dyDescent="0.3">
      <c r="B61" s="1" t="s">
        <v>74</v>
      </c>
      <c r="C61" s="3" t="s">
        <v>0</v>
      </c>
      <c r="D61" s="3"/>
      <c r="E61" s="3"/>
      <c r="F61" s="3"/>
      <c r="G61" s="2">
        <f t="shared" si="32"/>
        <v>0</v>
      </c>
      <c r="H61" s="2">
        <f t="shared" si="32"/>
        <v>0</v>
      </c>
      <c r="I61" s="2">
        <f t="shared" si="32"/>
        <v>0</v>
      </c>
      <c r="J61" s="2">
        <f t="shared" si="32"/>
        <v>0</v>
      </c>
      <c r="K61" s="13">
        <f xml:space="preserve">  SUM(G61:J61)</f>
        <v>0</v>
      </c>
      <c r="L61" s="2">
        <f t="shared" si="33"/>
        <v>0</v>
      </c>
      <c r="M61" s="2">
        <f t="shared" si="33"/>
        <v>0</v>
      </c>
      <c r="N61" s="2">
        <f t="shared" si="33"/>
        <v>0</v>
      </c>
      <c r="O61" s="2">
        <f t="shared" si="33"/>
        <v>0</v>
      </c>
      <c r="P61" s="13">
        <f xml:space="preserve">  SUM(L61:O61)</f>
        <v>0</v>
      </c>
      <c r="Q61" s="2">
        <f t="shared" ref="Q61:S61" si="35">SUM(Q81, Q101, Q121, Q141, Q161, Q181, Q201, Q221)</f>
        <v>0</v>
      </c>
      <c r="R61" s="2">
        <f t="shared" si="35"/>
        <v>0</v>
      </c>
      <c r="S61" s="2">
        <f t="shared" si="35"/>
        <v>0</v>
      </c>
    </row>
    <row r="62" spans="2:19" outlineLevel="2" x14ac:dyDescent="0.3">
      <c r="B62" s="1" t="s">
        <v>73</v>
      </c>
      <c r="C62" s="3" t="s">
        <v>0</v>
      </c>
      <c r="D62" s="3"/>
      <c r="E62" s="3"/>
      <c r="F62" s="3"/>
      <c r="G62" s="2">
        <f t="shared" si="32"/>
        <v>0</v>
      </c>
      <c r="H62" s="2">
        <f t="shared" si="32"/>
        <v>0</v>
      </c>
      <c r="I62" s="2">
        <f t="shared" si="32"/>
        <v>0</v>
      </c>
      <c r="J62" s="2">
        <f t="shared" si="32"/>
        <v>0</v>
      </c>
      <c r="K62" s="13">
        <f xml:space="preserve"> J62</f>
        <v>0</v>
      </c>
      <c r="L62" s="2">
        <f t="shared" si="33"/>
        <v>0</v>
      </c>
      <c r="M62" s="2">
        <f t="shared" si="33"/>
        <v>0</v>
      </c>
      <c r="N62" s="2">
        <f t="shared" si="33"/>
        <v>0</v>
      </c>
      <c r="O62" s="2">
        <f t="shared" si="33"/>
        <v>0</v>
      </c>
      <c r="P62" s="13">
        <f xml:space="preserve"> O62</f>
        <v>0</v>
      </c>
      <c r="Q62" s="2">
        <f t="shared" ref="Q62:S62" si="36">SUM(Q82, Q102, Q122, Q142, Q162, Q182, Q202, Q222)</f>
        <v>0</v>
      </c>
      <c r="R62" s="2">
        <f t="shared" si="36"/>
        <v>0</v>
      </c>
      <c r="S62" s="2">
        <f t="shared" si="36"/>
        <v>0</v>
      </c>
    </row>
    <row r="63" spans="2:19" outlineLevel="2" x14ac:dyDescent="0.3">
      <c r="B63" s="1"/>
      <c r="C63" s="3"/>
      <c r="D63" s="3"/>
      <c r="E63" s="3"/>
      <c r="F63" s="3"/>
      <c r="G63" s="3"/>
      <c r="H63" s="3"/>
      <c r="I63" s="3"/>
      <c r="J63" s="3"/>
      <c r="K63" s="6"/>
      <c r="L63" s="3"/>
      <c r="M63" s="3"/>
      <c r="N63" s="3"/>
      <c r="O63" s="3"/>
      <c r="P63" s="6"/>
      <c r="Q63" s="3"/>
      <c r="R63" s="3"/>
      <c r="S63" s="3"/>
    </row>
    <row r="64" spans="2:19" outlineLevel="2" x14ac:dyDescent="0.3">
      <c r="B64" s="1" t="s">
        <v>72</v>
      </c>
      <c r="C64" s="3" t="s">
        <v>0</v>
      </c>
      <c r="D64" s="3"/>
      <c r="E64" s="3"/>
      <c r="F64" s="3"/>
      <c r="G64" s="2">
        <f t="shared" ref="G64:J65" si="37">SUM(G84, G104, G124, G144, G164, G184, G204, G224)</f>
        <v>0</v>
      </c>
      <c r="H64" s="2">
        <f t="shared" si="37"/>
        <v>0</v>
      </c>
      <c r="I64" s="2">
        <f t="shared" si="37"/>
        <v>0</v>
      </c>
      <c r="J64" s="2">
        <f t="shared" si="37"/>
        <v>0</v>
      </c>
      <c r="K64" s="13">
        <f xml:space="preserve"> G64</f>
        <v>0</v>
      </c>
      <c r="L64" s="2">
        <f t="shared" ref="L64:O65" si="38">SUM(L84, L104, L124, L144, L164, L184, L204, L224)</f>
        <v>0</v>
      </c>
      <c r="M64" s="2">
        <f t="shared" si="38"/>
        <v>0</v>
      </c>
      <c r="N64" s="2">
        <f t="shared" si="38"/>
        <v>0</v>
      </c>
      <c r="O64" s="2">
        <f t="shared" si="38"/>
        <v>0</v>
      </c>
      <c r="P64" s="13">
        <f xml:space="preserve"> L64</f>
        <v>0</v>
      </c>
      <c r="Q64" s="2">
        <f t="shared" ref="Q64:S64" si="39">SUM(Q84, Q104, Q124, Q144, Q164, Q184, Q204, Q224)</f>
        <v>0</v>
      </c>
      <c r="R64" s="2">
        <f t="shared" si="39"/>
        <v>0</v>
      </c>
      <c r="S64" s="2">
        <f t="shared" si="39"/>
        <v>0</v>
      </c>
    </row>
    <row r="65" spans="2:19" outlineLevel="2" x14ac:dyDescent="0.3">
      <c r="B65" s="1" t="s">
        <v>71</v>
      </c>
      <c r="C65" s="3" t="s">
        <v>0</v>
      </c>
      <c r="D65" s="3"/>
      <c r="E65" s="3"/>
      <c r="F65" s="3"/>
      <c r="G65" s="2">
        <f t="shared" si="37"/>
        <v>0</v>
      </c>
      <c r="H65" s="2">
        <f t="shared" si="37"/>
        <v>0</v>
      </c>
      <c r="I65" s="2">
        <f t="shared" si="37"/>
        <v>0</v>
      </c>
      <c r="J65" s="2">
        <f t="shared" si="37"/>
        <v>0</v>
      </c>
      <c r="K65" s="13">
        <f>J65</f>
        <v>0</v>
      </c>
      <c r="L65" s="2">
        <f t="shared" si="38"/>
        <v>0</v>
      </c>
      <c r="M65" s="2">
        <f t="shared" si="38"/>
        <v>0</v>
      </c>
      <c r="N65" s="2">
        <f t="shared" si="38"/>
        <v>0</v>
      </c>
      <c r="O65" s="2">
        <f t="shared" si="38"/>
        <v>0</v>
      </c>
      <c r="P65" s="13">
        <f>O65</f>
        <v>0</v>
      </c>
      <c r="Q65" s="2">
        <f t="shared" ref="Q65:S65" si="40">SUM(Q85, Q105, Q125, Q145, Q165, Q185, Q205, Q225)</f>
        <v>0</v>
      </c>
      <c r="R65" s="2">
        <f t="shared" si="40"/>
        <v>0</v>
      </c>
      <c r="S65" s="2">
        <f t="shared" si="40"/>
        <v>0</v>
      </c>
    </row>
    <row r="66" spans="2:19" outlineLevel="2" x14ac:dyDescent="0.3">
      <c r="B66" s="21"/>
      <c r="C66" s="3"/>
      <c r="D66" s="3"/>
      <c r="E66" s="3"/>
      <c r="F66" s="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 spans="2:19" outlineLevel="2" x14ac:dyDescent="0.3">
      <c r="B67" s="40" t="s">
        <v>94</v>
      </c>
      <c r="C67" s="3"/>
      <c r="D67" s="3"/>
      <c r="E67" s="3"/>
      <c r="F67" s="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 spans="2:19" outlineLevel="2" x14ac:dyDescent="0.3">
      <c r="B68" s="39" t="s">
        <v>84</v>
      </c>
      <c r="C68" s="3" t="s">
        <v>0</v>
      </c>
      <c r="D68" s="17">
        <v>0</v>
      </c>
      <c r="E68" s="38"/>
      <c r="F68" s="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</row>
    <row r="69" spans="2:19" outlineLevel="2" x14ac:dyDescent="0.3">
      <c r="B69" s="39" t="s">
        <v>83</v>
      </c>
      <c r="C69" s="3" t="s">
        <v>3</v>
      </c>
      <c r="D69" s="17">
        <v>0</v>
      </c>
      <c r="E69" s="38"/>
      <c r="F69" s="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</row>
    <row r="70" spans="2:19" outlineLevel="2" x14ac:dyDescent="0.3">
      <c r="B70" s="37" t="s">
        <v>82</v>
      </c>
      <c r="C70" s="27" t="s">
        <v>5</v>
      </c>
      <c r="D70" s="27"/>
      <c r="E70" s="27"/>
      <c r="F70" s="27"/>
      <c r="G70" s="11">
        <v>0</v>
      </c>
      <c r="H70" s="11">
        <v>0</v>
      </c>
      <c r="I70" s="11">
        <v>0</v>
      </c>
      <c r="J70" s="11">
        <v>0</v>
      </c>
      <c r="K70" s="29">
        <f xml:space="preserve"> SUM(G70:J70)</f>
        <v>0</v>
      </c>
      <c r="L70" s="11">
        <v>0</v>
      </c>
      <c r="M70" s="11">
        <v>0</v>
      </c>
      <c r="N70" s="11">
        <v>0</v>
      </c>
      <c r="O70" s="11">
        <v>0</v>
      </c>
      <c r="P70" s="29">
        <f xml:space="preserve"> SUM(L70:O70)</f>
        <v>0</v>
      </c>
      <c r="Q70" s="11">
        <v>0</v>
      </c>
      <c r="R70" s="11">
        <v>0</v>
      </c>
      <c r="S70" s="11">
        <v>0</v>
      </c>
    </row>
    <row r="71" spans="2:19" outlineLevel="3" x14ac:dyDescent="0.3">
      <c r="B71" s="3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 spans="2:19" outlineLevel="3" x14ac:dyDescent="0.3">
      <c r="B72" s="36" t="s">
        <v>90</v>
      </c>
      <c r="C72" s="3" t="s">
        <v>0</v>
      </c>
      <c r="D72" s="3"/>
      <c r="E72" s="3"/>
      <c r="F72" s="3"/>
      <c r="G72" s="2">
        <f xml:space="preserve"> $D68 * G70</f>
        <v>0</v>
      </c>
      <c r="H72" s="2">
        <f xml:space="preserve"> $D68 * H70</f>
        <v>0</v>
      </c>
      <c r="I72" s="2">
        <f xml:space="preserve"> $D68 * I70</f>
        <v>0</v>
      </c>
      <c r="J72" s="2">
        <f xml:space="preserve"> $D68 * J70</f>
        <v>0</v>
      </c>
      <c r="K72" s="13">
        <f xml:space="preserve"> SUM(G72:J72)</f>
        <v>0</v>
      </c>
      <c r="L72" s="2">
        <f xml:space="preserve"> $D68 * L70</f>
        <v>0</v>
      </c>
      <c r="M72" s="2">
        <f xml:space="preserve"> $D68 * M70</f>
        <v>0</v>
      </c>
      <c r="N72" s="2">
        <f xml:space="preserve"> $D68 * N70</f>
        <v>0</v>
      </c>
      <c r="O72" s="2">
        <f xml:space="preserve"> $D68 * O70</f>
        <v>0</v>
      </c>
      <c r="P72" s="13">
        <f xml:space="preserve"> SUM(L72:O72)</f>
        <v>0</v>
      </c>
      <c r="Q72" s="2">
        <f xml:space="preserve"> $D68 * Q70</f>
        <v>0</v>
      </c>
      <c r="R72" s="2">
        <f xml:space="preserve"> $D68 * R70</f>
        <v>0</v>
      </c>
      <c r="S72" s="2">
        <f xml:space="preserve"> $D68 * S70</f>
        <v>0</v>
      </c>
    </row>
    <row r="73" spans="2:19" outlineLevel="3" x14ac:dyDescent="0.3">
      <c r="B73" s="36" t="s">
        <v>89</v>
      </c>
      <c r="C73" s="3" t="s">
        <v>0</v>
      </c>
      <c r="D73" s="3"/>
      <c r="E73" s="3"/>
      <c r="F73" s="3"/>
      <c r="G73" s="2">
        <f xml:space="preserve"> F73 + G72</f>
        <v>0</v>
      </c>
      <c r="H73" s="2">
        <f xml:space="preserve"> G73 + H72</f>
        <v>0</v>
      </c>
      <c r="I73" s="2">
        <f xml:space="preserve"> H73 + I72</f>
        <v>0</v>
      </c>
      <c r="J73" s="2">
        <f xml:space="preserve"> I73 + J72</f>
        <v>0</v>
      </c>
      <c r="K73" s="13">
        <f xml:space="preserve"> J73</f>
        <v>0</v>
      </c>
      <c r="L73" s="2">
        <f xml:space="preserve"> K73 + L72</f>
        <v>0</v>
      </c>
      <c r="M73" s="2">
        <f xml:space="preserve"> L73 + M72</f>
        <v>0</v>
      </c>
      <c r="N73" s="2">
        <f xml:space="preserve"> M73 + N72</f>
        <v>0</v>
      </c>
      <c r="O73" s="2">
        <f xml:space="preserve"> N73 + O72</f>
        <v>0</v>
      </c>
      <c r="P73" s="13">
        <f xml:space="preserve"> O73</f>
        <v>0</v>
      </c>
      <c r="Q73" s="2">
        <f xml:space="preserve"> P73 + Q72</f>
        <v>0</v>
      </c>
      <c r="R73" s="2">
        <f xml:space="preserve"> Q73 + R72</f>
        <v>0</v>
      </c>
      <c r="S73" s="2">
        <f xml:space="preserve"> R73 + S72</f>
        <v>0</v>
      </c>
    </row>
    <row r="74" spans="2:19" outlineLevel="3" x14ac:dyDescent="0.3">
      <c r="B74" s="36" t="s">
        <v>79</v>
      </c>
      <c r="C74" s="3" t="s">
        <v>0</v>
      </c>
      <c r="D74" s="3"/>
      <c r="E74" s="3"/>
      <c r="F74" s="3"/>
      <c r="G74" s="2">
        <f xml:space="preserve"> IF(G73 &lt; $D68, G73, 0)</f>
        <v>0</v>
      </c>
      <c r="H74" s="2">
        <f xml:space="preserve"> IF(H73 &lt; $D68, H73, 0)</f>
        <v>0</v>
      </c>
      <c r="I74" s="2">
        <f xml:space="preserve"> IF(I73 &lt; $D68, I73, 0)</f>
        <v>0</v>
      </c>
      <c r="J74" s="2">
        <f xml:space="preserve"> IF(J73 &lt; $D68, J73, 0)</f>
        <v>0</v>
      </c>
      <c r="K74" s="13">
        <f xml:space="preserve"> J74</f>
        <v>0</v>
      </c>
      <c r="L74" s="2">
        <f xml:space="preserve"> IF(L73 &lt; $D68, L73, 0)</f>
        <v>0</v>
      </c>
      <c r="M74" s="2">
        <f xml:space="preserve"> IF(M73 &lt; $D68, M73, 0)</f>
        <v>0</v>
      </c>
      <c r="N74" s="2">
        <f xml:space="preserve"> IF(N73 &lt; $D68, N73, 0)</f>
        <v>0</v>
      </c>
      <c r="O74" s="2">
        <f xml:space="preserve"> IF(O73 &lt; $D68, O73, 0)</f>
        <v>0</v>
      </c>
      <c r="P74" s="13">
        <f xml:space="preserve"> O74</f>
        <v>0</v>
      </c>
      <c r="Q74" s="2">
        <f xml:space="preserve"> IF(Q73 &lt; $D68, Q73, 0)</f>
        <v>0</v>
      </c>
      <c r="R74" s="2">
        <f xml:space="preserve"> IF(R73 &lt; $D68, R73, 0)</f>
        <v>0</v>
      </c>
      <c r="S74" s="2">
        <f xml:space="preserve"> IF(S73 &lt; $D68, S73, 0)</f>
        <v>0</v>
      </c>
    </row>
    <row r="75" spans="2:19" outlineLevel="3" x14ac:dyDescent="0.3">
      <c r="B75" s="36" t="s">
        <v>78</v>
      </c>
      <c r="C75" s="3" t="s">
        <v>0</v>
      </c>
      <c r="D75" s="3"/>
      <c r="E75" s="3"/>
      <c r="F75" s="3"/>
      <c r="G75" s="2">
        <f xml:space="preserve"> IF(G73 = $D68, G73, 0)</f>
        <v>0</v>
      </c>
      <c r="H75" s="2">
        <f xml:space="preserve"> IF(H73 = $D68, H73, 0)</f>
        <v>0</v>
      </c>
      <c r="I75" s="2">
        <f xml:space="preserve"> IF(I73 = $D68, I73, 0)</f>
        <v>0</v>
      </c>
      <c r="J75" s="2">
        <f xml:space="preserve"> IF(J73 = $D68, J73, 0)</f>
        <v>0</v>
      </c>
      <c r="K75" s="13">
        <f xml:space="preserve"> J75</f>
        <v>0</v>
      </c>
      <c r="L75" s="2">
        <f xml:space="preserve"> IF(L73 = $D68, L73, 0)</f>
        <v>0</v>
      </c>
      <c r="M75" s="2">
        <f xml:space="preserve"> IF(M73 = $D68, M73, 0)</f>
        <v>0</v>
      </c>
      <c r="N75" s="2">
        <f xml:space="preserve"> IF(N73 = $D68, N73, 0)</f>
        <v>0</v>
      </c>
      <c r="O75" s="2">
        <f xml:space="preserve"> IF(O73 = $D68, O73, 0)</f>
        <v>0</v>
      </c>
      <c r="P75" s="13">
        <f xml:space="preserve"> O75</f>
        <v>0</v>
      </c>
      <c r="Q75" s="2">
        <f xml:space="preserve"> IF(Q73 = $D68, Q73, 0)</f>
        <v>0</v>
      </c>
      <c r="R75" s="2">
        <f xml:space="preserve"> IF(R73 = $D68, R73, 0)</f>
        <v>0</v>
      </c>
      <c r="S75" s="2">
        <f xml:space="preserve"> IF(S73 = $D68, S73, 0)</f>
        <v>0</v>
      </c>
    </row>
    <row r="76" spans="2:19" outlineLevel="3" x14ac:dyDescent="0.3">
      <c r="B76" s="36"/>
      <c r="C76" s="3"/>
      <c r="D76" s="3"/>
      <c r="E76" s="3"/>
      <c r="F76" s="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</row>
    <row r="77" spans="2:19" outlineLevel="3" x14ac:dyDescent="0.3">
      <c r="B77" s="36" t="s">
        <v>77</v>
      </c>
      <c r="C77" s="3" t="s">
        <v>0</v>
      </c>
      <c r="D77" s="3"/>
      <c r="E77" s="3"/>
      <c r="F77" s="3"/>
      <c r="G77" s="2">
        <f xml:space="preserve"> IF(G75 &gt; SUM($F81:F81), G75, G75 - SUM($F81:F81))</f>
        <v>0</v>
      </c>
      <c r="H77" s="2">
        <f xml:space="preserve"> IF(H75 &gt; SUM($F81:G81), H75, H75 - SUM($F81:G81))</f>
        <v>0</v>
      </c>
      <c r="I77" s="2">
        <f xml:space="preserve"> IF(I75 &gt; SUM($F81:H81), I75, I75 - SUM($F81:H81))</f>
        <v>0</v>
      </c>
      <c r="J77" s="2">
        <f xml:space="preserve"> IF(J75 &gt; SUM($F81:I81), J75, J75 - SUM($F81:I81))</f>
        <v>0</v>
      </c>
      <c r="K77" s="13">
        <f xml:space="preserve"> G77</f>
        <v>0</v>
      </c>
      <c r="L77" s="2">
        <f xml:space="preserve"> IF(L75 &gt; SUM($F81:K81) - $K81, L75, L75 - (SUM($F81:K81) - $K81))</f>
        <v>0</v>
      </c>
      <c r="M77" s="2">
        <f xml:space="preserve"> IF(M75 &gt; SUM($F81:L81) - $K81, M75, M75 - (SUM($F81:L81) - $K81))</f>
        <v>0</v>
      </c>
      <c r="N77" s="2">
        <f xml:space="preserve"> IF(N75 &gt; SUM($F81:M81) - $K81, N75, N75 - (SUM($F81:M81) - $K81))</f>
        <v>0</v>
      </c>
      <c r="O77" s="2">
        <f xml:space="preserve"> IF(O75 &gt; SUM($F81:N81) - $K81, O75, O75 - (SUM($F81:N81) - $K81))</f>
        <v>0</v>
      </c>
      <c r="P77" s="13">
        <f xml:space="preserve"> L77</f>
        <v>0</v>
      </c>
      <c r="Q77" s="2">
        <f xml:space="preserve"> IF(Q75 &gt; SUM($F81:P81) - $K81 - $P81, Q75, Q75 - (SUM($F81:P81) - $K81 - $P81))</f>
        <v>0</v>
      </c>
      <c r="R77" s="2">
        <f xml:space="preserve"> IF(R75 &gt; SUM($F81:Q81) - $K81 - $P81, R75, R75 - (SUM($F81:Q81) - $K81 - $P81))</f>
        <v>0</v>
      </c>
      <c r="S77" s="2">
        <f xml:space="preserve"> IF(S75 &gt; SUM($F81:R81) - $K81 - $P81, S75, S75 - (SUM($F81:R81) - $K81 - $P81))</f>
        <v>0</v>
      </c>
    </row>
    <row r="78" spans="2:19" outlineLevel="3" x14ac:dyDescent="0.3">
      <c r="B78" s="36" t="s">
        <v>76</v>
      </c>
      <c r="C78" s="3" t="s">
        <v>0</v>
      </c>
      <c r="D78" s="3"/>
      <c r="E78" s="3"/>
      <c r="F78" s="3"/>
      <c r="G78" s="2">
        <f xml:space="preserve"> IF(G75 &gt; SUM($F81:G81), G75, G75 - SUM($F81:G81))</f>
        <v>0</v>
      </c>
      <c r="H78" s="2">
        <f xml:space="preserve"> IF(H75 &gt; SUM($F81:H81), H75, H75 - SUM($F81:H81))</f>
        <v>0</v>
      </c>
      <c r="I78" s="2">
        <f xml:space="preserve"> IF(I75 &gt; SUM($F81:I81), I75, I75 - SUM($F81:I81))</f>
        <v>0</v>
      </c>
      <c r="J78" s="2">
        <f xml:space="preserve"> IF(J75 &gt; SUM($F81:J81), J75, J75 - SUM($F81:J81))</f>
        <v>0</v>
      </c>
      <c r="K78" s="13">
        <f xml:space="preserve"> J78</f>
        <v>0</v>
      </c>
      <c r="L78" s="2">
        <f xml:space="preserve"> IF(L75 &gt; SUM($F81:L81) - $K81, L75, L75 - (SUM($F81:L81) - $K81))</f>
        <v>0</v>
      </c>
      <c r="M78" s="2">
        <f xml:space="preserve"> IF(M75 &gt; SUM($F81:M81) - $K81, M75, M75 - (SUM($F81:M81) - $K81))</f>
        <v>0</v>
      </c>
      <c r="N78" s="2">
        <f xml:space="preserve"> IF(N75 &gt; SUM($F81:N81) - $K81, N75, N75 - (SUM($F81:N81) - $K81))</f>
        <v>0</v>
      </c>
      <c r="O78" s="2">
        <f xml:space="preserve"> IF(O75 &gt; SUM($F81:O81) - $K81, O75, O75 - (SUM($F81:O81) - $K81))</f>
        <v>0</v>
      </c>
      <c r="P78" s="13">
        <f xml:space="preserve"> O78</f>
        <v>0</v>
      </c>
      <c r="Q78" s="2">
        <f xml:space="preserve"> IF(Q75 &gt; SUM($F81:Q81) - $K81 - $P81, Q75, Q75 - (SUM($F81:Q81) - $K81 - $P81))</f>
        <v>0</v>
      </c>
      <c r="R78" s="2">
        <f xml:space="preserve"> IF(R75 &gt; SUM($F81:R81) - $K81 - $P81, R75, R75 - (SUM($F81:R81) - $K81 - $P81))</f>
        <v>0</v>
      </c>
      <c r="S78" s="2">
        <f xml:space="preserve"> IF(S75 &gt; SUM($F81:S81) - $K81 - $P81, S75, S75 - (SUM($F81:S81) - $K81 - $P81))</f>
        <v>0</v>
      </c>
    </row>
    <row r="79" spans="2:19" outlineLevel="3" x14ac:dyDescent="0.3">
      <c r="B79" s="36"/>
      <c r="C79" s="3"/>
      <c r="D79" s="3"/>
      <c r="E79" s="3"/>
      <c r="F79" s="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</row>
    <row r="80" spans="2:19" outlineLevel="3" x14ac:dyDescent="0.3">
      <c r="B80" s="36" t="s">
        <v>75</v>
      </c>
      <c r="C80" s="3" t="s">
        <v>0</v>
      </c>
      <c r="D80" s="3"/>
      <c r="E80" s="3"/>
      <c r="F80" s="3"/>
      <c r="G80" s="2">
        <f xml:space="preserve"> IF(F82 &gt;= G75, 0, F82)</f>
        <v>0</v>
      </c>
      <c r="H80" s="2">
        <f xml:space="preserve"> IF(G82 &gt;= H75, 0, G82)</f>
        <v>0</v>
      </c>
      <c r="I80" s="2">
        <f xml:space="preserve"> IF(H82 &gt;= I75, 0, H82)</f>
        <v>0</v>
      </c>
      <c r="J80" s="2">
        <f xml:space="preserve"> IF(I82 &gt;= J75, 0, I82)</f>
        <v>0</v>
      </c>
      <c r="K80" s="13">
        <f xml:space="preserve"> G80</f>
        <v>0</v>
      </c>
      <c r="L80" s="2">
        <f xml:space="preserve"> IF(K82 &gt;= L75, 0, K82)</f>
        <v>0</v>
      </c>
      <c r="M80" s="2">
        <f xml:space="preserve"> IF(L82 &gt;= M75, 0, L82)</f>
        <v>0</v>
      </c>
      <c r="N80" s="2">
        <f xml:space="preserve"> IF(M82 &gt;= N75, 0, M82)</f>
        <v>0</v>
      </c>
      <c r="O80" s="2">
        <f xml:space="preserve"> IF(N82 &gt;= O75, 0, N82)</f>
        <v>0</v>
      </c>
      <c r="P80" s="13">
        <f xml:space="preserve"> L80</f>
        <v>0</v>
      </c>
      <c r="Q80" s="2">
        <f xml:space="preserve"> IF(P82 &gt;= Q75, 0, P82)</f>
        <v>0</v>
      </c>
      <c r="R80" s="2">
        <f xml:space="preserve"> IF(Q82 &gt;= R75, 0, Q82)</f>
        <v>0</v>
      </c>
      <c r="S80" s="2">
        <f xml:space="preserve"> IF(R82 &gt;= S75, 0, R82)</f>
        <v>0</v>
      </c>
    </row>
    <row r="81" spans="2:19" outlineLevel="3" x14ac:dyDescent="0.3">
      <c r="B81" s="36" t="s">
        <v>74</v>
      </c>
      <c r="C81" s="3" t="s">
        <v>0</v>
      </c>
      <c r="D81" s="3"/>
      <c r="E81" s="3"/>
      <c r="F81" s="3"/>
      <c r="G81" s="2">
        <f>IFERROR(IF(SUM($F81:F81) + G75 * 1 / $D69 * G$7 &gt;= $D68, G75 - SUM($F81:F81),  G75 * 1 / $D69 * G$7), 0)</f>
        <v>0</v>
      </c>
      <c r="H81" s="2">
        <f>IFERROR(IF(SUM($F81:G81) + H75 * 1 / $D69 * H$7 &gt;= $D68, H75 - SUM($F81:G81),  H75 * 1 / $D69 * H$7), 0)</f>
        <v>0</v>
      </c>
      <c r="I81" s="2">
        <f>IFERROR(IF(SUM($F81:H81) + I75 * 1 / $D69 * I$7 &gt;= $D68, I75 - SUM($F81:H81),  I75 * 1 / $D69 * I$7), 0)</f>
        <v>0</v>
      </c>
      <c r="J81" s="2">
        <f>IFERROR(IF(SUM($F81:I81) + J75 * 1 / $D69 * J$7 &gt;= $D68, J75 - SUM($F81:I81),  J75 * 1 / $D69 * J$7), 0)</f>
        <v>0</v>
      </c>
      <c r="K81" s="13">
        <f xml:space="preserve"> SUM(G81:J81)</f>
        <v>0</v>
      </c>
      <c r="L81" s="2">
        <f>IFERROR(IF(SUM($F81:K81) - $K81 + L75 * 1 / $D69 * L$7 &gt;= $D68, L75 - (SUM($F81:K81) - $K81),  L75 * 1 / $D69 * L$7), 0)</f>
        <v>0</v>
      </c>
      <c r="M81" s="2">
        <f>IFERROR(IF(SUM($F81:L81) - $K81 + M75 * 1 / $D69 * M$7 &gt;= $D68, M75 - (SUM($F81:L81) - $K81),  M75 * 1 / $D69 * M$7), 0)</f>
        <v>0</v>
      </c>
      <c r="N81" s="2">
        <f>IFERROR(IF(SUM($F81:M81) - $K81 + N75 * 1 / $D69 * N$7 &gt;= $D68, N75 - (SUM($F81:M81) - $K81),  N75 * 1 / $D69 * N$7), 0)</f>
        <v>0</v>
      </c>
      <c r="O81" s="2">
        <f>IFERROR(IF(SUM($F81:N81) - $K81 + O75 * 1 / $D69 * O$7 &gt;= $D68, O75 - (SUM($F81:N81) - $K81),  O75 * 1 / $D69 * O$7), 0)</f>
        <v>0</v>
      </c>
      <c r="P81" s="13">
        <f xml:space="preserve"> SUM(L81:O81)</f>
        <v>0</v>
      </c>
      <c r="Q81" s="2">
        <f>IFERROR(IF(SUM($F81:P81) - $K81 - $P81 + Q75 * 1 / $D69 * Q$7 &gt;= $D68, Q75 - (SUM($F81:P81) - $K81 - $P81),  Q75 * 1 / $D69 * Q$7), 0)</f>
        <v>0</v>
      </c>
      <c r="R81" s="2">
        <f>IFERROR(IF(SUM($F81:Q81) - $K81 - $P81 + R75 * 1 / $D69 * R$7 &gt;= $D68, R75 - (SUM($F81:Q81) - $K81 - $P81),  R75 * 1 / $D69 * R$7), 0)</f>
        <v>0</v>
      </c>
      <c r="S81" s="2">
        <f>IFERROR(IF(SUM($F81:R81) - $K81 - $P81 + S75 * 1 / $D69 * S$7 &gt;= $D68, S75 - (SUM($F81:R81) - $K81 - $P81),  S75 * 1 / $D69 * S$7), 0)</f>
        <v>0</v>
      </c>
    </row>
    <row r="82" spans="2:19" outlineLevel="3" x14ac:dyDescent="0.3">
      <c r="B82" s="36" t="s">
        <v>73</v>
      </c>
      <c r="C82" s="3" t="s">
        <v>0</v>
      </c>
      <c r="D82" s="3"/>
      <c r="E82" s="3"/>
      <c r="F82" s="3"/>
      <c r="G82" s="2">
        <f xml:space="preserve"> G80 + G81</f>
        <v>0</v>
      </c>
      <c r="H82" s="2">
        <f xml:space="preserve"> H80 + H81</f>
        <v>0</v>
      </c>
      <c r="I82" s="2">
        <f xml:space="preserve"> I80 + I81</f>
        <v>0</v>
      </c>
      <c r="J82" s="2">
        <f xml:space="preserve"> J80 + J81</f>
        <v>0</v>
      </c>
      <c r="K82" s="13">
        <f xml:space="preserve"> J82</f>
        <v>0</v>
      </c>
      <c r="L82" s="2">
        <f xml:space="preserve"> L80 + L81</f>
        <v>0</v>
      </c>
      <c r="M82" s="2">
        <f xml:space="preserve"> M80 + M81</f>
        <v>0</v>
      </c>
      <c r="N82" s="2">
        <f xml:space="preserve"> N80 + N81</f>
        <v>0</v>
      </c>
      <c r="O82" s="2">
        <f xml:space="preserve"> O80 + O81</f>
        <v>0</v>
      </c>
      <c r="P82" s="13">
        <f xml:space="preserve"> O82</f>
        <v>0</v>
      </c>
      <c r="Q82" s="2">
        <f xml:space="preserve"> Q80 + Q81</f>
        <v>0</v>
      </c>
      <c r="R82" s="2">
        <f xml:space="preserve"> R80 + R81</f>
        <v>0</v>
      </c>
      <c r="S82" s="2">
        <f xml:space="preserve"> S80 + S81</f>
        <v>0</v>
      </c>
    </row>
    <row r="83" spans="2:19" outlineLevel="3" x14ac:dyDescent="0.3">
      <c r="B83" s="36"/>
      <c r="C83" s="3"/>
      <c r="D83" s="3"/>
      <c r="E83" s="3"/>
      <c r="F83" s="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</row>
    <row r="84" spans="2:19" outlineLevel="3" x14ac:dyDescent="0.3">
      <c r="B84" s="36" t="s">
        <v>72</v>
      </c>
      <c r="C84" s="3" t="s">
        <v>0</v>
      </c>
      <c r="D84" s="3"/>
      <c r="E84" s="3"/>
      <c r="F84" s="3"/>
      <c r="G84" s="2">
        <f xml:space="preserve"> G77 - G80</f>
        <v>0</v>
      </c>
      <c r="H84" s="2">
        <f xml:space="preserve"> H77 - H80</f>
        <v>0</v>
      </c>
      <c r="I84" s="2">
        <f xml:space="preserve"> I77 - I80</f>
        <v>0</v>
      </c>
      <c r="J84" s="2">
        <f xml:space="preserve"> J77 - J80</f>
        <v>0</v>
      </c>
      <c r="K84" s="13">
        <f xml:space="preserve"> G84</f>
        <v>0</v>
      </c>
      <c r="L84" s="2">
        <f xml:space="preserve"> L77 - L80</f>
        <v>0</v>
      </c>
      <c r="M84" s="2">
        <f xml:space="preserve"> M77 - M80</f>
        <v>0</v>
      </c>
      <c r="N84" s="2">
        <f xml:space="preserve"> N77 - N80</f>
        <v>0</v>
      </c>
      <c r="O84" s="2">
        <f xml:space="preserve"> O77 - O80</f>
        <v>0</v>
      </c>
      <c r="P84" s="13">
        <f xml:space="preserve"> L84</f>
        <v>0</v>
      </c>
      <c r="Q84" s="2">
        <f xml:space="preserve"> Q77 - Q80</f>
        <v>0</v>
      </c>
      <c r="R84" s="2">
        <f xml:space="preserve"> R77 - R80</f>
        <v>0</v>
      </c>
      <c r="S84" s="2">
        <f xml:space="preserve"> S77 - S80</f>
        <v>0</v>
      </c>
    </row>
    <row r="85" spans="2:19" outlineLevel="3" x14ac:dyDescent="0.3">
      <c r="B85" s="36" t="s">
        <v>71</v>
      </c>
      <c r="C85" s="3" t="s">
        <v>0</v>
      </c>
      <c r="D85" s="3"/>
      <c r="E85" s="3"/>
      <c r="F85" s="3"/>
      <c r="G85" s="2">
        <f xml:space="preserve"> G78 - G82</f>
        <v>0</v>
      </c>
      <c r="H85" s="2">
        <f xml:space="preserve"> H78 - H82</f>
        <v>0</v>
      </c>
      <c r="I85" s="2">
        <f xml:space="preserve"> I78 - I82</f>
        <v>0</v>
      </c>
      <c r="J85" s="2">
        <f xml:space="preserve"> J78 - J82</f>
        <v>0</v>
      </c>
      <c r="K85" s="13">
        <f>J85</f>
        <v>0</v>
      </c>
      <c r="L85" s="2">
        <f xml:space="preserve"> L78 - L82</f>
        <v>0</v>
      </c>
      <c r="M85" s="2">
        <f xml:space="preserve"> M78 - M82</f>
        <v>0</v>
      </c>
      <c r="N85" s="2">
        <f xml:space="preserve"> N78 - N82</f>
        <v>0</v>
      </c>
      <c r="O85" s="2">
        <f xml:space="preserve"> O78 - O82</f>
        <v>0</v>
      </c>
      <c r="P85" s="13">
        <f>O85</f>
        <v>0</v>
      </c>
      <c r="Q85" s="2">
        <f xml:space="preserve"> Q78 - Q82</f>
        <v>0</v>
      </c>
      <c r="R85" s="2">
        <f xml:space="preserve"> R78 - R82</f>
        <v>0</v>
      </c>
      <c r="S85" s="2">
        <f xml:space="preserve"> S78 - S82</f>
        <v>0</v>
      </c>
    </row>
    <row r="86" spans="2:19" outlineLevel="2" x14ac:dyDescent="0.3">
      <c r="B86" s="37"/>
      <c r="C86" s="3"/>
      <c r="D86" s="3"/>
      <c r="E86" s="3"/>
      <c r="F86" s="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</row>
    <row r="87" spans="2:19" outlineLevel="2" x14ac:dyDescent="0.3">
      <c r="B87" s="40" t="s">
        <v>93</v>
      </c>
      <c r="C87" s="3"/>
      <c r="D87" s="3"/>
      <c r="E87" s="3"/>
      <c r="F87" s="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</row>
    <row r="88" spans="2:19" outlineLevel="2" x14ac:dyDescent="0.3">
      <c r="B88" s="39" t="s">
        <v>84</v>
      </c>
      <c r="C88" s="3" t="s">
        <v>0</v>
      </c>
      <c r="D88" s="17">
        <v>0</v>
      </c>
      <c r="E88" s="38"/>
      <c r="F88" s="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 spans="2:19" outlineLevel="2" x14ac:dyDescent="0.3">
      <c r="B89" s="39" t="s">
        <v>83</v>
      </c>
      <c r="C89" s="3" t="s">
        <v>3</v>
      </c>
      <c r="D89" s="17">
        <v>0</v>
      </c>
      <c r="E89" s="38"/>
      <c r="F89" s="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 spans="2:19" outlineLevel="2" x14ac:dyDescent="0.3">
      <c r="B90" s="37" t="s">
        <v>82</v>
      </c>
      <c r="C90" s="27" t="s">
        <v>5</v>
      </c>
      <c r="D90" s="27"/>
      <c r="E90" s="27"/>
      <c r="F90" s="27"/>
      <c r="G90" s="11">
        <v>0</v>
      </c>
      <c r="H90" s="11">
        <v>0</v>
      </c>
      <c r="I90" s="11">
        <v>0</v>
      </c>
      <c r="J90" s="11">
        <v>0</v>
      </c>
      <c r="K90" s="29">
        <f xml:space="preserve"> SUM(G90:J90)</f>
        <v>0</v>
      </c>
      <c r="L90" s="11">
        <v>0</v>
      </c>
      <c r="M90" s="11">
        <v>0</v>
      </c>
      <c r="N90" s="11">
        <v>0</v>
      </c>
      <c r="O90" s="11">
        <v>0</v>
      </c>
      <c r="P90" s="29">
        <f xml:space="preserve"> SUM(L90:O90)</f>
        <v>0</v>
      </c>
      <c r="Q90" s="11">
        <v>0</v>
      </c>
      <c r="R90" s="11">
        <v>0</v>
      </c>
      <c r="S90" s="11">
        <v>0</v>
      </c>
    </row>
    <row r="91" spans="2:19" outlineLevel="3" x14ac:dyDescent="0.3">
      <c r="B91" s="3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2:19" outlineLevel="3" x14ac:dyDescent="0.3">
      <c r="B92" s="36" t="s">
        <v>90</v>
      </c>
      <c r="C92" s="3" t="s">
        <v>0</v>
      </c>
      <c r="D92" s="3"/>
      <c r="E92" s="3"/>
      <c r="F92" s="3"/>
      <c r="G92" s="2">
        <f xml:space="preserve"> $D88 * G90</f>
        <v>0</v>
      </c>
      <c r="H92" s="2">
        <f xml:space="preserve"> $D88 * H90</f>
        <v>0</v>
      </c>
      <c r="I92" s="2">
        <f xml:space="preserve"> $D88 * I90</f>
        <v>0</v>
      </c>
      <c r="J92" s="2">
        <f xml:space="preserve"> $D88 * J90</f>
        <v>0</v>
      </c>
      <c r="K92" s="13">
        <f xml:space="preserve"> SUM(G92:J92)</f>
        <v>0</v>
      </c>
      <c r="L92" s="2">
        <f xml:space="preserve"> $D88 * L90</f>
        <v>0</v>
      </c>
      <c r="M92" s="2">
        <f xml:space="preserve"> $D88 * M90</f>
        <v>0</v>
      </c>
      <c r="N92" s="2">
        <f xml:space="preserve"> $D88 * N90</f>
        <v>0</v>
      </c>
      <c r="O92" s="2">
        <f xml:space="preserve"> $D88 * O90</f>
        <v>0</v>
      </c>
      <c r="P92" s="13">
        <f xml:space="preserve"> SUM(L92:O92)</f>
        <v>0</v>
      </c>
      <c r="Q92" s="2">
        <f xml:space="preserve"> $D88 * Q90</f>
        <v>0</v>
      </c>
      <c r="R92" s="2">
        <f xml:space="preserve"> $D88 * R90</f>
        <v>0</v>
      </c>
      <c r="S92" s="2">
        <f xml:space="preserve"> $D88 * S90</f>
        <v>0</v>
      </c>
    </row>
    <row r="93" spans="2:19" outlineLevel="3" x14ac:dyDescent="0.3">
      <c r="B93" s="36" t="s">
        <v>89</v>
      </c>
      <c r="C93" s="3" t="s">
        <v>0</v>
      </c>
      <c r="D93" s="3"/>
      <c r="E93" s="3"/>
      <c r="F93" s="3"/>
      <c r="G93" s="2">
        <f xml:space="preserve"> F93 + G92</f>
        <v>0</v>
      </c>
      <c r="H93" s="2">
        <f xml:space="preserve"> G93 + H92</f>
        <v>0</v>
      </c>
      <c r="I93" s="2">
        <f xml:space="preserve"> H93 + I92</f>
        <v>0</v>
      </c>
      <c r="J93" s="2">
        <f xml:space="preserve"> I93 + J92</f>
        <v>0</v>
      </c>
      <c r="K93" s="13">
        <f xml:space="preserve"> J93</f>
        <v>0</v>
      </c>
      <c r="L93" s="2">
        <f xml:space="preserve"> K93 + L92</f>
        <v>0</v>
      </c>
      <c r="M93" s="2">
        <f xml:space="preserve"> L93 + M92</f>
        <v>0</v>
      </c>
      <c r="N93" s="2">
        <f xml:space="preserve"> M93 + N92</f>
        <v>0</v>
      </c>
      <c r="O93" s="2">
        <f xml:space="preserve"> N93 + O92</f>
        <v>0</v>
      </c>
      <c r="P93" s="13">
        <f xml:space="preserve"> O93</f>
        <v>0</v>
      </c>
      <c r="Q93" s="2">
        <f xml:space="preserve"> P93 + Q92</f>
        <v>0</v>
      </c>
      <c r="R93" s="2">
        <f xml:space="preserve"> Q93 + R92</f>
        <v>0</v>
      </c>
      <c r="S93" s="2">
        <f xml:space="preserve"> R93 + S92</f>
        <v>0</v>
      </c>
    </row>
    <row r="94" spans="2:19" outlineLevel="3" x14ac:dyDescent="0.3">
      <c r="B94" s="36" t="s">
        <v>79</v>
      </c>
      <c r="C94" s="3" t="s">
        <v>0</v>
      </c>
      <c r="D94" s="3"/>
      <c r="E94" s="3"/>
      <c r="F94" s="3"/>
      <c r="G94" s="2">
        <f xml:space="preserve"> IF(G93 &lt; $D88, G93, 0)</f>
        <v>0</v>
      </c>
      <c r="H94" s="2">
        <f xml:space="preserve"> IF(H93 &lt; $D88, H93, 0)</f>
        <v>0</v>
      </c>
      <c r="I94" s="2">
        <f xml:space="preserve"> IF(I93 &lt; $D88, I93, 0)</f>
        <v>0</v>
      </c>
      <c r="J94" s="2">
        <f xml:space="preserve"> IF(J93 &lt; $D88, J93, 0)</f>
        <v>0</v>
      </c>
      <c r="K94" s="13">
        <f xml:space="preserve"> J94</f>
        <v>0</v>
      </c>
      <c r="L94" s="2">
        <f xml:space="preserve"> IF(L93 &lt; $D88, L93, 0)</f>
        <v>0</v>
      </c>
      <c r="M94" s="2">
        <f xml:space="preserve"> IF(M93 &lt; $D88, M93, 0)</f>
        <v>0</v>
      </c>
      <c r="N94" s="2">
        <f xml:space="preserve"> IF(N93 &lt; $D88, N93, 0)</f>
        <v>0</v>
      </c>
      <c r="O94" s="2">
        <f xml:space="preserve"> IF(O93 &lt; $D88, O93, 0)</f>
        <v>0</v>
      </c>
      <c r="P94" s="13">
        <f xml:space="preserve"> O94</f>
        <v>0</v>
      </c>
      <c r="Q94" s="2">
        <f xml:space="preserve"> IF(Q93 &lt; $D88, Q93, 0)</f>
        <v>0</v>
      </c>
      <c r="R94" s="2">
        <f xml:space="preserve"> IF(R93 &lt; $D88, R93, 0)</f>
        <v>0</v>
      </c>
      <c r="S94" s="2">
        <f xml:space="preserve"> IF(S93 &lt; $D88, S93, 0)</f>
        <v>0</v>
      </c>
    </row>
    <row r="95" spans="2:19" outlineLevel="3" x14ac:dyDescent="0.3">
      <c r="B95" s="36" t="s">
        <v>78</v>
      </c>
      <c r="C95" s="3" t="s">
        <v>0</v>
      </c>
      <c r="D95" s="3"/>
      <c r="E95" s="3"/>
      <c r="F95" s="3"/>
      <c r="G95" s="2">
        <f xml:space="preserve"> IF(G93 = $D88, G93, 0)</f>
        <v>0</v>
      </c>
      <c r="H95" s="2">
        <f xml:space="preserve"> IF(H93 = $D88, H93, 0)</f>
        <v>0</v>
      </c>
      <c r="I95" s="2">
        <f xml:space="preserve"> IF(I93 = $D88, I93, 0)</f>
        <v>0</v>
      </c>
      <c r="J95" s="2">
        <f xml:space="preserve"> IF(J93 = $D88, J93, 0)</f>
        <v>0</v>
      </c>
      <c r="K95" s="13">
        <f xml:space="preserve"> J95</f>
        <v>0</v>
      </c>
      <c r="L95" s="2">
        <f xml:space="preserve"> IF(L93 = $D88, L93, 0)</f>
        <v>0</v>
      </c>
      <c r="M95" s="2">
        <f xml:space="preserve"> IF(M93 = $D88, M93, 0)</f>
        <v>0</v>
      </c>
      <c r="N95" s="2">
        <f xml:space="preserve"> IF(N93 = $D88, N93, 0)</f>
        <v>0</v>
      </c>
      <c r="O95" s="2">
        <f xml:space="preserve"> IF(O93 = $D88, O93, 0)</f>
        <v>0</v>
      </c>
      <c r="P95" s="13">
        <f xml:space="preserve"> O95</f>
        <v>0</v>
      </c>
      <c r="Q95" s="2">
        <f xml:space="preserve"> IF(Q93 = $D88, Q93, 0)</f>
        <v>0</v>
      </c>
      <c r="R95" s="2">
        <f xml:space="preserve"> IF(R93 = $D88, R93, 0)</f>
        <v>0</v>
      </c>
      <c r="S95" s="2">
        <f xml:space="preserve"> IF(S93 = $D88, S93, 0)</f>
        <v>0</v>
      </c>
    </row>
    <row r="96" spans="2:19" outlineLevel="3" x14ac:dyDescent="0.3">
      <c r="B96" s="36"/>
      <c r="C96" s="3"/>
      <c r="D96" s="3"/>
      <c r="E96" s="3"/>
      <c r="F96" s="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</row>
    <row r="97" spans="2:19" outlineLevel="3" x14ac:dyDescent="0.3">
      <c r="B97" s="36" t="s">
        <v>77</v>
      </c>
      <c r="C97" s="3" t="s">
        <v>0</v>
      </c>
      <c r="D97" s="3"/>
      <c r="E97" s="3"/>
      <c r="F97" s="3"/>
      <c r="G97" s="2">
        <f xml:space="preserve"> IF(G95 &gt; SUM($F101:F101), G95, G95 - SUM($F101:F101))</f>
        <v>0</v>
      </c>
      <c r="H97" s="2">
        <f xml:space="preserve"> IF(H95 &gt; SUM($F101:G101), H95, H95 - SUM($F101:G101))</f>
        <v>0</v>
      </c>
      <c r="I97" s="2">
        <f xml:space="preserve"> IF(I95 &gt; SUM($F101:H101), I95, I95 - SUM($F101:H101))</f>
        <v>0</v>
      </c>
      <c r="J97" s="2">
        <f xml:space="preserve"> IF(J95 &gt; SUM($F101:I101), J95, J95 - SUM($F101:I101))</f>
        <v>0</v>
      </c>
      <c r="K97" s="13">
        <f xml:space="preserve"> G97</f>
        <v>0</v>
      </c>
      <c r="L97" s="2">
        <f xml:space="preserve"> IF(L95 &gt; SUM($F101:K101) - $K101, L95, L95 - (SUM($F101:K101) - $K101))</f>
        <v>0</v>
      </c>
      <c r="M97" s="2">
        <f xml:space="preserve"> IF(M95 &gt; SUM($F101:L101) - $K101, M95, M95 - (SUM($F101:L101) - $K101))</f>
        <v>0</v>
      </c>
      <c r="N97" s="2">
        <f xml:space="preserve"> IF(N95 &gt; SUM($F101:M101) - $K101, N95, N95 - (SUM($F101:M101) - $K101))</f>
        <v>0</v>
      </c>
      <c r="O97" s="2">
        <f xml:space="preserve"> IF(O95 &gt; SUM($F101:N101) - $K101, O95, O95 - (SUM($F101:N101) - $K101))</f>
        <v>0</v>
      </c>
      <c r="P97" s="13">
        <f xml:space="preserve"> L97</f>
        <v>0</v>
      </c>
      <c r="Q97" s="2">
        <f xml:space="preserve"> IF(Q95 &gt; SUM($F101:P101) - $K101 - $P101, Q95, Q95 - (SUM($F101:P101) - $K101 - $P101))</f>
        <v>0</v>
      </c>
      <c r="R97" s="2">
        <f xml:space="preserve"> IF(R95 &gt; SUM($F101:Q101) - $K101 - $P101, R95, R95 - (SUM($F101:Q101) - $K101 - $P101))</f>
        <v>0</v>
      </c>
      <c r="S97" s="2">
        <f xml:space="preserve"> IF(S95 &gt; SUM($F101:R101) - $K101 - $P101, S95, S95 - (SUM($F101:R101) - $K101 - $P101))</f>
        <v>0</v>
      </c>
    </row>
    <row r="98" spans="2:19" outlineLevel="3" x14ac:dyDescent="0.3">
      <c r="B98" s="36" t="s">
        <v>76</v>
      </c>
      <c r="C98" s="3" t="s">
        <v>0</v>
      </c>
      <c r="D98" s="3"/>
      <c r="E98" s="3"/>
      <c r="F98" s="3"/>
      <c r="G98" s="2">
        <f xml:space="preserve"> IF(G95 &gt; SUM($F101:G101), G95, G95 - SUM($F101:G101))</f>
        <v>0</v>
      </c>
      <c r="H98" s="2">
        <f xml:space="preserve"> IF(H95 &gt; SUM($F101:H101), H95, H95 - SUM($F101:H101))</f>
        <v>0</v>
      </c>
      <c r="I98" s="2">
        <f xml:space="preserve"> IF(I95 &gt; SUM($F101:I101), I95, I95 - SUM($F101:I101))</f>
        <v>0</v>
      </c>
      <c r="J98" s="2">
        <f xml:space="preserve"> IF(J95 &gt; SUM($F101:J101), J95, J95 - SUM($F101:J101))</f>
        <v>0</v>
      </c>
      <c r="K98" s="13">
        <f xml:space="preserve"> J98</f>
        <v>0</v>
      </c>
      <c r="L98" s="2">
        <f xml:space="preserve"> IF(L95 &gt; SUM($F101:L101) - $K101, L95, L95 - (SUM($F101:L101) - $K101))</f>
        <v>0</v>
      </c>
      <c r="M98" s="2">
        <f xml:space="preserve"> IF(M95 &gt; SUM($F101:M101) - $K101, M95, M95 - (SUM($F101:M101) - $K101))</f>
        <v>0</v>
      </c>
      <c r="N98" s="2">
        <f xml:space="preserve"> IF(N95 &gt; SUM($F101:N101) - $K101, N95, N95 - (SUM($F101:N101) - $K101))</f>
        <v>0</v>
      </c>
      <c r="O98" s="2">
        <f xml:space="preserve"> IF(O95 &gt; SUM($F101:O101) - $K101, O95, O95 - (SUM($F101:O101) - $K101))</f>
        <v>0</v>
      </c>
      <c r="P98" s="13">
        <f xml:space="preserve"> O98</f>
        <v>0</v>
      </c>
      <c r="Q98" s="2">
        <f xml:space="preserve"> IF(Q95 &gt; SUM($F101:Q101) - $K101 - $P101, Q95, Q95 - (SUM($F101:Q101) - $K101 - $P101))</f>
        <v>0</v>
      </c>
      <c r="R98" s="2">
        <f xml:space="preserve"> IF(R95 &gt; SUM($F101:R101) - $K101 - $P101, R95, R95 - (SUM($F101:R101) - $K101 - $P101))</f>
        <v>0</v>
      </c>
      <c r="S98" s="2">
        <f xml:space="preserve"> IF(S95 &gt; SUM($F101:S101) - $K101 - $P101, S95, S95 - (SUM($F101:S101) - $K101 - $P101))</f>
        <v>0</v>
      </c>
    </row>
    <row r="99" spans="2:19" outlineLevel="3" x14ac:dyDescent="0.3">
      <c r="B99" s="36"/>
      <c r="C99" s="3"/>
      <c r="D99" s="3"/>
      <c r="E99" s="3"/>
      <c r="F99" s="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</row>
    <row r="100" spans="2:19" outlineLevel="3" x14ac:dyDescent="0.3">
      <c r="B100" s="36" t="s">
        <v>75</v>
      </c>
      <c r="C100" s="3" t="s">
        <v>0</v>
      </c>
      <c r="D100" s="3"/>
      <c r="E100" s="3"/>
      <c r="F100" s="3"/>
      <c r="G100" s="2">
        <f xml:space="preserve"> IF(F102 &gt;= G95, 0, F102)</f>
        <v>0</v>
      </c>
      <c r="H100" s="2">
        <f xml:space="preserve"> IF(G102 &gt;= H95, 0, G102)</f>
        <v>0</v>
      </c>
      <c r="I100" s="2">
        <f xml:space="preserve"> IF(H102 &gt;= I95, 0, H102)</f>
        <v>0</v>
      </c>
      <c r="J100" s="2">
        <f xml:space="preserve"> IF(I102 &gt;= J95, 0, I102)</f>
        <v>0</v>
      </c>
      <c r="K100" s="13">
        <f xml:space="preserve"> G100</f>
        <v>0</v>
      </c>
      <c r="L100" s="2">
        <f xml:space="preserve"> IF(K102 &gt;= L95, 0, K102)</f>
        <v>0</v>
      </c>
      <c r="M100" s="2">
        <f xml:space="preserve"> IF(L102 &gt;= M95, 0, L102)</f>
        <v>0</v>
      </c>
      <c r="N100" s="2">
        <f xml:space="preserve"> IF(M102 &gt;= N95, 0, M102)</f>
        <v>0</v>
      </c>
      <c r="O100" s="2">
        <f xml:space="preserve"> IF(N102 &gt;= O95, 0, N102)</f>
        <v>0</v>
      </c>
      <c r="P100" s="13">
        <f xml:space="preserve"> L100</f>
        <v>0</v>
      </c>
      <c r="Q100" s="2">
        <f xml:space="preserve"> IF(P102 &gt;= Q95, 0, P102)</f>
        <v>0</v>
      </c>
      <c r="R100" s="2">
        <f xml:space="preserve"> IF(Q102 &gt;= R95, 0, Q102)</f>
        <v>0</v>
      </c>
      <c r="S100" s="2">
        <f xml:space="preserve"> IF(R102 &gt;= S95, 0, R102)</f>
        <v>0</v>
      </c>
    </row>
    <row r="101" spans="2:19" outlineLevel="3" x14ac:dyDescent="0.3">
      <c r="B101" s="36" t="s">
        <v>74</v>
      </c>
      <c r="C101" s="3" t="s">
        <v>0</v>
      </c>
      <c r="D101" s="3"/>
      <c r="E101" s="3"/>
      <c r="F101" s="3"/>
      <c r="G101" s="2">
        <f>IFERROR(IF(SUM($F101:F101) + G95 * 1 / $D89 * G$7 &gt;= $D88, G95 - SUM($F101:F101),  G95 * 1 / $D89 * G$7), 0)</f>
        <v>0</v>
      </c>
      <c r="H101" s="2">
        <f>IFERROR(IF(SUM($F101:G101) + H95 * 1 / $D89 * H$7 &gt;= $D88, H95 - SUM($F101:G101),  H95 * 1 / $D89 * H$7), 0)</f>
        <v>0</v>
      </c>
      <c r="I101" s="2">
        <f>IFERROR(IF(SUM($F101:H101) + I95 * 1 / $D89 * I$7 &gt;= $D88, I95 - SUM($F101:H101),  I95 * 1 / $D89 * I$7), 0)</f>
        <v>0</v>
      </c>
      <c r="J101" s="2">
        <f>IFERROR(IF(SUM($F101:I101) + J95 * 1 / $D89 * J$7 &gt;= $D88, J95 - SUM($F101:I101),  J95 * 1 / $D89 * J$7), 0)</f>
        <v>0</v>
      </c>
      <c r="K101" s="13">
        <f xml:space="preserve"> SUM(G101:J101)</f>
        <v>0</v>
      </c>
      <c r="L101" s="2">
        <f>IFERROR(IF(SUM($F101:K101) - $K101 + L95 * 1 / $D89 * L$7 &gt;= $D88, L95 - (SUM($F101:K101) - $K101),  L95 * 1 / $D89 * L$7), 0)</f>
        <v>0</v>
      </c>
      <c r="M101" s="2">
        <f>IFERROR(IF(SUM($F101:L101) - $K101 + M95 * 1 / $D89 * M$7 &gt;= $D88, M95 - (SUM($F101:L101) - $K101),  M95 * 1 / $D89 * M$7), 0)</f>
        <v>0</v>
      </c>
      <c r="N101" s="2">
        <f>IFERROR(IF(SUM($F101:M101) - $K101 + N95 * 1 / $D89 * N$7 &gt;= $D88, N95 - (SUM($F101:M101) - $K101),  N95 * 1 / $D89 * N$7), 0)</f>
        <v>0</v>
      </c>
      <c r="O101" s="2">
        <f>IFERROR(IF(SUM($F101:N101) - $K101 + O95 * 1 / $D89 * O$7 &gt;= $D88, O95 - (SUM($F101:N101) - $K101),  O95 * 1 / $D89 * O$7), 0)</f>
        <v>0</v>
      </c>
      <c r="P101" s="13">
        <f xml:space="preserve"> SUM(L101:O101)</f>
        <v>0</v>
      </c>
      <c r="Q101" s="2">
        <f>IFERROR(IF(SUM($F101:P101) - $K101 - $P101 + Q95 * 1 / $D89 * Q$7 &gt;= $D88, Q95 - (SUM($F101:P101) - $K101 - $P101),  Q95 * 1 / $D89 * Q$7), 0)</f>
        <v>0</v>
      </c>
      <c r="R101" s="2">
        <f>IFERROR(IF(SUM($F101:Q101) - $K101 - $P101 + R95 * 1 / $D89 * R$7 &gt;= $D88, R95 - (SUM($F101:Q101) - $K101 - $P101),  R95 * 1 / $D89 * R$7), 0)</f>
        <v>0</v>
      </c>
      <c r="S101" s="2">
        <f>IFERROR(IF(SUM($F101:R101) - $K101 - $P101 + S95 * 1 / $D89 * S$7 &gt;= $D88, S95 - (SUM($F101:R101) - $K101 - $P101),  S95 * 1 / $D89 * S$7), 0)</f>
        <v>0</v>
      </c>
    </row>
    <row r="102" spans="2:19" outlineLevel="3" x14ac:dyDescent="0.3">
      <c r="B102" s="36" t="s">
        <v>73</v>
      </c>
      <c r="C102" s="3" t="s">
        <v>0</v>
      </c>
      <c r="D102" s="3"/>
      <c r="E102" s="3"/>
      <c r="F102" s="3"/>
      <c r="G102" s="2">
        <f xml:space="preserve"> G100 + G101</f>
        <v>0</v>
      </c>
      <c r="H102" s="2">
        <f xml:space="preserve"> H100 + H101</f>
        <v>0</v>
      </c>
      <c r="I102" s="2">
        <f xml:space="preserve"> I100 + I101</f>
        <v>0</v>
      </c>
      <c r="J102" s="2">
        <f xml:space="preserve"> J100 + J101</f>
        <v>0</v>
      </c>
      <c r="K102" s="13">
        <f xml:space="preserve"> J102</f>
        <v>0</v>
      </c>
      <c r="L102" s="2">
        <f xml:space="preserve"> L100 + L101</f>
        <v>0</v>
      </c>
      <c r="M102" s="2">
        <f xml:space="preserve"> M100 + M101</f>
        <v>0</v>
      </c>
      <c r="N102" s="2">
        <f xml:space="preserve"> N100 + N101</f>
        <v>0</v>
      </c>
      <c r="O102" s="2">
        <f xml:space="preserve"> O100 + O101</f>
        <v>0</v>
      </c>
      <c r="P102" s="13">
        <f xml:space="preserve"> O102</f>
        <v>0</v>
      </c>
      <c r="Q102" s="2">
        <f xml:space="preserve"> Q100 + Q101</f>
        <v>0</v>
      </c>
      <c r="R102" s="2">
        <f xml:space="preserve"> R100 + R101</f>
        <v>0</v>
      </c>
      <c r="S102" s="2">
        <f xml:space="preserve"> S100 + S101</f>
        <v>0</v>
      </c>
    </row>
    <row r="103" spans="2:19" outlineLevel="3" x14ac:dyDescent="0.3">
      <c r="B103" s="36"/>
      <c r="C103" s="3"/>
      <c r="D103" s="3"/>
      <c r="E103" s="3"/>
      <c r="F103" s="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</row>
    <row r="104" spans="2:19" outlineLevel="3" x14ac:dyDescent="0.3">
      <c r="B104" s="36" t="s">
        <v>72</v>
      </c>
      <c r="C104" s="3" t="s">
        <v>0</v>
      </c>
      <c r="D104" s="3"/>
      <c r="E104" s="3"/>
      <c r="F104" s="3"/>
      <c r="G104" s="2">
        <f xml:space="preserve"> G97 - G100</f>
        <v>0</v>
      </c>
      <c r="H104" s="2">
        <f xml:space="preserve"> H97 - H100</f>
        <v>0</v>
      </c>
      <c r="I104" s="2">
        <f xml:space="preserve"> I97 - I100</f>
        <v>0</v>
      </c>
      <c r="J104" s="2">
        <f xml:space="preserve"> J97 - J100</f>
        <v>0</v>
      </c>
      <c r="K104" s="13">
        <f xml:space="preserve"> G104</f>
        <v>0</v>
      </c>
      <c r="L104" s="2">
        <f xml:space="preserve"> L97 - L100</f>
        <v>0</v>
      </c>
      <c r="M104" s="2">
        <f xml:space="preserve"> M97 - M100</f>
        <v>0</v>
      </c>
      <c r="N104" s="2">
        <f xml:space="preserve"> N97 - N100</f>
        <v>0</v>
      </c>
      <c r="O104" s="2">
        <f xml:space="preserve"> O97 - O100</f>
        <v>0</v>
      </c>
      <c r="P104" s="13">
        <f xml:space="preserve"> L104</f>
        <v>0</v>
      </c>
      <c r="Q104" s="2">
        <f xml:space="preserve"> Q97 - Q100</f>
        <v>0</v>
      </c>
      <c r="R104" s="2">
        <f xml:space="preserve"> R97 - R100</f>
        <v>0</v>
      </c>
      <c r="S104" s="2">
        <f xml:space="preserve"> S97 - S100</f>
        <v>0</v>
      </c>
    </row>
    <row r="105" spans="2:19" outlineLevel="3" x14ac:dyDescent="0.3">
      <c r="B105" s="36" t="s">
        <v>71</v>
      </c>
      <c r="C105" s="3" t="s">
        <v>0</v>
      </c>
      <c r="D105" s="3"/>
      <c r="E105" s="3"/>
      <c r="F105" s="3"/>
      <c r="G105" s="2">
        <f xml:space="preserve"> G98 - G102</f>
        <v>0</v>
      </c>
      <c r="H105" s="2">
        <f xml:space="preserve"> H98 - H102</f>
        <v>0</v>
      </c>
      <c r="I105" s="2">
        <f xml:space="preserve"> I98 - I102</f>
        <v>0</v>
      </c>
      <c r="J105" s="2">
        <f xml:space="preserve"> J98 - J102</f>
        <v>0</v>
      </c>
      <c r="K105" s="13">
        <f>J105</f>
        <v>0</v>
      </c>
      <c r="L105" s="2">
        <f xml:space="preserve"> L98 - L102</f>
        <v>0</v>
      </c>
      <c r="M105" s="2">
        <f xml:space="preserve"> M98 - M102</f>
        <v>0</v>
      </c>
      <c r="N105" s="2">
        <f xml:space="preserve"> N98 - N102</f>
        <v>0</v>
      </c>
      <c r="O105" s="2">
        <f xml:space="preserve"> O98 - O102</f>
        <v>0</v>
      </c>
      <c r="P105" s="13">
        <f>O105</f>
        <v>0</v>
      </c>
      <c r="Q105" s="2">
        <f xml:space="preserve"> Q98 - Q102</f>
        <v>0</v>
      </c>
      <c r="R105" s="2">
        <f xml:space="preserve"> R98 - R102</f>
        <v>0</v>
      </c>
      <c r="S105" s="2">
        <f xml:space="preserve"> S98 - S102</f>
        <v>0</v>
      </c>
    </row>
    <row r="106" spans="2:19" outlineLevel="2" x14ac:dyDescent="0.3">
      <c r="B106" s="37"/>
      <c r="C106" s="3"/>
      <c r="D106" s="3"/>
      <c r="E106" s="3"/>
      <c r="F106" s="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</row>
    <row r="107" spans="2:19" outlineLevel="2" x14ac:dyDescent="0.3">
      <c r="B107" s="40" t="s">
        <v>92</v>
      </c>
      <c r="C107" s="3"/>
      <c r="D107" s="3"/>
      <c r="E107" s="3"/>
      <c r="F107" s="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</row>
    <row r="108" spans="2:19" outlineLevel="2" x14ac:dyDescent="0.3">
      <c r="B108" s="39" t="s">
        <v>84</v>
      </c>
      <c r="C108" s="3" t="s">
        <v>0</v>
      </c>
      <c r="D108" s="17">
        <v>0</v>
      </c>
      <c r="E108" s="38"/>
      <c r="F108" s="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</row>
    <row r="109" spans="2:19" outlineLevel="2" x14ac:dyDescent="0.3">
      <c r="B109" s="39" t="s">
        <v>83</v>
      </c>
      <c r="C109" s="3" t="s">
        <v>3</v>
      </c>
      <c r="D109" s="17">
        <v>0</v>
      </c>
      <c r="E109" s="38"/>
      <c r="F109" s="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</row>
    <row r="110" spans="2:19" outlineLevel="2" x14ac:dyDescent="0.3">
      <c r="B110" s="37" t="s">
        <v>82</v>
      </c>
      <c r="C110" s="27" t="s">
        <v>5</v>
      </c>
      <c r="D110" s="27"/>
      <c r="E110" s="27"/>
      <c r="F110" s="27"/>
      <c r="G110" s="11">
        <v>0</v>
      </c>
      <c r="H110" s="11">
        <v>0</v>
      </c>
      <c r="I110" s="11">
        <v>0</v>
      </c>
      <c r="J110" s="11">
        <v>0</v>
      </c>
      <c r="K110" s="29">
        <f xml:space="preserve"> SUM(G110:J110)</f>
        <v>0</v>
      </c>
      <c r="L110" s="11">
        <v>0</v>
      </c>
      <c r="M110" s="11">
        <v>0</v>
      </c>
      <c r="N110" s="11">
        <v>0</v>
      </c>
      <c r="O110" s="11">
        <v>0</v>
      </c>
      <c r="P110" s="29">
        <f xml:space="preserve"> SUM(L110:O110)</f>
        <v>0</v>
      </c>
      <c r="Q110" s="11">
        <v>0</v>
      </c>
      <c r="R110" s="11">
        <v>0</v>
      </c>
      <c r="S110" s="11">
        <v>0</v>
      </c>
    </row>
    <row r="111" spans="2:19" outlineLevel="3" x14ac:dyDescent="0.3">
      <c r="B111" s="3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2:19" outlineLevel="3" x14ac:dyDescent="0.3">
      <c r="B112" s="36" t="s">
        <v>90</v>
      </c>
      <c r="C112" s="3" t="s">
        <v>0</v>
      </c>
      <c r="D112" s="3"/>
      <c r="E112" s="3"/>
      <c r="F112" s="3"/>
      <c r="G112" s="2">
        <f xml:space="preserve"> $D108 * G110</f>
        <v>0</v>
      </c>
      <c r="H112" s="2">
        <f xml:space="preserve"> $D108 * H110</f>
        <v>0</v>
      </c>
      <c r="I112" s="2">
        <f xml:space="preserve"> $D108 * I110</f>
        <v>0</v>
      </c>
      <c r="J112" s="2">
        <f xml:space="preserve"> $D108 * J110</f>
        <v>0</v>
      </c>
      <c r="K112" s="13">
        <f xml:space="preserve"> SUM(G112:J112)</f>
        <v>0</v>
      </c>
      <c r="L112" s="2">
        <f xml:space="preserve"> $D108 * L110</f>
        <v>0</v>
      </c>
      <c r="M112" s="2">
        <f xml:space="preserve"> $D108 * M110</f>
        <v>0</v>
      </c>
      <c r="N112" s="2">
        <f xml:space="preserve"> $D108 * N110</f>
        <v>0</v>
      </c>
      <c r="O112" s="2">
        <f xml:space="preserve"> $D108 * O110</f>
        <v>0</v>
      </c>
      <c r="P112" s="13">
        <f xml:space="preserve"> SUM(L112:O112)</f>
        <v>0</v>
      </c>
      <c r="Q112" s="2">
        <f xml:space="preserve"> $D108 * Q110</f>
        <v>0</v>
      </c>
      <c r="R112" s="2">
        <f xml:space="preserve"> $D108 * R110</f>
        <v>0</v>
      </c>
      <c r="S112" s="2">
        <f xml:space="preserve"> $D108 * S110</f>
        <v>0</v>
      </c>
    </row>
    <row r="113" spans="2:19" outlineLevel="3" x14ac:dyDescent="0.3">
      <c r="B113" s="36" t="s">
        <v>89</v>
      </c>
      <c r="C113" s="3" t="s">
        <v>0</v>
      </c>
      <c r="D113" s="3"/>
      <c r="E113" s="3"/>
      <c r="F113" s="3"/>
      <c r="G113" s="2">
        <f xml:space="preserve"> F113 + G112</f>
        <v>0</v>
      </c>
      <c r="H113" s="2">
        <f xml:space="preserve"> G113 + H112</f>
        <v>0</v>
      </c>
      <c r="I113" s="2">
        <f xml:space="preserve"> H113 + I112</f>
        <v>0</v>
      </c>
      <c r="J113" s="2">
        <f xml:space="preserve"> I113 + J112</f>
        <v>0</v>
      </c>
      <c r="K113" s="13">
        <f xml:space="preserve"> J113</f>
        <v>0</v>
      </c>
      <c r="L113" s="2">
        <f xml:space="preserve"> K113 + L112</f>
        <v>0</v>
      </c>
      <c r="M113" s="2">
        <f xml:space="preserve"> L113 + M112</f>
        <v>0</v>
      </c>
      <c r="N113" s="2">
        <f xml:space="preserve"> M113 + N112</f>
        <v>0</v>
      </c>
      <c r="O113" s="2">
        <f xml:space="preserve"> N113 + O112</f>
        <v>0</v>
      </c>
      <c r="P113" s="13">
        <f xml:space="preserve"> O113</f>
        <v>0</v>
      </c>
      <c r="Q113" s="2">
        <f xml:space="preserve"> P113 + Q112</f>
        <v>0</v>
      </c>
      <c r="R113" s="2">
        <f xml:space="preserve"> Q113 + R112</f>
        <v>0</v>
      </c>
      <c r="S113" s="2">
        <f xml:space="preserve"> R113 + S112</f>
        <v>0</v>
      </c>
    </row>
    <row r="114" spans="2:19" outlineLevel="3" x14ac:dyDescent="0.3">
      <c r="B114" s="36" t="s">
        <v>79</v>
      </c>
      <c r="C114" s="3" t="s">
        <v>0</v>
      </c>
      <c r="D114" s="3"/>
      <c r="E114" s="3"/>
      <c r="F114" s="3"/>
      <c r="G114" s="2">
        <f xml:space="preserve"> IF(G113 &lt; $D108, G113, 0)</f>
        <v>0</v>
      </c>
      <c r="H114" s="2">
        <f xml:space="preserve"> IF(H113 &lt; $D108, H113, 0)</f>
        <v>0</v>
      </c>
      <c r="I114" s="2">
        <f xml:space="preserve"> IF(I113 &lt; $D108, I113, 0)</f>
        <v>0</v>
      </c>
      <c r="J114" s="2">
        <f xml:space="preserve"> IF(J113 &lt; $D108, J113, 0)</f>
        <v>0</v>
      </c>
      <c r="K114" s="13">
        <f xml:space="preserve"> J114</f>
        <v>0</v>
      </c>
      <c r="L114" s="2">
        <f xml:space="preserve"> IF(L113 &lt; $D108, L113, 0)</f>
        <v>0</v>
      </c>
      <c r="M114" s="2">
        <f xml:space="preserve"> IF(M113 &lt; $D108, M113, 0)</f>
        <v>0</v>
      </c>
      <c r="N114" s="2">
        <f xml:space="preserve"> IF(N113 &lt; $D108, N113, 0)</f>
        <v>0</v>
      </c>
      <c r="O114" s="2">
        <f xml:space="preserve"> IF(O113 &lt; $D108, O113, 0)</f>
        <v>0</v>
      </c>
      <c r="P114" s="13">
        <f xml:space="preserve"> O114</f>
        <v>0</v>
      </c>
      <c r="Q114" s="2">
        <f xml:space="preserve"> IF(Q113 &lt; $D108, Q113, 0)</f>
        <v>0</v>
      </c>
      <c r="R114" s="2">
        <f xml:space="preserve"> IF(R113 &lt; $D108, R113, 0)</f>
        <v>0</v>
      </c>
      <c r="S114" s="2">
        <f xml:space="preserve"> IF(S113 &lt; $D108, S113, 0)</f>
        <v>0</v>
      </c>
    </row>
    <row r="115" spans="2:19" outlineLevel="3" x14ac:dyDescent="0.3">
      <c r="B115" s="36" t="s">
        <v>78</v>
      </c>
      <c r="C115" s="3" t="s">
        <v>0</v>
      </c>
      <c r="D115" s="3"/>
      <c r="E115" s="3"/>
      <c r="F115" s="3"/>
      <c r="G115" s="2">
        <f xml:space="preserve"> IF(G113 = $D108, G113, 0)</f>
        <v>0</v>
      </c>
      <c r="H115" s="2">
        <f xml:space="preserve"> IF(H113 = $D108, H113, 0)</f>
        <v>0</v>
      </c>
      <c r="I115" s="2">
        <f xml:space="preserve"> IF(I113 = $D108, I113, 0)</f>
        <v>0</v>
      </c>
      <c r="J115" s="2">
        <f xml:space="preserve"> IF(J113 = $D108, J113, 0)</f>
        <v>0</v>
      </c>
      <c r="K115" s="13">
        <f xml:space="preserve"> J115</f>
        <v>0</v>
      </c>
      <c r="L115" s="2">
        <f xml:space="preserve"> IF(L113 = $D108, L113, 0)</f>
        <v>0</v>
      </c>
      <c r="M115" s="2">
        <f xml:space="preserve"> IF(M113 = $D108, M113, 0)</f>
        <v>0</v>
      </c>
      <c r="N115" s="2">
        <f xml:space="preserve"> IF(N113 = $D108, N113, 0)</f>
        <v>0</v>
      </c>
      <c r="O115" s="2">
        <f xml:space="preserve"> IF(O113 = $D108, O113, 0)</f>
        <v>0</v>
      </c>
      <c r="P115" s="13">
        <f xml:space="preserve"> O115</f>
        <v>0</v>
      </c>
      <c r="Q115" s="2">
        <f xml:space="preserve"> IF(Q113 = $D108, Q113, 0)</f>
        <v>0</v>
      </c>
      <c r="R115" s="2">
        <f xml:space="preserve"> IF(R113 = $D108, R113, 0)</f>
        <v>0</v>
      </c>
      <c r="S115" s="2">
        <f xml:space="preserve"> IF(S113 = $D108, S113, 0)</f>
        <v>0</v>
      </c>
    </row>
    <row r="116" spans="2:19" outlineLevel="3" x14ac:dyDescent="0.3">
      <c r="B116" s="36"/>
      <c r="C116" s="3"/>
      <c r="D116" s="3"/>
      <c r="E116" s="3"/>
      <c r="F116" s="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</row>
    <row r="117" spans="2:19" outlineLevel="3" x14ac:dyDescent="0.3">
      <c r="B117" s="36" t="s">
        <v>77</v>
      </c>
      <c r="C117" s="3" t="s">
        <v>0</v>
      </c>
      <c r="D117" s="3"/>
      <c r="E117" s="3"/>
      <c r="F117" s="3"/>
      <c r="G117" s="2">
        <f xml:space="preserve"> IF(G115 &gt; SUM($F121:F121), G115, G115 - SUM($F121:F121))</f>
        <v>0</v>
      </c>
      <c r="H117" s="2">
        <f xml:space="preserve"> IF(H115 &gt; SUM($F121:G121), H115, H115 - SUM($F121:G121))</f>
        <v>0</v>
      </c>
      <c r="I117" s="2">
        <f xml:space="preserve"> IF(I115 &gt; SUM($F121:H121), I115, I115 - SUM($F121:H121))</f>
        <v>0</v>
      </c>
      <c r="J117" s="2">
        <f xml:space="preserve"> IF(J115 &gt; SUM($F121:I121), J115, J115 - SUM($F121:I121))</f>
        <v>0</v>
      </c>
      <c r="K117" s="13">
        <f xml:space="preserve"> G117</f>
        <v>0</v>
      </c>
      <c r="L117" s="2">
        <f xml:space="preserve"> IF(L115 &gt; SUM($F121:K121) - $K121, L115, L115 - (SUM($F121:K121) - $K121))</f>
        <v>0</v>
      </c>
      <c r="M117" s="2">
        <f xml:space="preserve"> IF(M115 &gt; SUM($F121:L121) - $K121, M115, M115 - (SUM($F121:L121) - $K121))</f>
        <v>0</v>
      </c>
      <c r="N117" s="2">
        <f xml:space="preserve"> IF(N115 &gt; SUM($F121:M121) - $K121, N115, N115 - (SUM($F121:M121) - $K121))</f>
        <v>0</v>
      </c>
      <c r="O117" s="2">
        <f xml:space="preserve"> IF(O115 &gt; SUM($F121:N121) - $K121, O115, O115 - (SUM($F121:N121) - $K121))</f>
        <v>0</v>
      </c>
      <c r="P117" s="13">
        <f xml:space="preserve"> L117</f>
        <v>0</v>
      </c>
      <c r="Q117" s="2">
        <f xml:space="preserve"> IF(Q115 &gt; SUM($F121:P121) - $K121 - $P121, Q115, Q115 - (SUM($F121:P121) - $K121 - $P121))</f>
        <v>0</v>
      </c>
      <c r="R117" s="2">
        <f xml:space="preserve"> IF(R115 &gt; SUM($F121:Q121) - $K121 - $P121, R115, R115 - (SUM($F121:Q121) - $K121 - $P121))</f>
        <v>0</v>
      </c>
      <c r="S117" s="2">
        <f xml:space="preserve"> IF(S115 &gt; SUM($F121:R121) - $K121 - $P121, S115, S115 - (SUM($F121:R121) - $K121 - $P121))</f>
        <v>0</v>
      </c>
    </row>
    <row r="118" spans="2:19" outlineLevel="3" x14ac:dyDescent="0.3">
      <c r="B118" s="36" t="s">
        <v>76</v>
      </c>
      <c r="C118" s="3" t="s">
        <v>0</v>
      </c>
      <c r="D118" s="3"/>
      <c r="E118" s="3"/>
      <c r="F118" s="3"/>
      <c r="G118" s="2">
        <f xml:space="preserve"> IF(G115 &gt; SUM($F121:G121), G115, G115 - SUM($F121:G121))</f>
        <v>0</v>
      </c>
      <c r="H118" s="2">
        <f xml:space="preserve"> IF(H115 &gt; SUM($F121:H121), H115, H115 - SUM($F121:H121))</f>
        <v>0</v>
      </c>
      <c r="I118" s="2">
        <f xml:space="preserve"> IF(I115 &gt; SUM($F121:I121), I115, I115 - SUM($F121:I121))</f>
        <v>0</v>
      </c>
      <c r="J118" s="2">
        <f xml:space="preserve"> IF(J115 &gt; SUM($F121:J121), J115, J115 - SUM($F121:J121))</f>
        <v>0</v>
      </c>
      <c r="K118" s="13">
        <f xml:space="preserve"> J118</f>
        <v>0</v>
      </c>
      <c r="L118" s="2">
        <f xml:space="preserve"> IF(L115 &gt; SUM($F121:L121) - $K121, L115, L115 - (SUM($F121:L121) - $K121))</f>
        <v>0</v>
      </c>
      <c r="M118" s="2">
        <f xml:space="preserve"> IF(M115 &gt; SUM($F121:M121) - $K121, M115, M115 - (SUM($F121:M121) - $K121))</f>
        <v>0</v>
      </c>
      <c r="N118" s="2">
        <f xml:space="preserve"> IF(N115 &gt; SUM($F121:N121) - $K121, N115, N115 - (SUM($F121:N121) - $K121))</f>
        <v>0</v>
      </c>
      <c r="O118" s="2">
        <f xml:space="preserve"> IF(O115 &gt; SUM($F121:O121) - $K121, O115, O115 - (SUM($F121:O121) - $K121))</f>
        <v>0</v>
      </c>
      <c r="P118" s="13">
        <f xml:space="preserve"> O118</f>
        <v>0</v>
      </c>
      <c r="Q118" s="2">
        <f xml:space="preserve"> IF(Q115 &gt; SUM($F121:Q121) - $K121 - $P121, Q115, Q115 - (SUM($F121:Q121) - $K121 - $P121))</f>
        <v>0</v>
      </c>
      <c r="R118" s="2">
        <f xml:space="preserve"> IF(R115 &gt; SUM($F121:R121) - $K121 - $P121, R115, R115 - (SUM($F121:R121) - $K121 - $P121))</f>
        <v>0</v>
      </c>
      <c r="S118" s="2">
        <f xml:space="preserve"> IF(S115 &gt; SUM($F121:S121) - $K121 - $P121, S115, S115 - (SUM($F121:S121) - $K121 - $P121))</f>
        <v>0</v>
      </c>
    </row>
    <row r="119" spans="2:19" outlineLevel="3" x14ac:dyDescent="0.3">
      <c r="B119" s="36"/>
      <c r="C119" s="3"/>
      <c r="D119" s="3"/>
      <c r="E119" s="3"/>
      <c r="F119" s="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</row>
    <row r="120" spans="2:19" outlineLevel="3" x14ac:dyDescent="0.3">
      <c r="B120" s="36" t="s">
        <v>75</v>
      </c>
      <c r="C120" s="3" t="s">
        <v>0</v>
      </c>
      <c r="D120" s="3"/>
      <c r="E120" s="3"/>
      <c r="F120" s="3"/>
      <c r="G120" s="2">
        <f xml:space="preserve"> IF(F122 &gt;= G115, 0, F122)</f>
        <v>0</v>
      </c>
      <c r="H120" s="2">
        <f xml:space="preserve"> IF(G122 &gt;= H115, 0, G122)</f>
        <v>0</v>
      </c>
      <c r="I120" s="2">
        <f xml:space="preserve"> IF(H122 &gt;= I115, 0, H122)</f>
        <v>0</v>
      </c>
      <c r="J120" s="2">
        <f xml:space="preserve"> IF(I122 &gt;= J115, 0, I122)</f>
        <v>0</v>
      </c>
      <c r="K120" s="13">
        <f xml:space="preserve"> G120</f>
        <v>0</v>
      </c>
      <c r="L120" s="2">
        <f xml:space="preserve"> IF(K122 &gt;= L115, 0, K122)</f>
        <v>0</v>
      </c>
      <c r="M120" s="2">
        <f xml:space="preserve"> IF(L122 &gt;= M115, 0, L122)</f>
        <v>0</v>
      </c>
      <c r="N120" s="2">
        <f xml:space="preserve"> IF(M122 &gt;= N115, 0, M122)</f>
        <v>0</v>
      </c>
      <c r="O120" s="2">
        <f xml:space="preserve"> IF(N122 &gt;= O115, 0, N122)</f>
        <v>0</v>
      </c>
      <c r="P120" s="13">
        <f xml:space="preserve"> L120</f>
        <v>0</v>
      </c>
      <c r="Q120" s="2">
        <f xml:space="preserve"> IF(P122 &gt;= Q115, 0, P122)</f>
        <v>0</v>
      </c>
      <c r="R120" s="2">
        <f xml:space="preserve"> IF(Q122 &gt;= R115, 0, Q122)</f>
        <v>0</v>
      </c>
      <c r="S120" s="2">
        <f xml:space="preserve"> IF(R122 &gt;= S115, 0, R122)</f>
        <v>0</v>
      </c>
    </row>
    <row r="121" spans="2:19" outlineLevel="3" x14ac:dyDescent="0.3">
      <c r="B121" s="36" t="s">
        <v>74</v>
      </c>
      <c r="C121" s="3" t="s">
        <v>0</v>
      </c>
      <c r="D121" s="3"/>
      <c r="E121" s="3"/>
      <c r="F121" s="3"/>
      <c r="G121" s="2">
        <f>IFERROR(IF(SUM($F121:F121) + G115 * 1 / $D109 * G$7 &gt;= $D108, G115 - SUM($F121:F121),  G115 * 1 / $D109 * G$7), 0)</f>
        <v>0</v>
      </c>
      <c r="H121" s="2">
        <f>IFERROR(IF(SUM($F121:G121) + H115 * 1 / $D109 * H$7 &gt;= $D108, H115 - SUM($F121:G121),  H115 * 1 / $D109 * H$7), 0)</f>
        <v>0</v>
      </c>
      <c r="I121" s="2">
        <f>IFERROR(IF(SUM($F121:H121) + I115 * 1 / $D109 * I$7 &gt;= $D108, I115 - SUM($F121:H121),  I115 * 1 / $D109 * I$7), 0)</f>
        <v>0</v>
      </c>
      <c r="J121" s="2">
        <f>IFERROR(IF(SUM($F121:I121) + J115 * 1 / $D109 * J$7 &gt;= $D108, J115 - SUM($F121:I121),  J115 * 1 / $D109 * J$7), 0)</f>
        <v>0</v>
      </c>
      <c r="K121" s="13">
        <f xml:space="preserve"> SUM(G121:J121)</f>
        <v>0</v>
      </c>
      <c r="L121" s="2">
        <f>IFERROR(IF(SUM($F121:K121) - $K121 + L115 * 1 / $D109 * L$7 &gt;= $D108, L115 - (SUM($F121:K121) - $K121),  L115 * 1 / $D109 * L$7), 0)</f>
        <v>0</v>
      </c>
      <c r="M121" s="2">
        <f>IFERROR(IF(SUM($F121:L121) - $K121 + M115 * 1 / $D109 * M$7 &gt;= $D108, M115 - (SUM($F121:L121) - $K121),  M115 * 1 / $D109 * M$7), 0)</f>
        <v>0</v>
      </c>
      <c r="N121" s="2">
        <f>IFERROR(IF(SUM($F121:M121) - $K121 + N115 * 1 / $D109 * N$7 &gt;= $D108, N115 - (SUM($F121:M121) - $K121),  N115 * 1 / $D109 * N$7), 0)</f>
        <v>0</v>
      </c>
      <c r="O121" s="2">
        <f>IFERROR(IF(SUM($F121:N121) - $K121 + O115 * 1 / $D109 * O$7 &gt;= $D108, O115 - (SUM($F121:N121) - $K121),  O115 * 1 / $D109 * O$7), 0)</f>
        <v>0</v>
      </c>
      <c r="P121" s="13">
        <f xml:space="preserve"> SUM(L121:O121)</f>
        <v>0</v>
      </c>
      <c r="Q121" s="2">
        <f>IFERROR(IF(SUM($F121:P121) - $K121 - $P121 + Q115 * 1 / $D109 * Q$7 &gt;= $D108, Q115 - (SUM($F121:P121) - $K121 - $P121),  Q115 * 1 / $D109 * Q$7), 0)</f>
        <v>0</v>
      </c>
      <c r="R121" s="2">
        <f>IFERROR(IF(SUM($F121:Q121) - $K121 - $P121 + R115 * 1 / $D109 * R$7 &gt;= $D108, R115 - (SUM($F121:Q121) - $K121 - $P121),  R115 * 1 / $D109 * R$7), 0)</f>
        <v>0</v>
      </c>
      <c r="S121" s="2">
        <f>IFERROR(IF(SUM($F121:R121) - $K121 - $P121 + S115 * 1 / $D109 * S$7 &gt;= $D108, S115 - (SUM($F121:R121) - $K121 - $P121),  S115 * 1 / $D109 * S$7), 0)</f>
        <v>0</v>
      </c>
    </row>
    <row r="122" spans="2:19" outlineLevel="3" x14ac:dyDescent="0.3">
      <c r="B122" s="36" t="s">
        <v>73</v>
      </c>
      <c r="C122" s="3" t="s">
        <v>0</v>
      </c>
      <c r="D122" s="3"/>
      <c r="E122" s="3"/>
      <c r="F122" s="3"/>
      <c r="G122" s="2">
        <f xml:space="preserve"> G120 + G121</f>
        <v>0</v>
      </c>
      <c r="H122" s="2">
        <f xml:space="preserve"> H120 + H121</f>
        <v>0</v>
      </c>
      <c r="I122" s="2">
        <f xml:space="preserve"> I120 + I121</f>
        <v>0</v>
      </c>
      <c r="J122" s="2">
        <f xml:space="preserve"> J120 + J121</f>
        <v>0</v>
      </c>
      <c r="K122" s="13">
        <f xml:space="preserve"> J122</f>
        <v>0</v>
      </c>
      <c r="L122" s="2">
        <f xml:space="preserve"> L120 + L121</f>
        <v>0</v>
      </c>
      <c r="M122" s="2">
        <f xml:space="preserve"> M120 + M121</f>
        <v>0</v>
      </c>
      <c r="N122" s="2">
        <f xml:space="preserve"> N120 + N121</f>
        <v>0</v>
      </c>
      <c r="O122" s="2">
        <f xml:space="preserve"> O120 + O121</f>
        <v>0</v>
      </c>
      <c r="P122" s="13">
        <f xml:space="preserve"> O122</f>
        <v>0</v>
      </c>
      <c r="Q122" s="2">
        <f xml:space="preserve"> Q120 + Q121</f>
        <v>0</v>
      </c>
      <c r="R122" s="2">
        <f xml:space="preserve"> R120 + R121</f>
        <v>0</v>
      </c>
      <c r="S122" s="2">
        <f xml:space="preserve"> S120 + S121</f>
        <v>0</v>
      </c>
    </row>
    <row r="123" spans="2:19" outlineLevel="3" x14ac:dyDescent="0.3">
      <c r="B123" s="36"/>
      <c r="C123" s="3"/>
      <c r="D123" s="3"/>
      <c r="E123" s="3"/>
      <c r="F123" s="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</row>
    <row r="124" spans="2:19" outlineLevel="3" x14ac:dyDescent="0.3">
      <c r="B124" s="36" t="s">
        <v>72</v>
      </c>
      <c r="C124" s="3" t="s">
        <v>0</v>
      </c>
      <c r="D124" s="3"/>
      <c r="E124" s="3"/>
      <c r="F124" s="3"/>
      <c r="G124" s="2">
        <f xml:space="preserve"> G117 - G120</f>
        <v>0</v>
      </c>
      <c r="H124" s="2">
        <f xml:space="preserve"> H117 - H120</f>
        <v>0</v>
      </c>
      <c r="I124" s="2">
        <f xml:space="preserve"> I117 - I120</f>
        <v>0</v>
      </c>
      <c r="J124" s="2">
        <f xml:space="preserve"> J117 - J120</f>
        <v>0</v>
      </c>
      <c r="K124" s="13">
        <f xml:space="preserve"> G124</f>
        <v>0</v>
      </c>
      <c r="L124" s="2">
        <f xml:space="preserve"> L117 - L120</f>
        <v>0</v>
      </c>
      <c r="M124" s="2">
        <f xml:space="preserve"> M117 - M120</f>
        <v>0</v>
      </c>
      <c r="N124" s="2">
        <f xml:space="preserve"> N117 - N120</f>
        <v>0</v>
      </c>
      <c r="O124" s="2">
        <f xml:space="preserve"> O117 - O120</f>
        <v>0</v>
      </c>
      <c r="P124" s="13">
        <f xml:space="preserve"> L124</f>
        <v>0</v>
      </c>
      <c r="Q124" s="2">
        <f xml:space="preserve"> Q117 - Q120</f>
        <v>0</v>
      </c>
      <c r="R124" s="2">
        <f xml:space="preserve"> R117 - R120</f>
        <v>0</v>
      </c>
      <c r="S124" s="2">
        <f xml:space="preserve"> S117 - S120</f>
        <v>0</v>
      </c>
    </row>
    <row r="125" spans="2:19" outlineLevel="3" x14ac:dyDescent="0.3">
      <c r="B125" s="36" t="s">
        <v>71</v>
      </c>
      <c r="C125" s="3" t="s">
        <v>0</v>
      </c>
      <c r="D125" s="3"/>
      <c r="E125" s="3"/>
      <c r="F125" s="3"/>
      <c r="G125" s="2">
        <f xml:space="preserve"> G118 - G122</f>
        <v>0</v>
      </c>
      <c r="H125" s="2">
        <f xml:space="preserve"> H118 - H122</f>
        <v>0</v>
      </c>
      <c r="I125" s="2">
        <f xml:space="preserve"> I118 - I122</f>
        <v>0</v>
      </c>
      <c r="J125" s="2">
        <f xml:space="preserve"> J118 - J122</f>
        <v>0</v>
      </c>
      <c r="K125" s="13">
        <f>J125</f>
        <v>0</v>
      </c>
      <c r="L125" s="2">
        <f xml:space="preserve"> L118 - L122</f>
        <v>0</v>
      </c>
      <c r="M125" s="2">
        <f xml:space="preserve"> M118 - M122</f>
        <v>0</v>
      </c>
      <c r="N125" s="2">
        <f xml:space="preserve"> N118 - N122</f>
        <v>0</v>
      </c>
      <c r="O125" s="2">
        <f xml:space="preserve"> O118 - O122</f>
        <v>0</v>
      </c>
      <c r="P125" s="13">
        <f>O125</f>
        <v>0</v>
      </c>
      <c r="Q125" s="2">
        <f xml:space="preserve"> Q118 - Q122</f>
        <v>0</v>
      </c>
      <c r="R125" s="2">
        <f xml:space="preserve"> R118 - R122</f>
        <v>0</v>
      </c>
      <c r="S125" s="2">
        <f xml:space="preserve"> S118 - S122</f>
        <v>0</v>
      </c>
    </row>
    <row r="126" spans="2:19" outlineLevel="2" x14ac:dyDescent="0.3">
      <c r="B126" s="37"/>
      <c r="C126" s="3"/>
      <c r="D126" s="3"/>
      <c r="E126" s="3"/>
      <c r="F126" s="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</row>
    <row r="127" spans="2:19" outlineLevel="2" x14ac:dyDescent="0.3">
      <c r="B127" s="40" t="s">
        <v>91</v>
      </c>
      <c r="C127" s="3"/>
      <c r="D127" s="3"/>
      <c r="E127" s="3"/>
      <c r="F127" s="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</row>
    <row r="128" spans="2:19" outlineLevel="2" x14ac:dyDescent="0.3">
      <c r="B128" s="39" t="s">
        <v>84</v>
      </c>
      <c r="C128" s="3" t="s">
        <v>0</v>
      </c>
      <c r="D128" s="17">
        <v>0</v>
      </c>
      <c r="E128" s="38"/>
      <c r="F128" s="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</row>
    <row r="129" spans="2:19" outlineLevel="2" x14ac:dyDescent="0.3">
      <c r="B129" s="39" t="s">
        <v>83</v>
      </c>
      <c r="C129" s="3" t="s">
        <v>3</v>
      </c>
      <c r="D129" s="17">
        <v>0</v>
      </c>
      <c r="E129" s="38"/>
      <c r="F129" s="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</row>
    <row r="130" spans="2:19" outlineLevel="2" x14ac:dyDescent="0.3">
      <c r="B130" s="37" t="s">
        <v>82</v>
      </c>
      <c r="C130" s="27" t="s">
        <v>5</v>
      </c>
      <c r="D130" s="27"/>
      <c r="E130" s="27"/>
      <c r="F130" s="27"/>
      <c r="G130" s="11">
        <v>0</v>
      </c>
      <c r="H130" s="11">
        <v>0</v>
      </c>
      <c r="I130" s="11">
        <v>0</v>
      </c>
      <c r="J130" s="11">
        <v>0</v>
      </c>
      <c r="K130" s="29">
        <f xml:space="preserve"> SUM(G130:J130)</f>
        <v>0</v>
      </c>
      <c r="L130" s="11">
        <v>0</v>
      </c>
      <c r="M130" s="11">
        <v>0</v>
      </c>
      <c r="N130" s="11">
        <v>0</v>
      </c>
      <c r="O130" s="11">
        <v>0</v>
      </c>
      <c r="P130" s="29">
        <f xml:space="preserve"> SUM(L130:O130)</f>
        <v>0</v>
      </c>
      <c r="Q130" s="11">
        <v>0</v>
      </c>
      <c r="R130" s="11">
        <v>0</v>
      </c>
      <c r="S130" s="11">
        <v>0</v>
      </c>
    </row>
    <row r="131" spans="2:19" outlineLevel="3" x14ac:dyDescent="0.3">
      <c r="B131" s="3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2:19" outlineLevel="3" x14ac:dyDescent="0.3">
      <c r="B132" s="36" t="s">
        <v>90</v>
      </c>
      <c r="C132" s="3" t="s">
        <v>0</v>
      </c>
      <c r="D132" s="3"/>
      <c r="E132" s="3"/>
      <c r="F132" s="3"/>
      <c r="G132" s="2">
        <f xml:space="preserve"> $D128 * G130</f>
        <v>0</v>
      </c>
      <c r="H132" s="2">
        <f xml:space="preserve"> $D128 * H130</f>
        <v>0</v>
      </c>
      <c r="I132" s="2">
        <f xml:space="preserve"> $D128 * I130</f>
        <v>0</v>
      </c>
      <c r="J132" s="2">
        <f xml:space="preserve"> $D128 * J130</f>
        <v>0</v>
      </c>
      <c r="K132" s="13">
        <f xml:space="preserve"> SUM(G132:J132)</f>
        <v>0</v>
      </c>
      <c r="L132" s="2">
        <f xml:space="preserve"> $D128 * L130</f>
        <v>0</v>
      </c>
      <c r="M132" s="2">
        <f xml:space="preserve"> $D128 * M130</f>
        <v>0</v>
      </c>
      <c r="N132" s="2">
        <f xml:space="preserve"> $D128 * N130</f>
        <v>0</v>
      </c>
      <c r="O132" s="2">
        <f xml:space="preserve"> $D128 * O130</f>
        <v>0</v>
      </c>
      <c r="P132" s="13">
        <f xml:space="preserve"> SUM(L132:O132)</f>
        <v>0</v>
      </c>
      <c r="Q132" s="2">
        <f xml:space="preserve"> $D128 * Q130</f>
        <v>0</v>
      </c>
      <c r="R132" s="2">
        <f xml:space="preserve"> $D128 * R130</f>
        <v>0</v>
      </c>
      <c r="S132" s="2">
        <f xml:space="preserve"> $D128 * S130</f>
        <v>0</v>
      </c>
    </row>
    <row r="133" spans="2:19" outlineLevel="3" x14ac:dyDescent="0.3">
      <c r="B133" s="36" t="s">
        <v>89</v>
      </c>
      <c r="C133" s="3" t="s">
        <v>0</v>
      </c>
      <c r="D133" s="3"/>
      <c r="E133" s="3"/>
      <c r="F133" s="3"/>
      <c r="G133" s="2">
        <f xml:space="preserve"> F133 + G132</f>
        <v>0</v>
      </c>
      <c r="H133" s="2">
        <f xml:space="preserve"> G133 + H132</f>
        <v>0</v>
      </c>
      <c r="I133" s="2">
        <f xml:space="preserve"> H133 + I132</f>
        <v>0</v>
      </c>
      <c r="J133" s="2">
        <f xml:space="preserve"> I133 + J132</f>
        <v>0</v>
      </c>
      <c r="K133" s="13">
        <f xml:space="preserve"> J133</f>
        <v>0</v>
      </c>
      <c r="L133" s="2">
        <f xml:space="preserve"> K133 + L132</f>
        <v>0</v>
      </c>
      <c r="M133" s="2">
        <f xml:space="preserve"> L133 + M132</f>
        <v>0</v>
      </c>
      <c r="N133" s="2">
        <f xml:space="preserve"> M133 + N132</f>
        <v>0</v>
      </c>
      <c r="O133" s="2">
        <f xml:space="preserve"> N133 + O132</f>
        <v>0</v>
      </c>
      <c r="P133" s="13">
        <f xml:space="preserve"> O133</f>
        <v>0</v>
      </c>
      <c r="Q133" s="2">
        <f xml:space="preserve"> P133 + Q132</f>
        <v>0</v>
      </c>
      <c r="R133" s="2">
        <f xml:space="preserve"> Q133 + R132</f>
        <v>0</v>
      </c>
      <c r="S133" s="2">
        <f xml:space="preserve"> R133 + S132</f>
        <v>0</v>
      </c>
    </row>
    <row r="134" spans="2:19" outlineLevel="3" x14ac:dyDescent="0.3">
      <c r="B134" s="36" t="s">
        <v>79</v>
      </c>
      <c r="C134" s="3" t="s">
        <v>0</v>
      </c>
      <c r="D134" s="3"/>
      <c r="E134" s="3"/>
      <c r="F134" s="3"/>
      <c r="G134" s="2">
        <f xml:space="preserve"> IF(G133 &lt; $D128, G133, 0)</f>
        <v>0</v>
      </c>
      <c r="H134" s="2">
        <f xml:space="preserve"> IF(H133 &lt; $D128, H133, 0)</f>
        <v>0</v>
      </c>
      <c r="I134" s="2">
        <f xml:space="preserve"> IF(I133 &lt; $D128, I133, 0)</f>
        <v>0</v>
      </c>
      <c r="J134" s="2">
        <f xml:space="preserve"> IF(J133 &lt; $D128, J133, 0)</f>
        <v>0</v>
      </c>
      <c r="K134" s="13">
        <f xml:space="preserve"> J134</f>
        <v>0</v>
      </c>
      <c r="L134" s="2">
        <f xml:space="preserve"> IF(L133 &lt; $D128, L133, 0)</f>
        <v>0</v>
      </c>
      <c r="M134" s="2">
        <f xml:space="preserve"> IF(M133 &lt; $D128, M133, 0)</f>
        <v>0</v>
      </c>
      <c r="N134" s="2">
        <f xml:space="preserve"> IF(N133 &lt; $D128, N133, 0)</f>
        <v>0</v>
      </c>
      <c r="O134" s="2">
        <f xml:space="preserve"> IF(O133 &lt; $D128, O133, 0)</f>
        <v>0</v>
      </c>
      <c r="P134" s="13">
        <f xml:space="preserve"> O134</f>
        <v>0</v>
      </c>
      <c r="Q134" s="2">
        <f xml:space="preserve"> IF(Q133 &lt; $D128, Q133, 0)</f>
        <v>0</v>
      </c>
      <c r="R134" s="2">
        <f xml:space="preserve"> IF(R133 &lt; $D128, R133, 0)</f>
        <v>0</v>
      </c>
      <c r="S134" s="2">
        <f xml:space="preserve"> IF(S133 &lt; $D128, S133, 0)</f>
        <v>0</v>
      </c>
    </row>
    <row r="135" spans="2:19" outlineLevel="3" x14ac:dyDescent="0.3">
      <c r="B135" s="36" t="s">
        <v>78</v>
      </c>
      <c r="C135" s="3" t="s">
        <v>0</v>
      </c>
      <c r="D135" s="3"/>
      <c r="E135" s="3"/>
      <c r="F135" s="3"/>
      <c r="G135" s="2">
        <f xml:space="preserve"> IF(G133 = $D128, G133, 0)</f>
        <v>0</v>
      </c>
      <c r="H135" s="2">
        <f xml:space="preserve"> IF(H133 = $D128, H133, 0)</f>
        <v>0</v>
      </c>
      <c r="I135" s="2">
        <f xml:space="preserve"> IF(I133 = $D128, I133, 0)</f>
        <v>0</v>
      </c>
      <c r="J135" s="2">
        <f xml:space="preserve"> IF(J133 = $D128, J133, 0)</f>
        <v>0</v>
      </c>
      <c r="K135" s="13">
        <f xml:space="preserve"> J135</f>
        <v>0</v>
      </c>
      <c r="L135" s="2">
        <f xml:space="preserve"> IF(L133 = $D128, L133, 0)</f>
        <v>0</v>
      </c>
      <c r="M135" s="2">
        <f xml:space="preserve"> IF(M133 = $D128, M133, 0)</f>
        <v>0</v>
      </c>
      <c r="N135" s="2">
        <f xml:space="preserve"> IF(N133 = $D128, N133, 0)</f>
        <v>0</v>
      </c>
      <c r="O135" s="2">
        <f xml:space="preserve"> IF(O133 = $D128, O133, 0)</f>
        <v>0</v>
      </c>
      <c r="P135" s="13">
        <f xml:space="preserve"> O135</f>
        <v>0</v>
      </c>
      <c r="Q135" s="2">
        <f xml:space="preserve"> IF(Q133 = $D128, Q133, 0)</f>
        <v>0</v>
      </c>
      <c r="R135" s="2">
        <f xml:space="preserve"> IF(R133 = $D128, R133, 0)</f>
        <v>0</v>
      </c>
      <c r="S135" s="2">
        <f xml:space="preserve"> IF(S133 = $D128, S133, 0)</f>
        <v>0</v>
      </c>
    </row>
    <row r="136" spans="2:19" outlineLevel="3" x14ac:dyDescent="0.3">
      <c r="B136" s="36"/>
      <c r="C136" s="3"/>
      <c r="D136" s="3"/>
      <c r="E136" s="3"/>
      <c r="F136" s="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</row>
    <row r="137" spans="2:19" outlineLevel="3" x14ac:dyDescent="0.3">
      <c r="B137" s="36" t="s">
        <v>77</v>
      </c>
      <c r="C137" s="3" t="s">
        <v>0</v>
      </c>
      <c r="D137" s="3"/>
      <c r="E137" s="3"/>
      <c r="F137" s="3"/>
      <c r="G137" s="2">
        <f xml:space="preserve"> IF(G135 &gt; SUM($F141:F141), G135, G135 - SUM($F141:F141))</f>
        <v>0</v>
      </c>
      <c r="H137" s="2">
        <f xml:space="preserve"> IF(H135 &gt; SUM($F141:G141), H135, H135 - SUM($F141:G141))</f>
        <v>0</v>
      </c>
      <c r="I137" s="2">
        <f xml:space="preserve"> IF(I135 &gt; SUM($F141:H141), I135, I135 - SUM($F141:H141))</f>
        <v>0</v>
      </c>
      <c r="J137" s="2">
        <f xml:space="preserve"> IF(J135 &gt; SUM($F141:I141), J135, J135 - SUM($F141:I141))</f>
        <v>0</v>
      </c>
      <c r="K137" s="13">
        <f xml:space="preserve"> G137</f>
        <v>0</v>
      </c>
      <c r="L137" s="2">
        <f xml:space="preserve"> IF(L135 &gt; SUM($F141:K141) - $K141, L135, L135 - (SUM($F141:K141) - $K141))</f>
        <v>0</v>
      </c>
      <c r="M137" s="2">
        <f xml:space="preserve"> IF(M135 &gt; SUM($F141:L141) - $K141, M135, M135 - (SUM($F141:L141) - $K141))</f>
        <v>0</v>
      </c>
      <c r="N137" s="2">
        <f xml:space="preserve"> IF(N135 &gt; SUM($F141:M141) - $K141, N135, N135 - (SUM($F141:M141) - $K141))</f>
        <v>0</v>
      </c>
      <c r="O137" s="2">
        <f xml:space="preserve"> IF(O135 &gt; SUM($F141:N141) - $K141, O135, O135 - (SUM($F141:N141) - $K141))</f>
        <v>0</v>
      </c>
      <c r="P137" s="13">
        <f xml:space="preserve"> L137</f>
        <v>0</v>
      </c>
      <c r="Q137" s="2">
        <f xml:space="preserve"> IF(Q135 &gt; SUM($F141:P141) - $K141 - $P141, Q135, Q135 - (SUM($F141:P141) - $K141 - $P141))</f>
        <v>0</v>
      </c>
      <c r="R137" s="2">
        <f xml:space="preserve"> IF(R135 &gt; SUM($F141:Q141) - $K141 - $P141, R135, R135 - (SUM($F141:Q141) - $K141 - $P141))</f>
        <v>0</v>
      </c>
      <c r="S137" s="2">
        <f xml:space="preserve"> IF(S135 &gt; SUM($F141:R141) - $K141 - $P141, S135, S135 - (SUM($F141:R141) - $K141 - $P141))</f>
        <v>0</v>
      </c>
    </row>
    <row r="138" spans="2:19" outlineLevel="3" x14ac:dyDescent="0.3">
      <c r="B138" s="36" t="s">
        <v>76</v>
      </c>
      <c r="C138" s="3" t="s">
        <v>0</v>
      </c>
      <c r="D138" s="3"/>
      <c r="E138" s="3"/>
      <c r="F138" s="3"/>
      <c r="G138" s="2">
        <f xml:space="preserve"> IF(G135 &gt; SUM($F141:G141), G135, G135 - SUM($F141:G141))</f>
        <v>0</v>
      </c>
      <c r="H138" s="2">
        <f xml:space="preserve"> IF(H135 &gt; SUM($F141:H141), H135, H135 - SUM($F141:H141))</f>
        <v>0</v>
      </c>
      <c r="I138" s="2">
        <f xml:space="preserve"> IF(I135 &gt; SUM($F141:I141), I135, I135 - SUM($F141:I141))</f>
        <v>0</v>
      </c>
      <c r="J138" s="2">
        <f xml:space="preserve"> IF(J135 &gt; SUM($F141:J141), J135, J135 - SUM($F141:J141))</f>
        <v>0</v>
      </c>
      <c r="K138" s="13">
        <f xml:space="preserve"> J138</f>
        <v>0</v>
      </c>
      <c r="L138" s="2">
        <f xml:space="preserve"> IF(L135 &gt; SUM($F141:L141) - $K141, L135, L135 - (SUM($F141:L141) - $K141))</f>
        <v>0</v>
      </c>
      <c r="M138" s="2">
        <f xml:space="preserve"> IF(M135 &gt; SUM($F141:M141) - $K141, M135, M135 - (SUM($F141:M141) - $K141))</f>
        <v>0</v>
      </c>
      <c r="N138" s="2">
        <f xml:space="preserve"> IF(N135 &gt; SUM($F141:N141) - $K141, N135, N135 - (SUM($F141:N141) - $K141))</f>
        <v>0</v>
      </c>
      <c r="O138" s="2">
        <f xml:space="preserve"> IF(O135 &gt; SUM($F141:O141) - $K141, O135, O135 - (SUM($F141:O141) - $K141))</f>
        <v>0</v>
      </c>
      <c r="P138" s="13">
        <f xml:space="preserve"> O138</f>
        <v>0</v>
      </c>
      <c r="Q138" s="2">
        <f xml:space="preserve"> IF(Q135 &gt; SUM($F141:Q141) - $K141 - $P141, Q135, Q135 - (SUM($F141:Q141) - $K141 - $P141))</f>
        <v>0</v>
      </c>
      <c r="R138" s="2">
        <f xml:space="preserve"> IF(R135 &gt; SUM($F141:R141) - $K141 - $P141, R135, R135 - (SUM($F141:R141) - $K141 - $P141))</f>
        <v>0</v>
      </c>
      <c r="S138" s="2">
        <f xml:space="preserve"> IF(S135 &gt; SUM($F141:S141) - $K141 - $P141, S135, S135 - (SUM($F141:S141) - $K141 - $P141))</f>
        <v>0</v>
      </c>
    </row>
    <row r="139" spans="2:19" outlineLevel="3" x14ac:dyDescent="0.3">
      <c r="B139" s="36"/>
      <c r="C139" s="3"/>
      <c r="D139" s="3"/>
      <c r="E139" s="3"/>
      <c r="F139" s="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</row>
    <row r="140" spans="2:19" outlineLevel="3" x14ac:dyDescent="0.3">
      <c r="B140" s="36" t="s">
        <v>75</v>
      </c>
      <c r="C140" s="3" t="s">
        <v>0</v>
      </c>
      <c r="D140" s="3"/>
      <c r="E140" s="3"/>
      <c r="F140" s="3"/>
      <c r="G140" s="2">
        <f xml:space="preserve"> IF(F142 &gt;= G135, 0, F142)</f>
        <v>0</v>
      </c>
      <c r="H140" s="2">
        <f xml:space="preserve"> IF(G142 &gt;= H135, 0, G142)</f>
        <v>0</v>
      </c>
      <c r="I140" s="2">
        <f xml:space="preserve"> IF(H142 &gt;= I135, 0, H142)</f>
        <v>0</v>
      </c>
      <c r="J140" s="2">
        <f xml:space="preserve"> IF(I142 &gt;= J135, 0, I142)</f>
        <v>0</v>
      </c>
      <c r="K140" s="13">
        <f xml:space="preserve"> G140</f>
        <v>0</v>
      </c>
      <c r="L140" s="2">
        <f xml:space="preserve"> IF(K142 &gt;= L135, 0, K142)</f>
        <v>0</v>
      </c>
      <c r="M140" s="2">
        <f xml:space="preserve"> IF(L142 &gt;= M135, 0, L142)</f>
        <v>0</v>
      </c>
      <c r="N140" s="2">
        <f xml:space="preserve"> IF(M142 &gt;= N135, 0, M142)</f>
        <v>0</v>
      </c>
      <c r="O140" s="2">
        <f xml:space="preserve"> IF(N142 &gt;= O135, 0, N142)</f>
        <v>0</v>
      </c>
      <c r="P140" s="13">
        <f xml:space="preserve"> L140</f>
        <v>0</v>
      </c>
      <c r="Q140" s="2">
        <f xml:space="preserve"> IF(P142 &gt;= Q135, 0, P142)</f>
        <v>0</v>
      </c>
      <c r="R140" s="2">
        <f xml:space="preserve"> IF(Q142 &gt;= R135, 0, Q142)</f>
        <v>0</v>
      </c>
      <c r="S140" s="2">
        <f xml:space="preserve"> IF(R142 &gt;= S135, 0, R142)</f>
        <v>0</v>
      </c>
    </row>
    <row r="141" spans="2:19" outlineLevel="3" x14ac:dyDescent="0.3">
      <c r="B141" s="36" t="s">
        <v>74</v>
      </c>
      <c r="C141" s="3" t="s">
        <v>0</v>
      </c>
      <c r="D141" s="3"/>
      <c r="E141" s="3"/>
      <c r="F141" s="3"/>
      <c r="G141" s="2">
        <f>IFERROR(IF(SUM($F141:F141) + G135 * 1 / $D129 * G$7 &gt;= $D128, G135 - SUM($F141:F141),  G135 * 1 / $D129 * G$7), 0)</f>
        <v>0</v>
      </c>
      <c r="H141" s="2">
        <f>IFERROR(IF(SUM($F141:G141) + H135 * 1 / $D129 * H$7 &gt;= $D128, H135 - SUM($F141:G141),  H135 * 1 / $D129 * H$7), 0)</f>
        <v>0</v>
      </c>
      <c r="I141" s="2">
        <f>IFERROR(IF(SUM($F141:H141) + I135 * 1 / $D129 * I$7 &gt;= $D128, I135 - SUM($F141:H141),  I135 * 1 / $D129 * I$7), 0)</f>
        <v>0</v>
      </c>
      <c r="J141" s="2">
        <f>IFERROR(IF(SUM($F141:I141) + J135 * 1 / $D129 * J$7 &gt;= $D128, J135 - SUM($F141:I141),  J135 * 1 / $D129 * J$7), 0)</f>
        <v>0</v>
      </c>
      <c r="K141" s="13">
        <f xml:space="preserve"> SUM(G141:J141)</f>
        <v>0</v>
      </c>
      <c r="L141" s="2">
        <f>IFERROR(IF(SUM($F141:K141) - $K141 + L135 * 1 / $D129 * L$7 &gt;= $D128, L135 - (SUM($F141:K141) - $K141),  L135 * 1 / $D129 * L$7), 0)</f>
        <v>0</v>
      </c>
      <c r="M141" s="2">
        <f>IFERROR(IF(SUM($F141:L141) - $K141 + M135 * 1 / $D129 * M$7 &gt;= $D128, M135 - (SUM($F141:L141) - $K141),  M135 * 1 / $D129 * M$7), 0)</f>
        <v>0</v>
      </c>
      <c r="N141" s="2">
        <f>IFERROR(IF(SUM($F141:M141) - $K141 + N135 * 1 / $D129 * N$7 &gt;= $D128, N135 - (SUM($F141:M141) - $K141),  N135 * 1 / $D129 * N$7), 0)</f>
        <v>0</v>
      </c>
      <c r="O141" s="2">
        <f>IFERROR(IF(SUM($F141:N141) - $K141 + O135 * 1 / $D129 * O$7 &gt;= $D128, O135 - (SUM($F141:N141) - $K141),  O135 * 1 / $D129 * O$7), 0)</f>
        <v>0</v>
      </c>
      <c r="P141" s="13">
        <f xml:space="preserve"> SUM(L141:O141)</f>
        <v>0</v>
      </c>
      <c r="Q141" s="2">
        <f>IFERROR(IF(SUM($F141:P141) - $K141 - $P141 + Q135 * 1 / $D129 * Q$7 &gt;= $D128, Q135 - (SUM($F141:P141) - $K141 - $P141),  Q135 * 1 / $D129 * Q$7), 0)</f>
        <v>0</v>
      </c>
      <c r="R141" s="2">
        <f>IFERROR(IF(SUM($F141:Q141) - $K141 - $P141 + R135 * 1 / $D129 * R$7 &gt;= $D128, R135 - (SUM($F141:Q141) - $K141 - $P141),  R135 * 1 / $D129 * R$7), 0)</f>
        <v>0</v>
      </c>
      <c r="S141" s="2">
        <f>IFERROR(IF(SUM($F141:R141) - $K141 - $P141 + S135 * 1 / $D129 * S$7 &gt;= $D128, S135 - (SUM($F141:R141) - $K141 - $P141),  S135 * 1 / $D129 * S$7), 0)</f>
        <v>0</v>
      </c>
    </row>
    <row r="142" spans="2:19" outlineLevel="3" x14ac:dyDescent="0.3">
      <c r="B142" s="36" t="s">
        <v>73</v>
      </c>
      <c r="C142" s="3" t="s">
        <v>0</v>
      </c>
      <c r="D142" s="3"/>
      <c r="E142" s="3"/>
      <c r="F142" s="3"/>
      <c r="G142" s="2">
        <f xml:space="preserve"> G140 + G141</f>
        <v>0</v>
      </c>
      <c r="H142" s="2">
        <f xml:space="preserve"> H140 + H141</f>
        <v>0</v>
      </c>
      <c r="I142" s="2">
        <f xml:space="preserve"> I140 + I141</f>
        <v>0</v>
      </c>
      <c r="J142" s="2">
        <f xml:space="preserve"> J140 + J141</f>
        <v>0</v>
      </c>
      <c r="K142" s="13">
        <f xml:space="preserve"> J142</f>
        <v>0</v>
      </c>
      <c r="L142" s="2">
        <f xml:space="preserve"> L140 + L141</f>
        <v>0</v>
      </c>
      <c r="M142" s="2">
        <f xml:space="preserve"> M140 + M141</f>
        <v>0</v>
      </c>
      <c r="N142" s="2">
        <f xml:space="preserve"> N140 + N141</f>
        <v>0</v>
      </c>
      <c r="O142" s="2">
        <f xml:space="preserve"> O140 + O141</f>
        <v>0</v>
      </c>
      <c r="P142" s="13">
        <f xml:space="preserve"> O142</f>
        <v>0</v>
      </c>
      <c r="Q142" s="2">
        <f xml:space="preserve"> Q140 + Q141</f>
        <v>0</v>
      </c>
      <c r="R142" s="2">
        <f xml:space="preserve"> R140 + R141</f>
        <v>0</v>
      </c>
      <c r="S142" s="2">
        <f xml:space="preserve"> S140 + S141</f>
        <v>0</v>
      </c>
    </row>
    <row r="143" spans="2:19" outlineLevel="3" x14ac:dyDescent="0.3">
      <c r="B143" s="36"/>
      <c r="C143" s="3"/>
      <c r="D143" s="3"/>
      <c r="E143" s="3"/>
      <c r="F143" s="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</row>
    <row r="144" spans="2:19" outlineLevel="3" x14ac:dyDescent="0.3">
      <c r="B144" s="36" t="s">
        <v>72</v>
      </c>
      <c r="C144" s="3" t="s">
        <v>0</v>
      </c>
      <c r="D144" s="3"/>
      <c r="E144" s="3"/>
      <c r="F144" s="3"/>
      <c r="G144" s="2">
        <f xml:space="preserve"> G137 - G140</f>
        <v>0</v>
      </c>
      <c r="H144" s="2">
        <f xml:space="preserve"> H137 - H140</f>
        <v>0</v>
      </c>
      <c r="I144" s="2">
        <f xml:space="preserve"> I137 - I140</f>
        <v>0</v>
      </c>
      <c r="J144" s="2">
        <f xml:space="preserve"> J137 - J140</f>
        <v>0</v>
      </c>
      <c r="K144" s="13">
        <f xml:space="preserve"> G144</f>
        <v>0</v>
      </c>
      <c r="L144" s="2">
        <f xml:space="preserve"> L137 - L140</f>
        <v>0</v>
      </c>
      <c r="M144" s="2">
        <f xml:space="preserve"> M137 - M140</f>
        <v>0</v>
      </c>
      <c r="N144" s="2">
        <f xml:space="preserve"> N137 - N140</f>
        <v>0</v>
      </c>
      <c r="O144" s="2">
        <f xml:space="preserve"> O137 - O140</f>
        <v>0</v>
      </c>
      <c r="P144" s="13">
        <f xml:space="preserve"> L144</f>
        <v>0</v>
      </c>
      <c r="Q144" s="2">
        <f xml:space="preserve"> Q137 - Q140</f>
        <v>0</v>
      </c>
      <c r="R144" s="2">
        <f xml:space="preserve"> R137 - R140</f>
        <v>0</v>
      </c>
      <c r="S144" s="2">
        <f xml:space="preserve"> S137 - S140</f>
        <v>0</v>
      </c>
    </row>
    <row r="145" spans="2:19" ht="14.25" customHeight="1" outlineLevel="3" x14ac:dyDescent="0.3">
      <c r="B145" s="36" t="s">
        <v>71</v>
      </c>
      <c r="C145" s="3" t="s">
        <v>0</v>
      </c>
      <c r="D145" s="3"/>
      <c r="E145" s="3"/>
      <c r="F145" s="3"/>
      <c r="G145" s="2">
        <f xml:space="preserve"> G138 - G142</f>
        <v>0</v>
      </c>
      <c r="H145" s="2">
        <f xml:space="preserve"> H138 - H142</f>
        <v>0</v>
      </c>
      <c r="I145" s="2">
        <f xml:space="preserve"> I138 - I142</f>
        <v>0</v>
      </c>
      <c r="J145" s="2">
        <f xml:space="preserve"> J138 - J142</f>
        <v>0</v>
      </c>
      <c r="K145" s="13">
        <f>J145</f>
        <v>0</v>
      </c>
      <c r="L145" s="2">
        <f xml:space="preserve"> L138 - L142</f>
        <v>0</v>
      </c>
      <c r="M145" s="2">
        <f xml:space="preserve"> M138 - M142</f>
        <v>0</v>
      </c>
      <c r="N145" s="2">
        <f xml:space="preserve"> N138 - N142</f>
        <v>0</v>
      </c>
      <c r="O145" s="2">
        <f xml:space="preserve"> O138 - O142</f>
        <v>0</v>
      </c>
      <c r="P145" s="13">
        <f>O145</f>
        <v>0</v>
      </c>
      <c r="Q145" s="2">
        <f xml:space="preserve"> Q138 - Q142</f>
        <v>0</v>
      </c>
      <c r="R145" s="2">
        <f xml:space="preserve"> R138 - R142</f>
        <v>0</v>
      </c>
      <c r="S145" s="2">
        <f xml:space="preserve"> S138 - S142</f>
        <v>0</v>
      </c>
    </row>
    <row r="146" spans="2:19" ht="14.25" customHeight="1" outlineLevel="2" x14ac:dyDescent="0.3">
      <c r="B146" s="3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2:19" outlineLevel="2" x14ac:dyDescent="0.3">
      <c r="B147" s="40" t="s">
        <v>88</v>
      </c>
      <c r="C147" s="3"/>
      <c r="D147" s="3"/>
      <c r="E147" s="3"/>
      <c r="F147" s="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</row>
    <row r="148" spans="2:19" outlineLevel="2" x14ac:dyDescent="0.3">
      <c r="B148" s="39" t="s">
        <v>84</v>
      </c>
      <c r="C148" s="3" t="s">
        <v>0</v>
      </c>
      <c r="D148" s="17">
        <v>0</v>
      </c>
      <c r="E148" s="38"/>
      <c r="F148" s="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</row>
    <row r="149" spans="2:19" outlineLevel="2" x14ac:dyDescent="0.3">
      <c r="B149" s="39" t="s">
        <v>83</v>
      </c>
      <c r="C149" s="3" t="s">
        <v>3</v>
      </c>
      <c r="D149" s="17">
        <v>0</v>
      </c>
      <c r="E149" s="38"/>
      <c r="F149" s="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</row>
    <row r="150" spans="2:19" outlineLevel="2" x14ac:dyDescent="0.3">
      <c r="B150" s="37" t="s">
        <v>82</v>
      </c>
      <c r="C150" s="27" t="s">
        <v>5</v>
      </c>
      <c r="D150" s="27"/>
      <c r="E150" s="27"/>
      <c r="F150" s="27"/>
      <c r="G150" s="11">
        <v>0</v>
      </c>
      <c r="H150" s="11">
        <v>0</v>
      </c>
      <c r="I150" s="11">
        <v>0</v>
      </c>
      <c r="J150" s="11">
        <v>0</v>
      </c>
      <c r="K150" s="29">
        <f xml:space="preserve"> SUM(G150:J150)</f>
        <v>0</v>
      </c>
      <c r="L150" s="11">
        <v>0</v>
      </c>
      <c r="M150" s="11">
        <v>0</v>
      </c>
      <c r="N150" s="11">
        <v>0</v>
      </c>
      <c r="O150" s="11">
        <v>0</v>
      </c>
      <c r="P150" s="29">
        <f xml:space="preserve"> SUM(L150:O150)</f>
        <v>0</v>
      </c>
      <c r="Q150" s="11">
        <v>0</v>
      </c>
      <c r="R150" s="11">
        <v>0</v>
      </c>
      <c r="S150" s="11">
        <v>0</v>
      </c>
    </row>
    <row r="151" spans="2:19" outlineLevel="3" x14ac:dyDescent="0.3">
      <c r="B151" s="3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2:19" outlineLevel="3" x14ac:dyDescent="0.3">
      <c r="B152" s="36" t="s">
        <v>81</v>
      </c>
      <c r="C152" s="3" t="s">
        <v>0</v>
      </c>
      <c r="D152" s="3"/>
      <c r="E152" s="3"/>
      <c r="F152" s="3"/>
      <c r="G152" s="2">
        <f xml:space="preserve"> $D148 * G150</f>
        <v>0</v>
      </c>
      <c r="H152" s="2">
        <f xml:space="preserve"> $D148 * H150</f>
        <v>0</v>
      </c>
      <c r="I152" s="2">
        <f xml:space="preserve"> $D148 * I150</f>
        <v>0</v>
      </c>
      <c r="J152" s="2">
        <f xml:space="preserve"> $D148 * J150</f>
        <v>0</v>
      </c>
      <c r="K152" s="13">
        <f xml:space="preserve"> SUM(G152:J152)</f>
        <v>0</v>
      </c>
      <c r="L152" s="2">
        <f xml:space="preserve"> $D148 * L150</f>
        <v>0</v>
      </c>
      <c r="M152" s="2">
        <f xml:space="preserve"> $D148 * M150</f>
        <v>0</v>
      </c>
      <c r="N152" s="2">
        <f xml:space="preserve"> $D148 * N150</f>
        <v>0</v>
      </c>
      <c r="O152" s="2">
        <f xml:space="preserve"> $D148 * O150</f>
        <v>0</v>
      </c>
      <c r="P152" s="13">
        <f xml:space="preserve"> SUM(L152:O152)</f>
        <v>0</v>
      </c>
      <c r="Q152" s="2">
        <f xml:space="preserve"> $D148 * Q150</f>
        <v>0</v>
      </c>
      <c r="R152" s="2">
        <f xml:space="preserve"> $D148 * R150</f>
        <v>0</v>
      </c>
      <c r="S152" s="2">
        <f xml:space="preserve"> $D148 * S150</f>
        <v>0</v>
      </c>
    </row>
    <row r="153" spans="2:19" outlineLevel="3" x14ac:dyDescent="0.3">
      <c r="B153" s="36" t="s">
        <v>80</v>
      </c>
      <c r="C153" s="3" t="s">
        <v>0</v>
      </c>
      <c r="D153" s="3"/>
      <c r="E153" s="3"/>
      <c r="F153" s="3"/>
      <c r="G153" s="2">
        <f xml:space="preserve"> F153 + G152</f>
        <v>0</v>
      </c>
      <c r="H153" s="2">
        <f xml:space="preserve"> G153 + H152</f>
        <v>0</v>
      </c>
      <c r="I153" s="2">
        <f xml:space="preserve"> H153 + I152</f>
        <v>0</v>
      </c>
      <c r="J153" s="2">
        <f xml:space="preserve"> I153 + J152</f>
        <v>0</v>
      </c>
      <c r="K153" s="13">
        <f xml:space="preserve"> J153</f>
        <v>0</v>
      </c>
      <c r="L153" s="2">
        <f xml:space="preserve"> K153 + L152</f>
        <v>0</v>
      </c>
      <c r="M153" s="2">
        <f xml:space="preserve"> L153 + M152</f>
        <v>0</v>
      </c>
      <c r="N153" s="2">
        <f xml:space="preserve"> M153 + N152</f>
        <v>0</v>
      </c>
      <c r="O153" s="2">
        <f xml:space="preserve"> N153 + O152</f>
        <v>0</v>
      </c>
      <c r="P153" s="13">
        <f xml:space="preserve"> O153</f>
        <v>0</v>
      </c>
      <c r="Q153" s="2">
        <f xml:space="preserve"> P153 + Q152</f>
        <v>0</v>
      </c>
      <c r="R153" s="2">
        <f xml:space="preserve"> Q153 + R152</f>
        <v>0</v>
      </c>
      <c r="S153" s="2">
        <f xml:space="preserve"> R153 + S152</f>
        <v>0</v>
      </c>
    </row>
    <row r="154" spans="2:19" outlineLevel="3" x14ac:dyDescent="0.3">
      <c r="B154" s="36" t="s">
        <v>79</v>
      </c>
      <c r="C154" s="3" t="s">
        <v>0</v>
      </c>
      <c r="D154" s="3"/>
      <c r="E154" s="3"/>
      <c r="F154" s="3"/>
      <c r="G154" s="2">
        <f xml:space="preserve"> IF(G153 &lt; $D148, G153, 0)</f>
        <v>0</v>
      </c>
      <c r="H154" s="2">
        <f xml:space="preserve"> IF(H153 &lt; $D148, H153, 0)</f>
        <v>0</v>
      </c>
      <c r="I154" s="2">
        <f xml:space="preserve"> IF(I153 &lt; $D148, I153, 0)</f>
        <v>0</v>
      </c>
      <c r="J154" s="2">
        <f xml:space="preserve"> IF(J153 &lt; $D148, J153, 0)</f>
        <v>0</v>
      </c>
      <c r="K154" s="13">
        <f xml:space="preserve"> J154</f>
        <v>0</v>
      </c>
      <c r="L154" s="2">
        <f xml:space="preserve"> IF(L153 &lt; $D148, L153, 0)</f>
        <v>0</v>
      </c>
      <c r="M154" s="2">
        <f xml:space="preserve"> IF(M153 &lt; $D148, M153, 0)</f>
        <v>0</v>
      </c>
      <c r="N154" s="2">
        <f xml:space="preserve"> IF(N153 &lt; $D148, N153, 0)</f>
        <v>0</v>
      </c>
      <c r="O154" s="2">
        <f xml:space="preserve"> IF(O153 &lt; $D148, O153, 0)</f>
        <v>0</v>
      </c>
      <c r="P154" s="13">
        <f xml:space="preserve"> O154</f>
        <v>0</v>
      </c>
      <c r="Q154" s="2">
        <f xml:space="preserve"> IF(Q153 &lt; $D148, Q153, 0)</f>
        <v>0</v>
      </c>
      <c r="R154" s="2">
        <f xml:space="preserve"> IF(R153 &lt; $D148, R153, 0)</f>
        <v>0</v>
      </c>
      <c r="S154" s="2">
        <f xml:space="preserve"> IF(S153 &lt; $D148, S153, 0)</f>
        <v>0</v>
      </c>
    </row>
    <row r="155" spans="2:19" outlineLevel="3" x14ac:dyDescent="0.3">
      <c r="B155" s="36" t="s">
        <v>78</v>
      </c>
      <c r="C155" s="3" t="s">
        <v>0</v>
      </c>
      <c r="D155" s="3"/>
      <c r="E155" s="3"/>
      <c r="F155" s="3"/>
      <c r="G155" s="2">
        <f xml:space="preserve"> IF(G153 = $D148, G153, 0)</f>
        <v>0</v>
      </c>
      <c r="H155" s="2">
        <f xml:space="preserve"> IF(H153 = $D148, H153, 0)</f>
        <v>0</v>
      </c>
      <c r="I155" s="2">
        <f xml:space="preserve"> IF(I153 = $D148, I153, 0)</f>
        <v>0</v>
      </c>
      <c r="J155" s="2">
        <f xml:space="preserve"> IF(J153 = $D148, J153, 0)</f>
        <v>0</v>
      </c>
      <c r="K155" s="13">
        <f xml:space="preserve"> J155</f>
        <v>0</v>
      </c>
      <c r="L155" s="2">
        <f xml:space="preserve"> IF(L153 = $D148, L153, 0)</f>
        <v>0</v>
      </c>
      <c r="M155" s="2">
        <f xml:space="preserve"> IF(M153 = $D148, M153, 0)</f>
        <v>0</v>
      </c>
      <c r="N155" s="2">
        <f xml:space="preserve"> IF(N153 = $D148, N153, 0)</f>
        <v>0</v>
      </c>
      <c r="O155" s="2">
        <f xml:space="preserve"> IF(O153 = $D148, O153, 0)</f>
        <v>0</v>
      </c>
      <c r="P155" s="13">
        <f xml:space="preserve"> O155</f>
        <v>0</v>
      </c>
      <c r="Q155" s="2">
        <f xml:space="preserve"> IF(Q153 = $D148, Q153, 0)</f>
        <v>0</v>
      </c>
      <c r="R155" s="2">
        <f xml:space="preserve"> IF(R153 = $D148, R153, 0)</f>
        <v>0</v>
      </c>
      <c r="S155" s="2">
        <f xml:space="preserve"> IF(S153 = $D148, S153, 0)</f>
        <v>0</v>
      </c>
    </row>
    <row r="156" spans="2:19" outlineLevel="3" x14ac:dyDescent="0.3">
      <c r="B156" s="36"/>
      <c r="C156" s="3"/>
      <c r="D156" s="3"/>
      <c r="E156" s="3"/>
      <c r="F156" s="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</row>
    <row r="157" spans="2:19" outlineLevel="3" x14ac:dyDescent="0.3">
      <c r="B157" s="36" t="s">
        <v>77</v>
      </c>
      <c r="C157" s="3" t="s">
        <v>0</v>
      </c>
      <c r="D157" s="3"/>
      <c r="E157" s="3"/>
      <c r="F157" s="3"/>
      <c r="G157" s="2">
        <f xml:space="preserve"> IF(G155 &gt; SUM($F161:F161), G155, G155 - SUM($F161:F161))</f>
        <v>0</v>
      </c>
      <c r="H157" s="2">
        <f xml:space="preserve"> IF(H155 &gt; SUM($F161:G161), H155, H155 - SUM($F161:G161))</f>
        <v>0</v>
      </c>
      <c r="I157" s="2">
        <f xml:space="preserve"> IF(I155 &gt; SUM($F161:H161), I155, I155 - SUM($F161:H161))</f>
        <v>0</v>
      </c>
      <c r="J157" s="2">
        <f xml:space="preserve"> IF(J155 &gt; SUM($F161:I161), J155, J155 - SUM($F161:I161))</f>
        <v>0</v>
      </c>
      <c r="K157" s="13">
        <f xml:space="preserve"> G157</f>
        <v>0</v>
      </c>
      <c r="L157" s="2">
        <f xml:space="preserve"> IF(L155 &gt; SUM($F161:K161) - $K161, L155, L155 - (SUM($F161:K161) - $K161))</f>
        <v>0</v>
      </c>
      <c r="M157" s="2">
        <f xml:space="preserve"> IF(M155 &gt; SUM($F161:L161) - $K161, M155, M155 - (SUM($F161:L161) - $K161))</f>
        <v>0</v>
      </c>
      <c r="N157" s="2">
        <f xml:space="preserve"> IF(N155 &gt; SUM($F161:M161) - $K161, N155, N155 - (SUM($F161:M161) - $K161))</f>
        <v>0</v>
      </c>
      <c r="O157" s="2">
        <f xml:space="preserve"> IF(O155 &gt; SUM($F161:N161) - $K161, O155, O155 - (SUM($F161:N161) - $K161))</f>
        <v>0</v>
      </c>
      <c r="P157" s="13">
        <f xml:space="preserve"> L157</f>
        <v>0</v>
      </c>
      <c r="Q157" s="2">
        <f xml:space="preserve"> IF(Q155 &gt; SUM($F161:P161) - $K161 - $P161, Q155, Q155 - (SUM($F161:P161) - $K161 - $P161))</f>
        <v>0</v>
      </c>
      <c r="R157" s="2">
        <f xml:space="preserve"> IF(R155 &gt; SUM($F161:Q161) - $K161 - $P161, R155, R155 - (SUM($F161:Q161) - $K161 - $P161))</f>
        <v>0</v>
      </c>
      <c r="S157" s="2">
        <f xml:space="preserve"> IF(S155 &gt; SUM($F161:R161) - $K161 - $P161, S155, S155 - (SUM($F161:R161) - $K161 - $P161))</f>
        <v>0</v>
      </c>
    </row>
    <row r="158" spans="2:19" outlineLevel="3" x14ac:dyDescent="0.3">
      <c r="B158" s="36" t="s">
        <v>76</v>
      </c>
      <c r="C158" s="3" t="s">
        <v>0</v>
      </c>
      <c r="D158" s="3"/>
      <c r="E158" s="3"/>
      <c r="F158" s="3"/>
      <c r="G158" s="2">
        <f xml:space="preserve"> IF(G155 &gt; SUM($F161:G161), G155, G155 - SUM($F161:G161))</f>
        <v>0</v>
      </c>
      <c r="H158" s="2">
        <f xml:space="preserve"> IF(H155 &gt; SUM($F161:H161), H155, H155 - SUM($F161:H161))</f>
        <v>0</v>
      </c>
      <c r="I158" s="2">
        <f xml:space="preserve"> IF(I155 &gt; SUM($F161:I161), I155, I155 - SUM($F161:I161))</f>
        <v>0</v>
      </c>
      <c r="J158" s="2">
        <f xml:space="preserve"> IF(J155 &gt; SUM($F161:J161), J155, J155 - SUM($F161:J161))</f>
        <v>0</v>
      </c>
      <c r="K158" s="13">
        <f xml:space="preserve"> J158</f>
        <v>0</v>
      </c>
      <c r="L158" s="2">
        <f xml:space="preserve"> IF(L155 &gt; SUM($F161:L161) - $K161, L155, L155 - (SUM($F161:L161) - $K161))</f>
        <v>0</v>
      </c>
      <c r="M158" s="2">
        <f xml:space="preserve"> IF(M155 &gt; SUM($F161:M161) - $K161, M155, M155 - (SUM($F161:M161) - $K161))</f>
        <v>0</v>
      </c>
      <c r="N158" s="2">
        <f xml:space="preserve"> IF(N155 &gt; SUM($F161:N161) - $K161, N155, N155 - (SUM($F161:N161) - $K161))</f>
        <v>0</v>
      </c>
      <c r="O158" s="2">
        <f xml:space="preserve"> IF(O155 &gt; SUM($F161:O161) - $K161, O155, O155 - (SUM($F161:O161) - $K161))</f>
        <v>0</v>
      </c>
      <c r="P158" s="13">
        <f xml:space="preserve"> O158</f>
        <v>0</v>
      </c>
      <c r="Q158" s="2">
        <f xml:space="preserve"> IF(Q155 &gt; SUM($F161:Q161) - $K161 - $P161, Q155, Q155 - (SUM($F161:Q161) - $K161 - $P161))</f>
        <v>0</v>
      </c>
      <c r="R158" s="2">
        <f xml:space="preserve"> IF(R155 &gt; SUM($F161:R161) - $K161 - $P161, R155, R155 - (SUM($F161:R161) - $K161 - $P161))</f>
        <v>0</v>
      </c>
      <c r="S158" s="2">
        <f xml:space="preserve"> IF(S155 &gt; SUM($F161:S161) - $K161 - $P161, S155, S155 - (SUM($F161:S161) - $K161 - $P161))</f>
        <v>0</v>
      </c>
    </row>
    <row r="159" spans="2:19" outlineLevel="3" x14ac:dyDescent="0.3">
      <c r="B159" s="36"/>
      <c r="C159" s="3"/>
      <c r="D159" s="3"/>
      <c r="E159" s="3"/>
      <c r="F159" s="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</row>
    <row r="160" spans="2:19" outlineLevel="3" x14ac:dyDescent="0.3">
      <c r="B160" s="36" t="s">
        <v>75</v>
      </c>
      <c r="C160" s="3" t="s">
        <v>0</v>
      </c>
      <c r="D160" s="3"/>
      <c r="E160" s="3"/>
      <c r="F160" s="3"/>
      <c r="G160" s="2">
        <f xml:space="preserve"> IF(F162 &gt;= G155, 0, F162)</f>
        <v>0</v>
      </c>
      <c r="H160" s="2">
        <f xml:space="preserve"> IF(G162 &gt;= H155, 0, G162)</f>
        <v>0</v>
      </c>
      <c r="I160" s="2">
        <f xml:space="preserve"> IF(H162 &gt;= I155, 0, H162)</f>
        <v>0</v>
      </c>
      <c r="J160" s="2">
        <f xml:space="preserve"> IF(I162 &gt;= J155, 0, I162)</f>
        <v>0</v>
      </c>
      <c r="K160" s="13">
        <f xml:space="preserve"> G160</f>
        <v>0</v>
      </c>
      <c r="L160" s="2">
        <f xml:space="preserve"> IF(K162 &gt;= L155, 0, K162)</f>
        <v>0</v>
      </c>
      <c r="M160" s="2">
        <f xml:space="preserve"> IF(L162 &gt;= M155, 0, L162)</f>
        <v>0</v>
      </c>
      <c r="N160" s="2">
        <f xml:space="preserve"> IF(M162 &gt;= N155, 0, M162)</f>
        <v>0</v>
      </c>
      <c r="O160" s="2">
        <f xml:space="preserve"> IF(N162 &gt;= O155, 0, N162)</f>
        <v>0</v>
      </c>
      <c r="P160" s="13">
        <f xml:space="preserve"> L160</f>
        <v>0</v>
      </c>
      <c r="Q160" s="2">
        <f xml:space="preserve"> IF(P162 &gt;= Q155, 0, P162)</f>
        <v>0</v>
      </c>
      <c r="R160" s="2">
        <f xml:space="preserve"> IF(Q162 &gt;= R155, 0, Q162)</f>
        <v>0</v>
      </c>
      <c r="S160" s="2">
        <f xml:space="preserve"> IF(R162 &gt;= S155, 0, R162)</f>
        <v>0</v>
      </c>
    </row>
    <row r="161" spans="2:19" outlineLevel="3" x14ac:dyDescent="0.3">
      <c r="B161" s="36" t="s">
        <v>74</v>
      </c>
      <c r="C161" s="3" t="s">
        <v>0</v>
      </c>
      <c r="D161" s="3"/>
      <c r="E161" s="3"/>
      <c r="F161" s="3"/>
      <c r="G161" s="2">
        <f>IFERROR(IF(SUM($F161:F161) + G155 * 1 / $D149 * G$7 &gt;= $D148, G155 - SUM($F161:F161),  G155 * 1 / $D149 * G$7), 0)</f>
        <v>0</v>
      </c>
      <c r="H161" s="2">
        <f>IFERROR(IF(SUM($F161:G161) + H155 * 1 / $D149 * H$7 &gt;= $D148, H155 - SUM($F161:G161),  H155 * 1 / $D149 * H$7), 0)</f>
        <v>0</v>
      </c>
      <c r="I161" s="2">
        <f>IFERROR(IF(SUM($F161:H161) + I155 * 1 / $D149 * I$7 &gt;= $D148, I155 - SUM($F161:H161),  I155 * 1 / $D149 * I$7), 0)</f>
        <v>0</v>
      </c>
      <c r="J161" s="2">
        <f>IFERROR(IF(SUM($F161:I161) + J155 * 1 / $D149 * J$7 &gt;= $D148, J155 - SUM($F161:I161),  J155 * 1 / $D149 * J$7), 0)</f>
        <v>0</v>
      </c>
      <c r="K161" s="13">
        <f xml:space="preserve"> SUM(G161:J161)</f>
        <v>0</v>
      </c>
      <c r="L161" s="2">
        <f>IFERROR(IF(SUM($F161:K161) - $K161 + L155 * 1 / $D149 * L$7 &gt;= $D148, L155 - (SUM($F161:K161) - $K161),  L155 * 1 / $D149 * L$7), 0)</f>
        <v>0</v>
      </c>
      <c r="M161" s="2">
        <f>IFERROR(IF(SUM($F161:L161) - $K161 + M155 * 1 / $D149 * M$7 &gt;= $D148, M155 - (SUM($F161:L161) - $K161),  M155 * 1 / $D149 * M$7), 0)</f>
        <v>0</v>
      </c>
      <c r="N161" s="2">
        <f>IFERROR(IF(SUM($F161:M161) - $K161 + N155 * 1 / $D149 * N$7 &gt;= $D148, N155 - (SUM($F161:M161) - $K161),  N155 * 1 / $D149 * N$7), 0)</f>
        <v>0</v>
      </c>
      <c r="O161" s="2">
        <f>IFERROR(IF(SUM($F161:N161) - $K161 + O155 * 1 / $D149 * O$7 &gt;= $D148, O155 - (SUM($F161:N161) - $K161),  O155 * 1 / $D149 * O$7), 0)</f>
        <v>0</v>
      </c>
      <c r="P161" s="13">
        <f xml:space="preserve"> SUM(L161:O161)</f>
        <v>0</v>
      </c>
      <c r="Q161" s="2">
        <f>IFERROR(IF(SUM($F161:P161) - $K161 - $P161 + Q155 * 1 / $D149 * Q$7 &gt;= $D148, Q155 - (SUM($F161:P161) - $K161 - $P161),  Q155 * 1 / $D149 * Q$7), 0)</f>
        <v>0</v>
      </c>
      <c r="R161" s="2">
        <f>IFERROR(IF(SUM($F161:Q161) - $K161 - $P161 + R155 * 1 / $D149 * R$7 &gt;= $D148, R155 - (SUM($F161:Q161) - $K161 - $P161),  R155 * 1 / $D149 * R$7), 0)</f>
        <v>0</v>
      </c>
      <c r="S161" s="2">
        <f>IFERROR(IF(SUM($F161:R161) - $K161 - $P161 + S155 * 1 / $D149 * S$7 &gt;= $D148, S155 - (SUM($F161:R161) - $K161 - $P161),  S155 * 1 / $D149 * S$7), 0)</f>
        <v>0</v>
      </c>
    </row>
    <row r="162" spans="2:19" outlineLevel="3" x14ac:dyDescent="0.3">
      <c r="B162" s="36" t="s">
        <v>73</v>
      </c>
      <c r="C162" s="3" t="s">
        <v>0</v>
      </c>
      <c r="D162" s="3"/>
      <c r="E162" s="3"/>
      <c r="F162" s="3"/>
      <c r="G162" s="2">
        <f xml:space="preserve"> G160 + G161</f>
        <v>0</v>
      </c>
      <c r="H162" s="2">
        <f xml:space="preserve"> H160 + H161</f>
        <v>0</v>
      </c>
      <c r="I162" s="2">
        <f xml:space="preserve"> I160 + I161</f>
        <v>0</v>
      </c>
      <c r="J162" s="2">
        <f xml:space="preserve"> J160 + J161</f>
        <v>0</v>
      </c>
      <c r="K162" s="13">
        <f xml:space="preserve"> J162</f>
        <v>0</v>
      </c>
      <c r="L162" s="2">
        <f xml:space="preserve"> L160 + L161</f>
        <v>0</v>
      </c>
      <c r="M162" s="2">
        <f xml:space="preserve"> M160 + M161</f>
        <v>0</v>
      </c>
      <c r="N162" s="2">
        <f xml:space="preserve"> N160 + N161</f>
        <v>0</v>
      </c>
      <c r="O162" s="2">
        <f xml:space="preserve"> O160 + O161</f>
        <v>0</v>
      </c>
      <c r="P162" s="13">
        <f xml:space="preserve"> O162</f>
        <v>0</v>
      </c>
      <c r="Q162" s="2">
        <f xml:space="preserve"> Q160 + Q161</f>
        <v>0</v>
      </c>
      <c r="R162" s="2">
        <f xml:space="preserve"> R160 + R161</f>
        <v>0</v>
      </c>
      <c r="S162" s="2">
        <f xml:space="preserve"> S160 + S161</f>
        <v>0</v>
      </c>
    </row>
    <row r="163" spans="2:19" outlineLevel="3" x14ac:dyDescent="0.3">
      <c r="B163" s="36"/>
      <c r="C163" s="3"/>
      <c r="D163" s="3"/>
      <c r="E163" s="3"/>
      <c r="F163" s="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</row>
    <row r="164" spans="2:19" outlineLevel="3" x14ac:dyDescent="0.3">
      <c r="B164" s="36" t="s">
        <v>72</v>
      </c>
      <c r="C164" s="3" t="s">
        <v>0</v>
      </c>
      <c r="D164" s="3"/>
      <c r="E164" s="3"/>
      <c r="F164" s="3"/>
      <c r="G164" s="2">
        <f xml:space="preserve"> G157 - G160</f>
        <v>0</v>
      </c>
      <c r="H164" s="2">
        <f xml:space="preserve"> H157 - H160</f>
        <v>0</v>
      </c>
      <c r="I164" s="2">
        <f xml:space="preserve"> I157 - I160</f>
        <v>0</v>
      </c>
      <c r="J164" s="2">
        <f xml:space="preserve"> J157 - J160</f>
        <v>0</v>
      </c>
      <c r="K164" s="13">
        <f xml:space="preserve"> G164</f>
        <v>0</v>
      </c>
      <c r="L164" s="2">
        <f xml:space="preserve"> L157 - L160</f>
        <v>0</v>
      </c>
      <c r="M164" s="2">
        <f xml:space="preserve"> M157 - M160</f>
        <v>0</v>
      </c>
      <c r="N164" s="2">
        <f xml:space="preserve"> N157 - N160</f>
        <v>0</v>
      </c>
      <c r="O164" s="2">
        <f xml:space="preserve"> O157 - O160</f>
        <v>0</v>
      </c>
      <c r="P164" s="13">
        <f xml:space="preserve"> L164</f>
        <v>0</v>
      </c>
      <c r="Q164" s="2">
        <f xml:space="preserve"> Q157 - Q160</f>
        <v>0</v>
      </c>
      <c r="R164" s="2">
        <f xml:space="preserve"> R157 - R160</f>
        <v>0</v>
      </c>
      <c r="S164" s="2">
        <f xml:space="preserve"> S157 - S160</f>
        <v>0</v>
      </c>
    </row>
    <row r="165" spans="2:19" outlineLevel="3" x14ac:dyDescent="0.3">
      <c r="B165" s="36" t="s">
        <v>71</v>
      </c>
      <c r="C165" s="3" t="s">
        <v>0</v>
      </c>
      <c r="D165" s="3"/>
      <c r="E165" s="3"/>
      <c r="F165" s="3"/>
      <c r="G165" s="2">
        <f xml:space="preserve"> G158 - G162</f>
        <v>0</v>
      </c>
      <c r="H165" s="2">
        <f xml:space="preserve"> H158 - H162</f>
        <v>0</v>
      </c>
      <c r="I165" s="2">
        <f xml:space="preserve"> I158 - I162</f>
        <v>0</v>
      </c>
      <c r="J165" s="2">
        <f xml:space="preserve"> J158 - J162</f>
        <v>0</v>
      </c>
      <c r="K165" s="13">
        <f>J165</f>
        <v>0</v>
      </c>
      <c r="L165" s="2">
        <f xml:space="preserve"> L158 - L162</f>
        <v>0</v>
      </c>
      <c r="M165" s="2">
        <f xml:space="preserve"> M158 - M162</f>
        <v>0</v>
      </c>
      <c r="N165" s="2">
        <f xml:space="preserve"> N158 - N162</f>
        <v>0</v>
      </c>
      <c r="O165" s="2">
        <f xml:space="preserve"> O158 - O162</f>
        <v>0</v>
      </c>
      <c r="P165" s="13">
        <f>O165</f>
        <v>0</v>
      </c>
      <c r="Q165" s="2">
        <f xml:space="preserve"> Q158 - Q162</f>
        <v>0</v>
      </c>
      <c r="R165" s="2">
        <f xml:space="preserve"> R158 - R162</f>
        <v>0</v>
      </c>
      <c r="S165" s="2">
        <f xml:space="preserve"> S158 - S162</f>
        <v>0</v>
      </c>
    </row>
    <row r="166" spans="2:19" outlineLevel="2" x14ac:dyDescent="0.3">
      <c r="B166" s="37"/>
      <c r="C166" s="3"/>
      <c r="D166" s="3"/>
      <c r="E166" s="3"/>
      <c r="F166" s="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</row>
    <row r="167" spans="2:19" outlineLevel="2" x14ac:dyDescent="0.3">
      <c r="B167" s="40" t="s">
        <v>87</v>
      </c>
      <c r="C167" s="3"/>
      <c r="D167" s="3"/>
      <c r="E167" s="3"/>
      <c r="F167" s="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</row>
    <row r="168" spans="2:19" outlineLevel="2" x14ac:dyDescent="0.3">
      <c r="B168" s="39" t="s">
        <v>84</v>
      </c>
      <c r="C168" s="3" t="s">
        <v>0</v>
      </c>
      <c r="D168" s="17">
        <v>0</v>
      </c>
      <c r="E168" s="38"/>
      <c r="F168" s="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</row>
    <row r="169" spans="2:19" outlineLevel="2" x14ac:dyDescent="0.3">
      <c r="B169" s="39" t="s">
        <v>83</v>
      </c>
      <c r="C169" s="3" t="s">
        <v>3</v>
      </c>
      <c r="D169" s="17">
        <v>0</v>
      </c>
      <c r="E169" s="38"/>
      <c r="F169" s="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</row>
    <row r="170" spans="2:19" outlineLevel="2" x14ac:dyDescent="0.3">
      <c r="B170" s="37" t="s">
        <v>82</v>
      </c>
      <c r="C170" s="27" t="s">
        <v>5</v>
      </c>
      <c r="D170" s="27"/>
      <c r="E170" s="27"/>
      <c r="F170" s="27"/>
      <c r="G170" s="11">
        <v>0</v>
      </c>
      <c r="H170" s="11">
        <v>0</v>
      </c>
      <c r="I170" s="11">
        <v>0</v>
      </c>
      <c r="J170" s="11">
        <v>0</v>
      </c>
      <c r="K170" s="29">
        <f xml:space="preserve"> SUM(G170:J170)</f>
        <v>0</v>
      </c>
      <c r="L170" s="11">
        <v>0</v>
      </c>
      <c r="M170" s="11">
        <v>0</v>
      </c>
      <c r="N170" s="11">
        <v>0</v>
      </c>
      <c r="O170" s="11">
        <v>0</v>
      </c>
      <c r="P170" s="29">
        <f xml:space="preserve"> SUM(L170:O170)</f>
        <v>0</v>
      </c>
      <c r="Q170" s="11">
        <v>0</v>
      </c>
      <c r="R170" s="11">
        <v>0</v>
      </c>
      <c r="S170" s="11">
        <v>0</v>
      </c>
    </row>
    <row r="171" spans="2:19" outlineLevel="3" x14ac:dyDescent="0.3">
      <c r="B171" s="3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2:19" outlineLevel="3" x14ac:dyDescent="0.3">
      <c r="B172" s="36" t="s">
        <v>81</v>
      </c>
      <c r="C172" s="3" t="s">
        <v>0</v>
      </c>
      <c r="D172" s="3"/>
      <c r="E172" s="3"/>
      <c r="F172" s="3"/>
      <c r="G172" s="2">
        <f xml:space="preserve"> $D168 * G170</f>
        <v>0</v>
      </c>
      <c r="H172" s="2">
        <f xml:space="preserve"> $D168 * H170</f>
        <v>0</v>
      </c>
      <c r="I172" s="2">
        <f xml:space="preserve"> $D168 * I170</f>
        <v>0</v>
      </c>
      <c r="J172" s="2">
        <f xml:space="preserve"> $D168 * J170</f>
        <v>0</v>
      </c>
      <c r="K172" s="13">
        <f xml:space="preserve"> SUM(G172:J172)</f>
        <v>0</v>
      </c>
      <c r="L172" s="2">
        <f xml:space="preserve"> $D168 * L170</f>
        <v>0</v>
      </c>
      <c r="M172" s="2">
        <f xml:space="preserve"> $D168 * M170</f>
        <v>0</v>
      </c>
      <c r="N172" s="2">
        <f xml:space="preserve"> $D168 * N170</f>
        <v>0</v>
      </c>
      <c r="O172" s="2">
        <f xml:space="preserve"> $D168 * O170</f>
        <v>0</v>
      </c>
      <c r="P172" s="13">
        <f xml:space="preserve"> SUM(L172:O172)</f>
        <v>0</v>
      </c>
      <c r="Q172" s="2">
        <f xml:space="preserve"> $D168 * Q170</f>
        <v>0</v>
      </c>
      <c r="R172" s="2">
        <f xml:space="preserve"> $D168 * R170</f>
        <v>0</v>
      </c>
      <c r="S172" s="2">
        <f xml:space="preserve"> $D168 * S170</f>
        <v>0</v>
      </c>
    </row>
    <row r="173" spans="2:19" outlineLevel="3" x14ac:dyDescent="0.3">
      <c r="B173" s="36" t="s">
        <v>80</v>
      </c>
      <c r="C173" s="3" t="s">
        <v>0</v>
      </c>
      <c r="D173" s="3"/>
      <c r="E173" s="3"/>
      <c r="F173" s="3"/>
      <c r="G173" s="2">
        <f xml:space="preserve"> F173 + G172</f>
        <v>0</v>
      </c>
      <c r="H173" s="2">
        <f xml:space="preserve"> G173 + H172</f>
        <v>0</v>
      </c>
      <c r="I173" s="2">
        <f xml:space="preserve"> H173 + I172</f>
        <v>0</v>
      </c>
      <c r="J173" s="2">
        <f xml:space="preserve"> I173 + J172</f>
        <v>0</v>
      </c>
      <c r="K173" s="13">
        <f xml:space="preserve"> J173</f>
        <v>0</v>
      </c>
      <c r="L173" s="2">
        <f xml:space="preserve"> K173 + L172</f>
        <v>0</v>
      </c>
      <c r="M173" s="2">
        <f xml:space="preserve"> L173 + M172</f>
        <v>0</v>
      </c>
      <c r="N173" s="2">
        <f xml:space="preserve"> M173 + N172</f>
        <v>0</v>
      </c>
      <c r="O173" s="2">
        <f xml:space="preserve"> N173 + O172</f>
        <v>0</v>
      </c>
      <c r="P173" s="13">
        <f xml:space="preserve"> O173</f>
        <v>0</v>
      </c>
      <c r="Q173" s="2">
        <f xml:space="preserve"> P173 + Q172</f>
        <v>0</v>
      </c>
      <c r="R173" s="2">
        <f xml:space="preserve"> Q173 + R172</f>
        <v>0</v>
      </c>
      <c r="S173" s="2">
        <f xml:space="preserve"> R173 + S172</f>
        <v>0</v>
      </c>
    </row>
    <row r="174" spans="2:19" outlineLevel="3" x14ac:dyDescent="0.3">
      <c r="B174" s="36" t="s">
        <v>79</v>
      </c>
      <c r="C174" s="3" t="s">
        <v>0</v>
      </c>
      <c r="D174" s="3"/>
      <c r="E174" s="3"/>
      <c r="F174" s="3"/>
      <c r="G174" s="2">
        <f xml:space="preserve"> IF(G173 &lt; $D168, G173, 0)</f>
        <v>0</v>
      </c>
      <c r="H174" s="2">
        <f xml:space="preserve"> IF(H173 &lt; $D168, H173, 0)</f>
        <v>0</v>
      </c>
      <c r="I174" s="2">
        <f xml:space="preserve"> IF(I173 &lt; $D168, I173, 0)</f>
        <v>0</v>
      </c>
      <c r="J174" s="2">
        <f xml:space="preserve"> IF(J173 &lt; $D168, J173, 0)</f>
        <v>0</v>
      </c>
      <c r="K174" s="13">
        <f xml:space="preserve"> J174</f>
        <v>0</v>
      </c>
      <c r="L174" s="2">
        <f xml:space="preserve"> IF(L173 &lt; $D168, L173, 0)</f>
        <v>0</v>
      </c>
      <c r="M174" s="2">
        <f xml:space="preserve"> IF(M173 &lt; $D168, M173, 0)</f>
        <v>0</v>
      </c>
      <c r="N174" s="2">
        <f xml:space="preserve"> IF(N173 &lt; $D168, N173, 0)</f>
        <v>0</v>
      </c>
      <c r="O174" s="2">
        <f xml:space="preserve"> IF(O173 &lt; $D168, O173, 0)</f>
        <v>0</v>
      </c>
      <c r="P174" s="13">
        <f xml:space="preserve"> O174</f>
        <v>0</v>
      </c>
      <c r="Q174" s="2">
        <f xml:space="preserve"> IF(Q173 &lt; $D168, Q173, 0)</f>
        <v>0</v>
      </c>
      <c r="R174" s="2">
        <f xml:space="preserve"> IF(R173 &lt; $D168, R173, 0)</f>
        <v>0</v>
      </c>
      <c r="S174" s="2">
        <f xml:space="preserve"> IF(S173 &lt; $D168, S173, 0)</f>
        <v>0</v>
      </c>
    </row>
    <row r="175" spans="2:19" outlineLevel="3" x14ac:dyDescent="0.3">
      <c r="B175" s="36" t="s">
        <v>78</v>
      </c>
      <c r="C175" s="3" t="s">
        <v>0</v>
      </c>
      <c r="D175" s="3"/>
      <c r="E175" s="3"/>
      <c r="F175" s="3"/>
      <c r="G175" s="2">
        <f xml:space="preserve"> IF(G173 = $D168, G173, 0)</f>
        <v>0</v>
      </c>
      <c r="H175" s="2">
        <f xml:space="preserve"> IF(H173 = $D168, H173, 0)</f>
        <v>0</v>
      </c>
      <c r="I175" s="2">
        <f xml:space="preserve"> IF(I173 = $D168, I173, 0)</f>
        <v>0</v>
      </c>
      <c r="J175" s="2">
        <f xml:space="preserve"> IF(J173 = $D168, J173, 0)</f>
        <v>0</v>
      </c>
      <c r="K175" s="13">
        <f xml:space="preserve"> J175</f>
        <v>0</v>
      </c>
      <c r="L175" s="2">
        <f xml:space="preserve"> IF(L173 = $D168, L173, 0)</f>
        <v>0</v>
      </c>
      <c r="M175" s="2">
        <f xml:space="preserve"> IF(M173 = $D168, M173, 0)</f>
        <v>0</v>
      </c>
      <c r="N175" s="2">
        <f xml:space="preserve"> IF(N173 = $D168, N173, 0)</f>
        <v>0</v>
      </c>
      <c r="O175" s="2">
        <f xml:space="preserve"> IF(O173 = $D168, O173, 0)</f>
        <v>0</v>
      </c>
      <c r="P175" s="13">
        <f xml:space="preserve"> O175</f>
        <v>0</v>
      </c>
      <c r="Q175" s="2">
        <f xml:space="preserve"> IF(Q173 = $D168, Q173, 0)</f>
        <v>0</v>
      </c>
      <c r="R175" s="2">
        <f xml:space="preserve"> IF(R173 = $D168, R173, 0)</f>
        <v>0</v>
      </c>
      <c r="S175" s="2">
        <f xml:space="preserve"> IF(S173 = $D168, S173, 0)</f>
        <v>0</v>
      </c>
    </row>
    <row r="176" spans="2:19" outlineLevel="3" x14ac:dyDescent="0.3">
      <c r="B176" s="36"/>
      <c r="C176" s="3"/>
      <c r="D176" s="3"/>
      <c r="E176" s="3"/>
      <c r="F176" s="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</row>
    <row r="177" spans="2:19" outlineLevel="3" x14ac:dyDescent="0.3">
      <c r="B177" s="36" t="s">
        <v>77</v>
      </c>
      <c r="C177" s="3" t="s">
        <v>0</v>
      </c>
      <c r="D177" s="3"/>
      <c r="E177" s="3"/>
      <c r="F177" s="3"/>
      <c r="G177" s="2">
        <f xml:space="preserve"> IF(G175 &gt; SUM($F181:F181), G175, G175 - SUM($F181:F181))</f>
        <v>0</v>
      </c>
      <c r="H177" s="2">
        <f xml:space="preserve"> IF(H175 &gt; SUM($F181:G181), H175, H175 - SUM($F181:G181))</f>
        <v>0</v>
      </c>
      <c r="I177" s="2">
        <f xml:space="preserve"> IF(I175 &gt; SUM($F181:H181), I175, I175 - SUM($F181:H181))</f>
        <v>0</v>
      </c>
      <c r="J177" s="2">
        <f xml:space="preserve"> IF(J175 &gt; SUM($F181:I181), J175, J175 - SUM($F181:I181))</f>
        <v>0</v>
      </c>
      <c r="K177" s="13">
        <f xml:space="preserve"> G177</f>
        <v>0</v>
      </c>
      <c r="L177" s="2">
        <f xml:space="preserve"> IF(L175 &gt; SUM($F181:K181) - $K181, L175, L175 - (SUM($F181:K181) - $K181))</f>
        <v>0</v>
      </c>
      <c r="M177" s="2">
        <f xml:space="preserve"> IF(M175 &gt; SUM($F181:L181) - $K181, M175, M175 - (SUM($F181:L181) - $K181))</f>
        <v>0</v>
      </c>
      <c r="N177" s="2">
        <f xml:space="preserve"> IF(N175 &gt; SUM($F181:M181) - $K181, N175, N175 - (SUM($F181:M181) - $K181))</f>
        <v>0</v>
      </c>
      <c r="O177" s="2">
        <f xml:space="preserve"> IF(O175 &gt; SUM($F181:N181) - $K181, O175, O175 - (SUM($F181:N181) - $K181))</f>
        <v>0</v>
      </c>
      <c r="P177" s="13">
        <f xml:space="preserve"> L177</f>
        <v>0</v>
      </c>
      <c r="Q177" s="2">
        <f xml:space="preserve"> IF(Q175 &gt; SUM($F181:P181) - $K181 - $P181, Q175, Q175 - (SUM($F181:P181) - $K181 - $P181))</f>
        <v>0</v>
      </c>
      <c r="R177" s="2">
        <f xml:space="preserve"> IF(R175 &gt; SUM($F181:Q181) - $K181 - $P181, R175, R175 - (SUM($F181:Q181) - $K181 - $P181))</f>
        <v>0</v>
      </c>
      <c r="S177" s="2">
        <f xml:space="preserve"> IF(S175 &gt; SUM($F181:R181) - $K181 - $P181, S175, S175 - (SUM($F181:R181) - $K181 - $P181))</f>
        <v>0</v>
      </c>
    </row>
    <row r="178" spans="2:19" outlineLevel="3" x14ac:dyDescent="0.3">
      <c r="B178" s="36" t="s">
        <v>76</v>
      </c>
      <c r="C178" s="3" t="s">
        <v>0</v>
      </c>
      <c r="D178" s="3"/>
      <c r="E178" s="3"/>
      <c r="F178" s="3"/>
      <c r="G178" s="2">
        <f xml:space="preserve"> IF(G175 &gt; SUM($F181:G181), G175, G175 - SUM($F181:G181))</f>
        <v>0</v>
      </c>
      <c r="H178" s="2">
        <f xml:space="preserve"> IF(H175 &gt; SUM($F181:H181), H175, H175 - SUM($F181:H181))</f>
        <v>0</v>
      </c>
      <c r="I178" s="2">
        <f xml:space="preserve"> IF(I175 &gt; SUM($F181:I181), I175, I175 - SUM($F181:I181))</f>
        <v>0</v>
      </c>
      <c r="J178" s="2">
        <f xml:space="preserve"> IF(J175 &gt; SUM($F181:J181), J175, J175 - SUM($F181:J181))</f>
        <v>0</v>
      </c>
      <c r="K178" s="13">
        <f xml:space="preserve"> J178</f>
        <v>0</v>
      </c>
      <c r="L178" s="2">
        <f xml:space="preserve"> IF(L175 &gt; SUM($F181:L181) - $K181, L175, L175 - (SUM($F181:L181) - $K181))</f>
        <v>0</v>
      </c>
      <c r="M178" s="2">
        <f xml:space="preserve"> IF(M175 &gt; SUM($F181:M181) - $K181, M175, M175 - (SUM($F181:M181) - $K181))</f>
        <v>0</v>
      </c>
      <c r="N178" s="2">
        <f xml:space="preserve"> IF(N175 &gt; SUM($F181:N181) - $K181, N175, N175 - (SUM($F181:N181) - $K181))</f>
        <v>0</v>
      </c>
      <c r="O178" s="2">
        <f xml:space="preserve"> IF(O175 &gt; SUM($F181:O181) - $K181, O175, O175 - (SUM($F181:O181) - $K181))</f>
        <v>0</v>
      </c>
      <c r="P178" s="13">
        <f xml:space="preserve"> O178</f>
        <v>0</v>
      </c>
      <c r="Q178" s="2">
        <f xml:space="preserve"> IF(Q175 &gt; SUM($F181:Q181) - $K181 - $P181, Q175, Q175 - (SUM($F181:Q181) - $K181 - $P181))</f>
        <v>0</v>
      </c>
      <c r="R178" s="2">
        <f xml:space="preserve"> IF(R175 &gt; SUM($F181:R181) - $K181 - $P181, R175, R175 - (SUM($F181:R181) - $K181 - $P181))</f>
        <v>0</v>
      </c>
      <c r="S178" s="2">
        <f xml:space="preserve"> IF(S175 &gt; SUM($F181:S181) - $K181 - $P181, S175, S175 - (SUM($F181:S181) - $K181 - $P181))</f>
        <v>0</v>
      </c>
    </row>
    <row r="179" spans="2:19" outlineLevel="3" x14ac:dyDescent="0.3">
      <c r="B179" s="36"/>
      <c r="C179" s="3"/>
      <c r="D179" s="3"/>
      <c r="E179" s="3"/>
      <c r="F179" s="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</row>
    <row r="180" spans="2:19" outlineLevel="3" x14ac:dyDescent="0.3">
      <c r="B180" s="36" t="s">
        <v>75</v>
      </c>
      <c r="C180" s="3" t="s">
        <v>0</v>
      </c>
      <c r="D180" s="3"/>
      <c r="E180" s="3"/>
      <c r="F180" s="3"/>
      <c r="G180" s="2">
        <f xml:space="preserve"> IF(F182 &gt;= G175, 0, F182)</f>
        <v>0</v>
      </c>
      <c r="H180" s="2">
        <f xml:space="preserve"> IF(G182 &gt;= H175, 0, G182)</f>
        <v>0</v>
      </c>
      <c r="I180" s="2">
        <f xml:space="preserve"> IF(H182 &gt;= I175, 0, H182)</f>
        <v>0</v>
      </c>
      <c r="J180" s="2">
        <f xml:space="preserve"> IF(I182 &gt;= J175, 0, I182)</f>
        <v>0</v>
      </c>
      <c r="K180" s="13">
        <f xml:space="preserve"> G180</f>
        <v>0</v>
      </c>
      <c r="L180" s="2">
        <f xml:space="preserve"> IF(K182 &gt;= L175, 0, K182)</f>
        <v>0</v>
      </c>
      <c r="M180" s="2">
        <f xml:space="preserve"> IF(L182 &gt;= M175, 0, L182)</f>
        <v>0</v>
      </c>
      <c r="N180" s="2">
        <f xml:space="preserve"> IF(M182 &gt;= N175, 0, M182)</f>
        <v>0</v>
      </c>
      <c r="O180" s="2">
        <f xml:space="preserve"> IF(N182 &gt;= O175, 0, N182)</f>
        <v>0</v>
      </c>
      <c r="P180" s="13">
        <f xml:space="preserve"> L180</f>
        <v>0</v>
      </c>
      <c r="Q180" s="2">
        <f xml:space="preserve"> IF(P182 &gt;= Q175, 0, P182)</f>
        <v>0</v>
      </c>
      <c r="R180" s="2">
        <f xml:space="preserve"> IF(Q182 &gt;= R175, 0, Q182)</f>
        <v>0</v>
      </c>
      <c r="S180" s="2">
        <f xml:space="preserve"> IF(R182 &gt;= S175, 0, R182)</f>
        <v>0</v>
      </c>
    </row>
    <row r="181" spans="2:19" outlineLevel="3" x14ac:dyDescent="0.3">
      <c r="B181" s="36" t="s">
        <v>74</v>
      </c>
      <c r="C181" s="3" t="s">
        <v>0</v>
      </c>
      <c r="D181" s="3"/>
      <c r="E181" s="3"/>
      <c r="F181" s="3"/>
      <c r="G181" s="2">
        <f>IFERROR(IF(SUM($F181:F181) + G175 * 1 / $D169 * G$7 &gt;= $D168, G175 - SUM($F181:F181),  G175 * 1 / $D169 * G$7), 0)</f>
        <v>0</v>
      </c>
      <c r="H181" s="2">
        <f>IFERROR(IF(SUM($F181:G181) + H175 * 1 / $D169 * H$7 &gt;= $D168, H175 - SUM($F181:G181),  H175 * 1 / $D169 * H$7), 0)</f>
        <v>0</v>
      </c>
      <c r="I181" s="2">
        <f>IFERROR(IF(SUM($F181:H181) + I175 * 1 / $D169 * I$7 &gt;= $D168, I175 - SUM($F181:H181),  I175 * 1 / $D169 * I$7), 0)</f>
        <v>0</v>
      </c>
      <c r="J181" s="2">
        <f>IFERROR(IF(SUM($F181:I181) + J175 * 1 / $D169 * J$7 &gt;= $D168, J175 - SUM($F181:I181),  J175 * 1 / $D169 * J$7), 0)</f>
        <v>0</v>
      </c>
      <c r="K181" s="13">
        <f xml:space="preserve"> SUM(G181:J181)</f>
        <v>0</v>
      </c>
      <c r="L181" s="2">
        <f>IFERROR(IF(SUM($F181:K181) - $K181 + L175 * 1 / $D169 * L$7 &gt;= $D168, L175 - (SUM($F181:K181) - $K181),  L175 * 1 / $D169 * L$7), 0)</f>
        <v>0</v>
      </c>
      <c r="M181" s="2">
        <f>IFERROR(IF(SUM($F181:L181) - $K181 + M175 * 1 / $D169 * M$7 &gt;= $D168, M175 - (SUM($F181:L181) - $K181),  M175 * 1 / $D169 * M$7), 0)</f>
        <v>0</v>
      </c>
      <c r="N181" s="2">
        <f>IFERROR(IF(SUM($F181:M181) - $K181 + N175 * 1 / $D169 * N$7 &gt;= $D168, N175 - (SUM($F181:M181) - $K181),  N175 * 1 / $D169 * N$7), 0)</f>
        <v>0</v>
      </c>
      <c r="O181" s="2">
        <f>IFERROR(IF(SUM($F181:N181) - $K181 + O175 * 1 / $D169 * O$7 &gt;= $D168, O175 - (SUM($F181:N181) - $K181),  O175 * 1 / $D169 * O$7), 0)</f>
        <v>0</v>
      </c>
      <c r="P181" s="13">
        <f xml:space="preserve"> SUM(L181:O181)</f>
        <v>0</v>
      </c>
      <c r="Q181" s="2">
        <f>IFERROR(IF(SUM($F181:P181) - $K181 - $P181 + Q175 * 1 / $D169 * Q$7 &gt;= $D168, Q175 - (SUM($F181:P181) - $K181 - $P181),  Q175 * 1 / $D169 * Q$7), 0)</f>
        <v>0</v>
      </c>
      <c r="R181" s="2">
        <f>IFERROR(IF(SUM($F181:Q181) - $K181 - $P181 + R175 * 1 / $D169 * R$7 &gt;= $D168, R175 - (SUM($F181:Q181) - $K181 - $P181),  R175 * 1 / $D169 * R$7), 0)</f>
        <v>0</v>
      </c>
      <c r="S181" s="2">
        <f>IFERROR(IF(SUM($F181:R181) - $K181 - $P181 + S175 * 1 / $D169 * S$7 &gt;= $D168, S175 - (SUM($F181:R181) - $K181 - $P181),  S175 * 1 / $D169 * S$7), 0)</f>
        <v>0</v>
      </c>
    </row>
    <row r="182" spans="2:19" outlineLevel="3" x14ac:dyDescent="0.3">
      <c r="B182" s="36" t="s">
        <v>73</v>
      </c>
      <c r="C182" s="3" t="s">
        <v>0</v>
      </c>
      <c r="D182" s="3"/>
      <c r="E182" s="3"/>
      <c r="F182" s="3"/>
      <c r="G182" s="2">
        <f xml:space="preserve"> G180 + G181</f>
        <v>0</v>
      </c>
      <c r="H182" s="2">
        <f xml:space="preserve"> H180 + H181</f>
        <v>0</v>
      </c>
      <c r="I182" s="2">
        <f xml:space="preserve"> I180 + I181</f>
        <v>0</v>
      </c>
      <c r="J182" s="2">
        <f xml:space="preserve"> J180 + J181</f>
        <v>0</v>
      </c>
      <c r="K182" s="13">
        <f xml:space="preserve"> J182</f>
        <v>0</v>
      </c>
      <c r="L182" s="2">
        <f xml:space="preserve"> L180 + L181</f>
        <v>0</v>
      </c>
      <c r="M182" s="2">
        <f xml:space="preserve"> M180 + M181</f>
        <v>0</v>
      </c>
      <c r="N182" s="2">
        <f xml:space="preserve"> N180 + N181</f>
        <v>0</v>
      </c>
      <c r="O182" s="2">
        <f xml:space="preserve"> O180 + O181</f>
        <v>0</v>
      </c>
      <c r="P182" s="13">
        <f xml:space="preserve"> O182</f>
        <v>0</v>
      </c>
      <c r="Q182" s="2">
        <f xml:space="preserve"> Q180 + Q181</f>
        <v>0</v>
      </c>
      <c r="R182" s="2">
        <f xml:space="preserve"> R180 + R181</f>
        <v>0</v>
      </c>
      <c r="S182" s="2">
        <f xml:space="preserve"> S180 + S181</f>
        <v>0</v>
      </c>
    </row>
    <row r="183" spans="2:19" outlineLevel="3" x14ac:dyDescent="0.3">
      <c r="B183" s="36"/>
      <c r="C183" s="3"/>
      <c r="D183" s="3"/>
      <c r="E183" s="3"/>
      <c r="F183" s="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</row>
    <row r="184" spans="2:19" outlineLevel="3" x14ac:dyDescent="0.3">
      <c r="B184" s="36" t="s">
        <v>72</v>
      </c>
      <c r="C184" s="3" t="s">
        <v>0</v>
      </c>
      <c r="D184" s="3"/>
      <c r="E184" s="3"/>
      <c r="F184" s="3"/>
      <c r="G184" s="2">
        <f xml:space="preserve"> G177 - G180</f>
        <v>0</v>
      </c>
      <c r="H184" s="2">
        <f xml:space="preserve"> H177 - H180</f>
        <v>0</v>
      </c>
      <c r="I184" s="2">
        <f xml:space="preserve"> I177 - I180</f>
        <v>0</v>
      </c>
      <c r="J184" s="2">
        <f xml:space="preserve"> J177 - J180</f>
        <v>0</v>
      </c>
      <c r="K184" s="13">
        <f xml:space="preserve"> G184</f>
        <v>0</v>
      </c>
      <c r="L184" s="2">
        <f xml:space="preserve"> L177 - L180</f>
        <v>0</v>
      </c>
      <c r="M184" s="2">
        <f xml:space="preserve"> M177 - M180</f>
        <v>0</v>
      </c>
      <c r="N184" s="2">
        <f xml:space="preserve"> N177 - N180</f>
        <v>0</v>
      </c>
      <c r="O184" s="2">
        <f xml:space="preserve"> O177 - O180</f>
        <v>0</v>
      </c>
      <c r="P184" s="13">
        <f xml:space="preserve"> L184</f>
        <v>0</v>
      </c>
      <c r="Q184" s="2">
        <f xml:space="preserve"> Q177 - Q180</f>
        <v>0</v>
      </c>
      <c r="R184" s="2">
        <f xml:space="preserve"> R177 - R180</f>
        <v>0</v>
      </c>
      <c r="S184" s="2">
        <f xml:space="preserve"> S177 - S180</f>
        <v>0</v>
      </c>
    </row>
    <row r="185" spans="2:19" outlineLevel="3" x14ac:dyDescent="0.3">
      <c r="B185" s="36" t="s">
        <v>71</v>
      </c>
      <c r="C185" s="3" t="s">
        <v>0</v>
      </c>
      <c r="D185" s="3"/>
      <c r="E185" s="3"/>
      <c r="F185" s="3"/>
      <c r="G185" s="2">
        <f xml:space="preserve"> G178 - G182</f>
        <v>0</v>
      </c>
      <c r="H185" s="2">
        <f xml:space="preserve"> H178 - H182</f>
        <v>0</v>
      </c>
      <c r="I185" s="2">
        <f xml:space="preserve"> I178 - I182</f>
        <v>0</v>
      </c>
      <c r="J185" s="2">
        <f xml:space="preserve"> J178 - J182</f>
        <v>0</v>
      </c>
      <c r="K185" s="13">
        <f>J185</f>
        <v>0</v>
      </c>
      <c r="L185" s="2">
        <f xml:space="preserve"> L178 - L182</f>
        <v>0</v>
      </c>
      <c r="M185" s="2">
        <f xml:space="preserve"> M178 - M182</f>
        <v>0</v>
      </c>
      <c r="N185" s="2">
        <f xml:space="preserve"> N178 - N182</f>
        <v>0</v>
      </c>
      <c r="O185" s="2">
        <f xml:space="preserve"> O178 - O182</f>
        <v>0</v>
      </c>
      <c r="P185" s="13">
        <f>O185</f>
        <v>0</v>
      </c>
      <c r="Q185" s="2">
        <f xml:space="preserve"> Q178 - Q182</f>
        <v>0</v>
      </c>
      <c r="R185" s="2">
        <f xml:space="preserve"> R178 - R182</f>
        <v>0</v>
      </c>
      <c r="S185" s="2">
        <f xml:space="preserve"> S178 - S182</f>
        <v>0</v>
      </c>
    </row>
    <row r="186" spans="2:19" outlineLevel="2" x14ac:dyDescent="0.3">
      <c r="B186" s="37"/>
      <c r="C186" s="3"/>
      <c r="D186" s="3"/>
      <c r="E186" s="3"/>
      <c r="F186" s="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</row>
    <row r="187" spans="2:19" outlineLevel="2" x14ac:dyDescent="0.3">
      <c r="B187" s="40" t="s">
        <v>86</v>
      </c>
      <c r="C187" s="3"/>
      <c r="D187" s="3"/>
      <c r="E187" s="3"/>
      <c r="F187" s="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</row>
    <row r="188" spans="2:19" outlineLevel="2" x14ac:dyDescent="0.3">
      <c r="B188" s="39" t="s">
        <v>84</v>
      </c>
      <c r="C188" s="3" t="s">
        <v>0</v>
      </c>
      <c r="D188" s="17">
        <v>0</v>
      </c>
      <c r="E188" s="38"/>
      <c r="F188" s="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</row>
    <row r="189" spans="2:19" outlineLevel="2" x14ac:dyDescent="0.3">
      <c r="B189" s="39" t="s">
        <v>83</v>
      </c>
      <c r="C189" s="3" t="s">
        <v>3</v>
      </c>
      <c r="D189" s="17">
        <v>0</v>
      </c>
      <c r="E189" s="38"/>
      <c r="F189" s="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</row>
    <row r="190" spans="2:19" outlineLevel="2" x14ac:dyDescent="0.3">
      <c r="B190" s="37" t="s">
        <v>82</v>
      </c>
      <c r="C190" s="27" t="s">
        <v>5</v>
      </c>
      <c r="D190" s="27"/>
      <c r="E190" s="27"/>
      <c r="F190" s="27"/>
      <c r="G190" s="11">
        <v>0</v>
      </c>
      <c r="H190" s="11">
        <v>0</v>
      </c>
      <c r="I190" s="11">
        <v>0</v>
      </c>
      <c r="J190" s="11">
        <v>0</v>
      </c>
      <c r="K190" s="29">
        <f xml:space="preserve"> SUM(G190:J190)</f>
        <v>0</v>
      </c>
      <c r="L190" s="11">
        <v>0</v>
      </c>
      <c r="M190" s="11">
        <v>0</v>
      </c>
      <c r="N190" s="11">
        <v>0</v>
      </c>
      <c r="O190" s="11">
        <v>0</v>
      </c>
      <c r="P190" s="29">
        <f xml:space="preserve"> SUM(L190:O190)</f>
        <v>0</v>
      </c>
      <c r="Q190" s="11">
        <v>0</v>
      </c>
      <c r="R190" s="11">
        <v>0</v>
      </c>
      <c r="S190" s="11">
        <v>0</v>
      </c>
    </row>
    <row r="191" spans="2:19" outlineLevel="3" x14ac:dyDescent="0.3">
      <c r="B191" s="3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</row>
    <row r="192" spans="2:19" outlineLevel="3" x14ac:dyDescent="0.3">
      <c r="B192" s="36" t="s">
        <v>81</v>
      </c>
      <c r="C192" s="3" t="s">
        <v>0</v>
      </c>
      <c r="D192" s="3"/>
      <c r="E192" s="3"/>
      <c r="F192" s="3"/>
      <c r="G192" s="2">
        <f xml:space="preserve"> $D188 * G190</f>
        <v>0</v>
      </c>
      <c r="H192" s="2">
        <f xml:space="preserve"> $D188 * H190</f>
        <v>0</v>
      </c>
      <c r="I192" s="2">
        <f xml:space="preserve"> $D188 * I190</f>
        <v>0</v>
      </c>
      <c r="J192" s="2">
        <f xml:space="preserve"> $D188 * J190</f>
        <v>0</v>
      </c>
      <c r="K192" s="13">
        <f xml:space="preserve"> SUM(G192:J192)</f>
        <v>0</v>
      </c>
      <c r="L192" s="2">
        <f xml:space="preserve"> $D188 * L190</f>
        <v>0</v>
      </c>
      <c r="M192" s="2">
        <f xml:space="preserve"> $D188 * M190</f>
        <v>0</v>
      </c>
      <c r="N192" s="2">
        <f xml:space="preserve"> $D188 * N190</f>
        <v>0</v>
      </c>
      <c r="O192" s="2">
        <f xml:space="preserve"> $D188 * O190</f>
        <v>0</v>
      </c>
      <c r="P192" s="13">
        <f xml:space="preserve"> SUM(L192:O192)</f>
        <v>0</v>
      </c>
      <c r="Q192" s="2">
        <f xml:space="preserve"> $D188 * Q190</f>
        <v>0</v>
      </c>
      <c r="R192" s="2">
        <f xml:space="preserve"> $D188 * R190</f>
        <v>0</v>
      </c>
      <c r="S192" s="2">
        <f xml:space="preserve"> $D188 * S190</f>
        <v>0</v>
      </c>
    </row>
    <row r="193" spans="2:19" outlineLevel="3" x14ac:dyDescent="0.3">
      <c r="B193" s="36" t="s">
        <v>80</v>
      </c>
      <c r="C193" s="3" t="s">
        <v>0</v>
      </c>
      <c r="D193" s="3"/>
      <c r="E193" s="3"/>
      <c r="F193" s="3"/>
      <c r="G193" s="2">
        <f xml:space="preserve"> F193 + G192</f>
        <v>0</v>
      </c>
      <c r="H193" s="2">
        <f xml:space="preserve"> G193 + H192</f>
        <v>0</v>
      </c>
      <c r="I193" s="2">
        <f xml:space="preserve"> H193 + I192</f>
        <v>0</v>
      </c>
      <c r="J193" s="2">
        <f xml:space="preserve"> I193 + J192</f>
        <v>0</v>
      </c>
      <c r="K193" s="13">
        <f xml:space="preserve"> J193</f>
        <v>0</v>
      </c>
      <c r="L193" s="2">
        <f xml:space="preserve"> K193 + L192</f>
        <v>0</v>
      </c>
      <c r="M193" s="2">
        <f xml:space="preserve"> L193 + M192</f>
        <v>0</v>
      </c>
      <c r="N193" s="2">
        <f xml:space="preserve"> M193 + N192</f>
        <v>0</v>
      </c>
      <c r="O193" s="2">
        <f xml:space="preserve"> N193 + O192</f>
        <v>0</v>
      </c>
      <c r="P193" s="13">
        <f xml:space="preserve"> O193</f>
        <v>0</v>
      </c>
      <c r="Q193" s="2">
        <f xml:space="preserve"> P193 + Q192</f>
        <v>0</v>
      </c>
      <c r="R193" s="2">
        <f xml:space="preserve"> Q193 + R192</f>
        <v>0</v>
      </c>
      <c r="S193" s="2">
        <f xml:space="preserve"> R193 + S192</f>
        <v>0</v>
      </c>
    </row>
    <row r="194" spans="2:19" outlineLevel="3" x14ac:dyDescent="0.3">
      <c r="B194" s="36" t="s">
        <v>79</v>
      </c>
      <c r="C194" s="3" t="s">
        <v>0</v>
      </c>
      <c r="D194" s="3"/>
      <c r="E194" s="3"/>
      <c r="F194" s="3"/>
      <c r="G194" s="2">
        <f xml:space="preserve"> IF(G193 &lt; $D188, G193, 0)</f>
        <v>0</v>
      </c>
      <c r="H194" s="2">
        <f xml:space="preserve"> IF(H193 &lt; $D188, H193, 0)</f>
        <v>0</v>
      </c>
      <c r="I194" s="2">
        <f xml:space="preserve"> IF(I193 &lt; $D188, I193, 0)</f>
        <v>0</v>
      </c>
      <c r="J194" s="2">
        <f xml:space="preserve"> IF(J193 &lt; $D188, J193, 0)</f>
        <v>0</v>
      </c>
      <c r="K194" s="13">
        <f xml:space="preserve"> J194</f>
        <v>0</v>
      </c>
      <c r="L194" s="2">
        <f xml:space="preserve"> IF(L193 &lt; $D188, L193, 0)</f>
        <v>0</v>
      </c>
      <c r="M194" s="2">
        <f xml:space="preserve"> IF(M193 &lt; $D188, M193, 0)</f>
        <v>0</v>
      </c>
      <c r="N194" s="2">
        <f xml:space="preserve"> IF(N193 &lt; $D188, N193, 0)</f>
        <v>0</v>
      </c>
      <c r="O194" s="2">
        <f xml:space="preserve"> IF(O193 &lt; $D188, O193, 0)</f>
        <v>0</v>
      </c>
      <c r="P194" s="13">
        <f xml:space="preserve"> O194</f>
        <v>0</v>
      </c>
      <c r="Q194" s="2">
        <f xml:space="preserve"> IF(Q193 &lt; $D188, Q193, 0)</f>
        <v>0</v>
      </c>
      <c r="R194" s="2">
        <f xml:space="preserve"> IF(R193 &lt; $D188, R193, 0)</f>
        <v>0</v>
      </c>
      <c r="S194" s="2">
        <f xml:space="preserve"> IF(S193 &lt; $D188, S193, 0)</f>
        <v>0</v>
      </c>
    </row>
    <row r="195" spans="2:19" outlineLevel="3" x14ac:dyDescent="0.3">
      <c r="B195" s="36" t="s">
        <v>78</v>
      </c>
      <c r="C195" s="3" t="s">
        <v>0</v>
      </c>
      <c r="D195" s="3"/>
      <c r="E195" s="3"/>
      <c r="F195" s="3"/>
      <c r="G195" s="2">
        <f xml:space="preserve"> IF(G193 = $D188, G193, 0)</f>
        <v>0</v>
      </c>
      <c r="H195" s="2">
        <f xml:space="preserve"> IF(H193 = $D188, H193, 0)</f>
        <v>0</v>
      </c>
      <c r="I195" s="2">
        <f xml:space="preserve"> IF(I193 = $D188, I193, 0)</f>
        <v>0</v>
      </c>
      <c r="J195" s="2">
        <f xml:space="preserve"> IF(J193 = $D188, J193, 0)</f>
        <v>0</v>
      </c>
      <c r="K195" s="13">
        <f xml:space="preserve"> J195</f>
        <v>0</v>
      </c>
      <c r="L195" s="2">
        <f xml:space="preserve"> IF(L193 = $D188, L193, 0)</f>
        <v>0</v>
      </c>
      <c r="M195" s="2">
        <f xml:space="preserve"> IF(M193 = $D188, M193, 0)</f>
        <v>0</v>
      </c>
      <c r="N195" s="2">
        <f xml:space="preserve"> IF(N193 = $D188, N193, 0)</f>
        <v>0</v>
      </c>
      <c r="O195" s="2">
        <f xml:space="preserve"> IF(O193 = $D188, O193, 0)</f>
        <v>0</v>
      </c>
      <c r="P195" s="13">
        <f xml:space="preserve"> O195</f>
        <v>0</v>
      </c>
      <c r="Q195" s="2">
        <f xml:space="preserve"> IF(Q193 = $D188, Q193, 0)</f>
        <v>0</v>
      </c>
      <c r="R195" s="2">
        <f xml:space="preserve"> IF(R193 = $D188, R193, 0)</f>
        <v>0</v>
      </c>
      <c r="S195" s="2">
        <f xml:space="preserve"> IF(S193 = $D188, S193, 0)</f>
        <v>0</v>
      </c>
    </row>
    <row r="196" spans="2:19" outlineLevel="3" x14ac:dyDescent="0.3">
      <c r="B196" s="36"/>
      <c r="C196" s="3"/>
      <c r="D196" s="3"/>
      <c r="E196" s="3"/>
      <c r="F196" s="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</row>
    <row r="197" spans="2:19" outlineLevel="3" x14ac:dyDescent="0.3">
      <c r="B197" s="36" t="s">
        <v>77</v>
      </c>
      <c r="C197" s="3" t="s">
        <v>0</v>
      </c>
      <c r="D197" s="3"/>
      <c r="E197" s="3"/>
      <c r="F197" s="3"/>
      <c r="G197" s="2">
        <f xml:space="preserve"> IF(G195 &gt; SUM($F201:F201), G195, G195 - SUM($F201:F201))</f>
        <v>0</v>
      </c>
      <c r="H197" s="2">
        <f xml:space="preserve"> IF(H195 &gt; SUM($F201:G201), H195, H195 - SUM($F201:G201))</f>
        <v>0</v>
      </c>
      <c r="I197" s="2">
        <f xml:space="preserve"> IF(I195 &gt; SUM($F201:H201), I195, I195 - SUM($F201:H201))</f>
        <v>0</v>
      </c>
      <c r="J197" s="2">
        <f xml:space="preserve"> IF(J195 &gt; SUM($F201:I201), J195, J195 - SUM($F201:I201))</f>
        <v>0</v>
      </c>
      <c r="K197" s="13">
        <f xml:space="preserve"> G197</f>
        <v>0</v>
      </c>
      <c r="L197" s="2">
        <f xml:space="preserve"> IF(L195 &gt; SUM($F201:K201) - $K201, L195, L195 - (SUM($F201:K201) - $K201))</f>
        <v>0</v>
      </c>
      <c r="M197" s="2">
        <f xml:space="preserve"> IF(M195 &gt; SUM($F201:L201) - $K201, M195, M195 - (SUM($F201:L201) - $K201))</f>
        <v>0</v>
      </c>
      <c r="N197" s="2">
        <f xml:space="preserve"> IF(N195 &gt; SUM($F201:M201) - $K201, N195, N195 - (SUM($F201:M201) - $K201))</f>
        <v>0</v>
      </c>
      <c r="O197" s="2">
        <f xml:space="preserve"> IF(O195 &gt; SUM($F201:N201) - $K201, O195, O195 - (SUM($F201:N201) - $K201))</f>
        <v>0</v>
      </c>
      <c r="P197" s="13">
        <f xml:space="preserve"> L197</f>
        <v>0</v>
      </c>
      <c r="Q197" s="2">
        <f xml:space="preserve"> IF(Q195 &gt; SUM($F201:P201) - $K201 - $P201, Q195, Q195 - (SUM($F201:P201) - $K201 - $P201))</f>
        <v>0</v>
      </c>
      <c r="R197" s="2">
        <f xml:space="preserve"> IF(R195 &gt; SUM($F201:Q201) - $K201 - $P201, R195, R195 - (SUM($F201:Q201) - $K201 - $P201))</f>
        <v>0</v>
      </c>
      <c r="S197" s="2">
        <f xml:space="preserve"> IF(S195 &gt; SUM($F201:R201) - $K201 - $P201, S195, S195 - (SUM($F201:R201) - $K201 - $P201))</f>
        <v>0</v>
      </c>
    </row>
    <row r="198" spans="2:19" outlineLevel="3" x14ac:dyDescent="0.3">
      <c r="B198" s="36" t="s">
        <v>76</v>
      </c>
      <c r="C198" s="3" t="s">
        <v>0</v>
      </c>
      <c r="D198" s="3"/>
      <c r="E198" s="3"/>
      <c r="F198" s="3"/>
      <c r="G198" s="2">
        <f xml:space="preserve"> IF(G195 &gt; SUM($F201:G201), G195, G195 - SUM($F201:G201))</f>
        <v>0</v>
      </c>
      <c r="H198" s="2">
        <f xml:space="preserve"> IF(H195 &gt; SUM($F201:H201), H195, H195 - SUM($F201:H201))</f>
        <v>0</v>
      </c>
      <c r="I198" s="2">
        <f xml:space="preserve"> IF(I195 &gt; SUM($F201:I201), I195, I195 - SUM($F201:I201))</f>
        <v>0</v>
      </c>
      <c r="J198" s="2">
        <f xml:space="preserve"> IF(J195 &gt; SUM($F201:J201), J195, J195 - SUM($F201:J201))</f>
        <v>0</v>
      </c>
      <c r="K198" s="13">
        <f xml:space="preserve"> J198</f>
        <v>0</v>
      </c>
      <c r="L198" s="2">
        <f xml:space="preserve"> IF(L195 &gt; SUM($F201:L201) - $K201, L195, L195 - (SUM($F201:L201) - $K201))</f>
        <v>0</v>
      </c>
      <c r="M198" s="2">
        <f xml:space="preserve"> IF(M195 &gt; SUM($F201:M201) - $K201, M195, M195 - (SUM($F201:M201) - $K201))</f>
        <v>0</v>
      </c>
      <c r="N198" s="2">
        <f xml:space="preserve"> IF(N195 &gt; SUM($F201:N201) - $K201, N195, N195 - (SUM($F201:N201) - $K201))</f>
        <v>0</v>
      </c>
      <c r="O198" s="2">
        <f xml:space="preserve"> IF(O195 &gt; SUM($F201:O201) - $K201, O195, O195 - (SUM($F201:O201) - $K201))</f>
        <v>0</v>
      </c>
      <c r="P198" s="13">
        <f xml:space="preserve"> O198</f>
        <v>0</v>
      </c>
      <c r="Q198" s="2">
        <f xml:space="preserve"> IF(Q195 &gt; SUM($F201:Q201) - $K201 - $P201, Q195, Q195 - (SUM($F201:Q201) - $K201 - $P201))</f>
        <v>0</v>
      </c>
      <c r="R198" s="2">
        <f xml:space="preserve"> IF(R195 &gt; SUM($F201:R201) - $K201 - $P201, R195, R195 - (SUM($F201:R201) - $K201 - $P201))</f>
        <v>0</v>
      </c>
      <c r="S198" s="2">
        <f xml:space="preserve"> IF(S195 &gt; SUM($F201:S201) - $K201 - $P201, S195, S195 - (SUM($F201:S201) - $K201 - $P201))</f>
        <v>0</v>
      </c>
    </row>
    <row r="199" spans="2:19" outlineLevel="3" x14ac:dyDescent="0.3">
      <c r="B199" s="36"/>
      <c r="C199" s="3"/>
      <c r="D199" s="3"/>
      <c r="E199" s="3"/>
      <c r="F199" s="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</row>
    <row r="200" spans="2:19" outlineLevel="3" x14ac:dyDescent="0.3">
      <c r="B200" s="36" t="s">
        <v>75</v>
      </c>
      <c r="C200" s="3" t="s">
        <v>0</v>
      </c>
      <c r="D200" s="3"/>
      <c r="E200" s="3"/>
      <c r="F200" s="3"/>
      <c r="G200" s="2">
        <f xml:space="preserve"> IF(F202 &gt;= G195, 0, F202)</f>
        <v>0</v>
      </c>
      <c r="H200" s="2">
        <f xml:space="preserve"> IF(G202 &gt;= H195, 0, G202)</f>
        <v>0</v>
      </c>
      <c r="I200" s="2">
        <f xml:space="preserve"> IF(H202 &gt;= I195, 0, H202)</f>
        <v>0</v>
      </c>
      <c r="J200" s="2">
        <f xml:space="preserve"> IF(I202 &gt;= J195, 0, I202)</f>
        <v>0</v>
      </c>
      <c r="K200" s="13">
        <f xml:space="preserve"> G200</f>
        <v>0</v>
      </c>
      <c r="L200" s="2">
        <f xml:space="preserve"> IF(K202 &gt;= L195, 0, K202)</f>
        <v>0</v>
      </c>
      <c r="M200" s="2">
        <f xml:space="preserve"> IF(L202 &gt;= M195, 0, L202)</f>
        <v>0</v>
      </c>
      <c r="N200" s="2">
        <f xml:space="preserve"> IF(M202 &gt;= N195, 0, M202)</f>
        <v>0</v>
      </c>
      <c r="O200" s="2">
        <f xml:space="preserve"> IF(N202 &gt;= O195, 0, N202)</f>
        <v>0</v>
      </c>
      <c r="P200" s="13">
        <f xml:space="preserve"> L200</f>
        <v>0</v>
      </c>
      <c r="Q200" s="2">
        <f xml:space="preserve"> IF(P202 &gt;= Q195, 0, P202)</f>
        <v>0</v>
      </c>
      <c r="R200" s="2">
        <f xml:space="preserve"> IF(Q202 &gt;= R195, 0, Q202)</f>
        <v>0</v>
      </c>
      <c r="S200" s="2">
        <f xml:space="preserve"> IF(R202 &gt;= S195, 0, R202)</f>
        <v>0</v>
      </c>
    </row>
    <row r="201" spans="2:19" outlineLevel="3" x14ac:dyDescent="0.3">
      <c r="B201" s="36" t="s">
        <v>74</v>
      </c>
      <c r="C201" s="3" t="s">
        <v>0</v>
      </c>
      <c r="D201" s="3"/>
      <c r="E201" s="3"/>
      <c r="F201" s="3"/>
      <c r="G201" s="2">
        <f>IFERROR(IF(SUM($F201:F201) + G195 * 1 / $D189 * G$7 &gt;= $D188, G195 - SUM($F201:F201),  G195 * 1 / $D189 * G$7), 0)</f>
        <v>0</v>
      </c>
      <c r="H201" s="2">
        <f>IFERROR(IF(SUM($F201:G201) + H195 * 1 / $D189 * H$7 &gt;= $D188, H195 - SUM($F201:G201),  H195 * 1 / $D189 * H$7), 0)</f>
        <v>0</v>
      </c>
      <c r="I201" s="2">
        <f>IFERROR(IF(SUM($F201:H201) + I195 * 1 / $D189 * I$7 &gt;= $D188, I195 - SUM($F201:H201),  I195 * 1 / $D189 * I$7), 0)</f>
        <v>0</v>
      </c>
      <c r="J201" s="2">
        <f>IFERROR(IF(SUM($F201:I201) + J195 * 1 / $D189 * J$7 &gt;= $D188, J195 - SUM($F201:I201),  J195 * 1 / $D189 * J$7), 0)</f>
        <v>0</v>
      </c>
      <c r="K201" s="13">
        <f xml:space="preserve"> SUM(G201:J201)</f>
        <v>0</v>
      </c>
      <c r="L201" s="2">
        <f>IFERROR(IF(SUM($F201:K201) - $K201 + L195 * 1 / $D189 * L$7 &gt;= $D188, L195 - (SUM($F201:K201) - $K201),  L195 * 1 / $D189 * L$7), 0)</f>
        <v>0</v>
      </c>
      <c r="M201" s="2">
        <f>IFERROR(IF(SUM($F201:L201) - $K201 + M195 * 1 / $D189 * M$7 &gt;= $D188, M195 - (SUM($F201:L201) - $K201),  M195 * 1 / $D189 * M$7), 0)</f>
        <v>0</v>
      </c>
      <c r="N201" s="2">
        <f>IFERROR(IF(SUM($F201:M201) - $K201 + N195 * 1 / $D189 * N$7 &gt;= $D188, N195 - (SUM($F201:M201) - $K201),  N195 * 1 / $D189 * N$7), 0)</f>
        <v>0</v>
      </c>
      <c r="O201" s="2">
        <f>IFERROR(IF(SUM($F201:N201) - $K201 + O195 * 1 / $D189 * O$7 &gt;= $D188, O195 - (SUM($F201:N201) - $K201),  O195 * 1 / $D189 * O$7), 0)</f>
        <v>0</v>
      </c>
      <c r="P201" s="13">
        <f xml:space="preserve"> SUM(L201:O201)</f>
        <v>0</v>
      </c>
      <c r="Q201" s="2">
        <f>IFERROR(IF(SUM($F201:P201) - $K201 - $P201 + Q195 * 1 / $D189 * Q$7 &gt;= $D188, Q195 - (SUM($F201:P201) - $K201 - $P201),  Q195 * 1 / $D189 * Q$7), 0)</f>
        <v>0</v>
      </c>
      <c r="R201" s="2">
        <f>IFERROR(IF(SUM($F201:Q201) - $K201 - $P201 + R195 * 1 / $D189 * R$7 &gt;= $D188, R195 - (SUM($F201:Q201) - $K201 - $P201),  R195 * 1 / $D189 * R$7), 0)</f>
        <v>0</v>
      </c>
      <c r="S201" s="2">
        <f>IFERROR(IF(SUM($F201:R201) - $K201 - $P201 + S195 * 1 / $D189 * S$7 &gt;= $D188, S195 - (SUM($F201:R201) - $K201 - $P201),  S195 * 1 / $D189 * S$7), 0)</f>
        <v>0</v>
      </c>
    </row>
    <row r="202" spans="2:19" outlineLevel="3" x14ac:dyDescent="0.3">
      <c r="B202" s="36" t="s">
        <v>73</v>
      </c>
      <c r="C202" s="3" t="s">
        <v>0</v>
      </c>
      <c r="D202" s="3"/>
      <c r="E202" s="3"/>
      <c r="F202" s="3"/>
      <c r="G202" s="2">
        <f xml:space="preserve"> G200 + G201</f>
        <v>0</v>
      </c>
      <c r="H202" s="2">
        <f xml:space="preserve"> H200 + H201</f>
        <v>0</v>
      </c>
      <c r="I202" s="2">
        <f xml:space="preserve"> I200 + I201</f>
        <v>0</v>
      </c>
      <c r="J202" s="2">
        <f xml:space="preserve"> J200 + J201</f>
        <v>0</v>
      </c>
      <c r="K202" s="13">
        <f xml:space="preserve"> J202</f>
        <v>0</v>
      </c>
      <c r="L202" s="2">
        <f xml:space="preserve"> L200 + L201</f>
        <v>0</v>
      </c>
      <c r="M202" s="2">
        <f xml:space="preserve"> M200 + M201</f>
        <v>0</v>
      </c>
      <c r="N202" s="2">
        <f xml:space="preserve"> N200 + N201</f>
        <v>0</v>
      </c>
      <c r="O202" s="2">
        <f xml:space="preserve"> O200 + O201</f>
        <v>0</v>
      </c>
      <c r="P202" s="13">
        <f xml:space="preserve"> O202</f>
        <v>0</v>
      </c>
      <c r="Q202" s="2">
        <f xml:space="preserve"> Q200 + Q201</f>
        <v>0</v>
      </c>
      <c r="R202" s="2">
        <f xml:space="preserve"> R200 + R201</f>
        <v>0</v>
      </c>
      <c r="S202" s="2">
        <f xml:space="preserve"> S200 + S201</f>
        <v>0</v>
      </c>
    </row>
    <row r="203" spans="2:19" outlineLevel="3" x14ac:dyDescent="0.3">
      <c r="B203" s="36"/>
      <c r="C203" s="3"/>
      <c r="D203" s="3"/>
      <c r="E203" s="3"/>
      <c r="F203" s="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2:19" outlineLevel="3" x14ac:dyDescent="0.3">
      <c r="B204" s="36" t="s">
        <v>72</v>
      </c>
      <c r="C204" s="3" t="s">
        <v>0</v>
      </c>
      <c r="D204" s="3"/>
      <c r="E204" s="3"/>
      <c r="F204" s="3"/>
      <c r="G204" s="2">
        <f xml:space="preserve"> G197 - G200</f>
        <v>0</v>
      </c>
      <c r="H204" s="2">
        <f xml:space="preserve"> H197 - H200</f>
        <v>0</v>
      </c>
      <c r="I204" s="2">
        <f xml:space="preserve"> I197 - I200</f>
        <v>0</v>
      </c>
      <c r="J204" s="2">
        <f xml:space="preserve"> J197 - J200</f>
        <v>0</v>
      </c>
      <c r="K204" s="13">
        <f xml:space="preserve"> G204</f>
        <v>0</v>
      </c>
      <c r="L204" s="2">
        <f xml:space="preserve"> L197 - L200</f>
        <v>0</v>
      </c>
      <c r="M204" s="2">
        <f xml:space="preserve"> M197 - M200</f>
        <v>0</v>
      </c>
      <c r="N204" s="2">
        <f xml:space="preserve"> N197 - N200</f>
        <v>0</v>
      </c>
      <c r="O204" s="2">
        <f xml:space="preserve"> O197 - O200</f>
        <v>0</v>
      </c>
      <c r="P204" s="13">
        <f xml:space="preserve"> L204</f>
        <v>0</v>
      </c>
      <c r="Q204" s="2">
        <f xml:space="preserve"> Q197 - Q200</f>
        <v>0</v>
      </c>
      <c r="R204" s="2">
        <f xml:space="preserve"> R197 - R200</f>
        <v>0</v>
      </c>
      <c r="S204" s="2">
        <f xml:space="preserve"> S197 - S200</f>
        <v>0</v>
      </c>
    </row>
    <row r="205" spans="2:19" outlineLevel="3" x14ac:dyDescent="0.3">
      <c r="B205" s="36" t="s">
        <v>71</v>
      </c>
      <c r="C205" s="3" t="s">
        <v>0</v>
      </c>
      <c r="D205" s="3"/>
      <c r="E205" s="3"/>
      <c r="F205" s="3"/>
      <c r="G205" s="2">
        <f xml:space="preserve"> G198 - G202</f>
        <v>0</v>
      </c>
      <c r="H205" s="2">
        <f xml:space="preserve"> H198 - H202</f>
        <v>0</v>
      </c>
      <c r="I205" s="2">
        <f xml:space="preserve"> I198 - I202</f>
        <v>0</v>
      </c>
      <c r="J205" s="2">
        <f xml:space="preserve"> J198 - J202</f>
        <v>0</v>
      </c>
      <c r="K205" s="13">
        <f>J205</f>
        <v>0</v>
      </c>
      <c r="L205" s="2">
        <f xml:space="preserve"> L198 - L202</f>
        <v>0</v>
      </c>
      <c r="M205" s="2">
        <f xml:space="preserve"> M198 - M202</f>
        <v>0</v>
      </c>
      <c r="N205" s="2">
        <f xml:space="preserve"> N198 - N202</f>
        <v>0</v>
      </c>
      <c r="O205" s="2">
        <f xml:space="preserve"> O198 - O202</f>
        <v>0</v>
      </c>
      <c r="P205" s="13">
        <f>O205</f>
        <v>0</v>
      </c>
      <c r="Q205" s="2">
        <f xml:space="preserve"> Q198 - Q202</f>
        <v>0</v>
      </c>
      <c r="R205" s="2">
        <f xml:space="preserve"> R198 - R202</f>
        <v>0</v>
      </c>
      <c r="S205" s="2">
        <f xml:space="preserve"> S198 - S202</f>
        <v>0</v>
      </c>
    </row>
    <row r="206" spans="2:19" outlineLevel="2" x14ac:dyDescent="0.3">
      <c r="B206" s="37"/>
      <c r="C206" s="3"/>
      <c r="D206" s="3"/>
      <c r="E206" s="3"/>
      <c r="F206" s="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2:19" outlineLevel="2" x14ac:dyDescent="0.3">
      <c r="B207" s="40" t="s">
        <v>85</v>
      </c>
      <c r="C207" s="3"/>
      <c r="D207" s="3"/>
      <c r="E207" s="3"/>
      <c r="F207" s="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2:19" outlineLevel="2" x14ac:dyDescent="0.3">
      <c r="B208" s="39" t="s">
        <v>84</v>
      </c>
      <c r="C208" s="3" t="s">
        <v>0</v>
      </c>
      <c r="D208" s="17">
        <v>0</v>
      </c>
      <c r="E208" s="38"/>
      <c r="F208" s="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</row>
    <row r="209" spans="2:20" outlineLevel="2" x14ac:dyDescent="0.3">
      <c r="B209" s="39" t="s">
        <v>83</v>
      </c>
      <c r="C209" s="3" t="s">
        <v>3</v>
      </c>
      <c r="D209" s="17">
        <v>0</v>
      </c>
      <c r="E209" s="38"/>
      <c r="F209" s="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</row>
    <row r="210" spans="2:20" outlineLevel="2" x14ac:dyDescent="0.3">
      <c r="B210" s="37" t="s">
        <v>82</v>
      </c>
      <c r="C210" s="27" t="s">
        <v>5</v>
      </c>
      <c r="D210" s="27"/>
      <c r="E210" s="27"/>
      <c r="F210" s="27"/>
      <c r="G210" s="11">
        <v>0</v>
      </c>
      <c r="H210" s="11">
        <v>0</v>
      </c>
      <c r="I210" s="11">
        <v>0</v>
      </c>
      <c r="J210" s="11">
        <v>0</v>
      </c>
      <c r="K210" s="29">
        <f xml:space="preserve"> SUM(G210:J210)</f>
        <v>0</v>
      </c>
      <c r="L210" s="11">
        <v>0</v>
      </c>
      <c r="M210" s="11">
        <v>0</v>
      </c>
      <c r="N210" s="11">
        <v>0</v>
      </c>
      <c r="O210" s="11">
        <v>0</v>
      </c>
      <c r="P210" s="29">
        <f xml:space="preserve"> SUM(L210:O210)</f>
        <v>0</v>
      </c>
      <c r="Q210" s="11">
        <v>0</v>
      </c>
      <c r="R210" s="11">
        <v>0</v>
      </c>
      <c r="S210" s="11">
        <v>0</v>
      </c>
    </row>
    <row r="211" spans="2:20" outlineLevel="4" x14ac:dyDescent="0.3">
      <c r="B211" s="3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 spans="2:20" outlineLevel="4" x14ac:dyDescent="0.3">
      <c r="B212" s="36" t="s">
        <v>81</v>
      </c>
      <c r="C212" s="3" t="s">
        <v>0</v>
      </c>
      <c r="D212" s="3"/>
      <c r="E212" s="3"/>
      <c r="F212" s="3"/>
      <c r="G212" s="2">
        <f xml:space="preserve"> $D208 * G210</f>
        <v>0</v>
      </c>
      <c r="H212" s="2">
        <f xml:space="preserve"> $D208 * H210</f>
        <v>0</v>
      </c>
      <c r="I212" s="2">
        <f xml:space="preserve"> $D208 * I210</f>
        <v>0</v>
      </c>
      <c r="J212" s="2">
        <f xml:space="preserve"> $D208 * J210</f>
        <v>0</v>
      </c>
      <c r="K212" s="13">
        <f xml:space="preserve"> SUM(G212:J212)</f>
        <v>0</v>
      </c>
      <c r="L212" s="2">
        <f xml:space="preserve"> $D208 * L210</f>
        <v>0</v>
      </c>
      <c r="M212" s="2">
        <f xml:space="preserve"> $D208 * M210</f>
        <v>0</v>
      </c>
      <c r="N212" s="2">
        <f xml:space="preserve"> $D208 * N210</f>
        <v>0</v>
      </c>
      <c r="O212" s="2">
        <f xml:space="preserve"> $D208 * O210</f>
        <v>0</v>
      </c>
      <c r="P212" s="13">
        <f xml:space="preserve"> SUM(L212:O212)</f>
        <v>0</v>
      </c>
      <c r="Q212" s="2">
        <f xml:space="preserve"> $D208 * Q210</f>
        <v>0</v>
      </c>
      <c r="R212" s="2">
        <f xml:space="preserve"> $D208 * R210</f>
        <v>0</v>
      </c>
      <c r="S212" s="2">
        <f xml:space="preserve"> $D208 * S210</f>
        <v>0</v>
      </c>
    </row>
    <row r="213" spans="2:20" outlineLevel="4" x14ac:dyDescent="0.3">
      <c r="B213" s="36" t="s">
        <v>80</v>
      </c>
      <c r="C213" s="3" t="s">
        <v>0</v>
      </c>
      <c r="D213" s="3"/>
      <c r="E213" s="3"/>
      <c r="F213" s="3"/>
      <c r="G213" s="2">
        <f xml:space="preserve"> F213 + G212</f>
        <v>0</v>
      </c>
      <c r="H213" s="2">
        <f xml:space="preserve"> G213 + H212</f>
        <v>0</v>
      </c>
      <c r="I213" s="2">
        <f xml:space="preserve"> H213 + I212</f>
        <v>0</v>
      </c>
      <c r="J213" s="2">
        <f xml:space="preserve"> I213 + J212</f>
        <v>0</v>
      </c>
      <c r="K213" s="13">
        <f xml:space="preserve"> J213</f>
        <v>0</v>
      </c>
      <c r="L213" s="2">
        <f xml:space="preserve"> K213 + L212</f>
        <v>0</v>
      </c>
      <c r="M213" s="2">
        <f xml:space="preserve"> L213 + M212</f>
        <v>0</v>
      </c>
      <c r="N213" s="2">
        <f xml:space="preserve"> M213 + N212</f>
        <v>0</v>
      </c>
      <c r="O213" s="2">
        <f xml:space="preserve"> N213 + O212</f>
        <v>0</v>
      </c>
      <c r="P213" s="13">
        <f xml:space="preserve"> O213</f>
        <v>0</v>
      </c>
      <c r="Q213" s="2">
        <f xml:space="preserve"> P213 + Q212</f>
        <v>0</v>
      </c>
      <c r="R213" s="2">
        <f xml:space="preserve"> Q213 + R212</f>
        <v>0</v>
      </c>
      <c r="S213" s="2">
        <f xml:space="preserve"> R213 + S212</f>
        <v>0</v>
      </c>
    </row>
    <row r="214" spans="2:20" outlineLevel="4" x14ac:dyDescent="0.3">
      <c r="B214" s="36" t="s">
        <v>79</v>
      </c>
      <c r="C214" s="3" t="s">
        <v>0</v>
      </c>
      <c r="D214" s="3"/>
      <c r="E214" s="3"/>
      <c r="F214" s="3"/>
      <c r="G214" s="2">
        <f xml:space="preserve"> IF(G213 &lt; $D208, G213, 0)</f>
        <v>0</v>
      </c>
      <c r="H214" s="2">
        <f xml:space="preserve"> IF(H213 &lt; $D208, H213, 0)</f>
        <v>0</v>
      </c>
      <c r="I214" s="2">
        <f xml:space="preserve"> IF(I213 &lt; $D208, I213, 0)</f>
        <v>0</v>
      </c>
      <c r="J214" s="2">
        <f xml:space="preserve"> IF(J213 &lt; $D208, J213, 0)</f>
        <v>0</v>
      </c>
      <c r="K214" s="13">
        <f xml:space="preserve"> J214</f>
        <v>0</v>
      </c>
      <c r="L214" s="2">
        <f xml:space="preserve"> IF(L213 &lt; $D208, L213, 0)</f>
        <v>0</v>
      </c>
      <c r="M214" s="2">
        <f xml:space="preserve"> IF(M213 &lt; $D208, M213, 0)</f>
        <v>0</v>
      </c>
      <c r="N214" s="2">
        <f xml:space="preserve"> IF(N213 &lt; $D208, N213, 0)</f>
        <v>0</v>
      </c>
      <c r="O214" s="2">
        <f xml:space="preserve"> IF(O213 &lt; $D208, O213, 0)</f>
        <v>0</v>
      </c>
      <c r="P214" s="13">
        <f xml:space="preserve"> O214</f>
        <v>0</v>
      </c>
      <c r="Q214" s="2">
        <f xml:space="preserve"> IF(Q213 &lt; $D208, Q213, 0)</f>
        <v>0</v>
      </c>
      <c r="R214" s="2">
        <f xml:space="preserve"> IF(R213 &lt; $D208, R213, 0)</f>
        <v>0</v>
      </c>
      <c r="S214" s="2">
        <f xml:space="preserve"> IF(S213 &lt; $D208, S213, 0)</f>
        <v>0</v>
      </c>
    </row>
    <row r="215" spans="2:20" outlineLevel="4" x14ac:dyDescent="0.3">
      <c r="B215" s="36" t="s">
        <v>78</v>
      </c>
      <c r="C215" s="3" t="s">
        <v>0</v>
      </c>
      <c r="D215" s="3"/>
      <c r="E215" s="3"/>
      <c r="F215" s="3"/>
      <c r="G215" s="2">
        <f xml:space="preserve"> IF(G213 = $D208, G213, 0)</f>
        <v>0</v>
      </c>
      <c r="H215" s="2">
        <f xml:space="preserve"> IF(H213 = $D208, H213, 0)</f>
        <v>0</v>
      </c>
      <c r="I215" s="2">
        <f xml:space="preserve"> IF(I213 = $D208, I213, 0)</f>
        <v>0</v>
      </c>
      <c r="J215" s="2">
        <f xml:space="preserve"> IF(J213 = $D208, J213, 0)</f>
        <v>0</v>
      </c>
      <c r="K215" s="13">
        <f xml:space="preserve"> J215</f>
        <v>0</v>
      </c>
      <c r="L215" s="2">
        <f xml:space="preserve"> IF(L213 = $D208, L213, 0)</f>
        <v>0</v>
      </c>
      <c r="M215" s="2">
        <f xml:space="preserve"> IF(M213 = $D208, M213, 0)</f>
        <v>0</v>
      </c>
      <c r="N215" s="2">
        <f xml:space="preserve"> IF(N213 = $D208, N213, 0)</f>
        <v>0</v>
      </c>
      <c r="O215" s="2">
        <f xml:space="preserve"> IF(O213 = $D208, O213, 0)</f>
        <v>0</v>
      </c>
      <c r="P215" s="13">
        <f xml:space="preserve"> O215</f>
        <v>0</v>
      </c>
      <c r="Q215" s="2">
        <f xml:space="preserve"> IF(Q213 = $D208, Q213, 0)</f>
        <v>0</v>
      </c>
      <c r="R215" s="2">
        <f xml:space="preserve"> IF(R213 = $D208, R213, 0)</f>
        <v>0</v>
      </c>
      <c r="S215" s="2">
        <f xml:space="preserve"> IF(S213 = $D208, S213, 0)</f>
        <v>0</v>
      </c>
    </row>
    <row r="216" spans="2:20" outlineLevel="4" x14ac:dyDescent="0.3">
      <c r="B216" s="36"/>
      <c r="C216" s="3"/>
      <c r="D216" s="3"/>
      <c r="E216" s="3"/>
      <c r="F216" s="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</row>
    <row r="217" spans="2:20" outlineLevel="4" x14ac:dyDescent="0.3">
      <c r="B217" s="36" t="s">
        <v>77</v>
      </c>
      <c r="C217" s="3" t="s">
        <v>0</v>
      </c>
      <c r="D217" s="3"/>
      <c r="E217" s="3"/>
      <c r="F217" s="3"/>
      <c r="G217" s="2">
        <f xml:space="preserve"> IF(G215 &gt; SUM($F221:F221), G215, G215 - SUM($F221:F221))</f>
        <v>0</v>
      </c>
      <c r="H217" s="2">
        <f xml:space="preserve"> IF(H215 &gt; SUM($F221:G221), H215, H215 - SUM($F221:G221))</f>
        <v>0</v>
      </c>
      <c r="I217" s="2">
        <f xml:space="preserve"> IF(I215 &gt; SUM($F221:H221), I215, I215 - SUM($F221:H221))</f>
        <v>0</v>
      </c>
      <c r="J217" s="2">
        <f xml:space="preserve"> IF(J215 &gt; SUM($F221:I221), J215, J215 - SUM($F221:I221))</f>
        <v>0</v>
      </c>
      <c r="K217" s="13">
        <f xml:space="preserve"> G217</f>
        <v>0</v>
      </c>
      <c r="L217" s="2">
        <f xml:space="preserve"> IF(L215 &gt; SUM($F221:K221) - $K221, L215, L215 - (SUM($F221:K221) - $K221))</f>
        <v>0</v>
      </c>
      <c r="M217" s="2">
        <f xml:space="preserve"> IF(M215 &gt; SUM($F221:L221) - $K221, M215, M215 - (SUM($F221:L221) - $K221))</f>
        <v>0</v>
      </c>
      <c r="N217" s="2">
        <f xml:space="preserve"> IF(N215 &gt; SUM($F221:M221) - $K221, N215, N215 - (SUM($F221:M221) - $K221))</f>
        <v>0</v>
      </c>
      <c r="O217" s="2">
        <f xml:space="preserve"> IF(O215 &gt; SUM($F221:N221) - $K221, O215, O215 - (SUM($F221:N221) - $K221))</f>
        <v>0</v>
      </c>
      <c r="P217" s="13">
        <f xml:space="preserve"> L217</f>
        <v>0</v>
      </c>
      <c r="Q217" s="2">
        <f xml:space="preserve"> IF(Q215 &gt; SUM($F221:P221) - $K221 - $P221, Q215, Q215 - (SUM($F221:P221) - $K221 - $P221))</f>
        <v>0</v>
      </c>
      <c r="R217" s="2">
        <f xml:space="preserve"> IF(R215 &gt; SUM($F221:Q221) - $K221 - $P221, R215, R215 - (SUM($F221:Q221) - $K221 - $P221))</f>
        <v>0</v>
      </c>
      <c r="S217" s="2">
        <f xml:space="preserve"> IF(S215 &gt; SUM($F221:R221) - $K221 - $P221, S215, S215 - (SUM($F221:R221) - $K221 - $P221))</f>
        <v>0</v>
      </c>
    </row>
    <row r="218" spans="2:20" outlineLevel="4" x14ac:dyDescent="0.3">
      <c r="B218" s="36" t="s">
        <v>76</v>
      </c>
      <c r="C218" s="3" t="s">
        <v>0</v>
      </c>
      <c r="D218" s="3"/>
      <c r="E218" s="3"/>
      <c r="F218" s="3"/>
      <c r="G218" s="2">
        <f xml:space="preserve"> IF(G215 &gt; SUM($F221:G221), G215, G215 - SUM($F221:G221))</f>
        <v>0</v>
      </c>
      <c r="H218" s="2">
        <f xml:space="preserve"> IF(H215 &gt; SUM($F221:H221), H215, H215 - SUM($F221:H221))</f>
        <v>0</v>
      </c>
      <c r="I218" s="2">
        <f xml:space="preserve"> IF(I215 &gt; SUM($F221:I221), I215, I215 - SUM($F221:I221))</f>
        <v>0</v>
      </c>
      <c r="J218" s="2">
        <f xml:space="preserve"> IF(J215 &gt; SUM($F221:J221), J215, J215 - SUM($F221:J221))</f>
        <v>0</v>
      </c>
      <c r="K218" s="13">
        <f xml:space="preserve"> J218</f>
        <v>0</v>
      </c>
      <c r="L218" s="2">
        <f xml:space="preserve"> IF(L215 &gt; SUM($F221:L221) - $K221, L215, L215 - (SUM($F221:L221) - $K221))</f>
        <v>0</v>
      </c>
      <c r="M218" s="2">
        <f xml:space="preserve"> IF(M215 &gt; SUM($F221:M221) - $K221, M215, M215 - (SUM($F221:M221) - $K221))</f>
        <v>0</v>
      </c>
      <c r="N218" s="2">
        <f xml:space="preserve"> IF(N215 &gt; SUM($F221:N221) - $K221, N215, N215 - (SUM($F221:N221) - $K221))</f>
        <v>0</v>
      </c>
      <c r="O218" s="2">
        <f xml:space="preserve"> IF(O215 &gt; SUM($F221:O221) - $K221, O215, O215 - (SUM($F221:O221) - $K221))</f>
        <v>0</v>
      </c>
      <c r="P218" s="13">
        <f xml:space="preserve"> O218</f>
        <v>0</v>
      </c>
      <c r="Q218" s="2">
        <f xml:space="preserve"> IF(Q215 &gt; SUM($F221:Q221) - $K221 - $P221, Q215, Q215 - (SUM($F221:Q221) - $K221 - $P221))</f>
        <v>0</v>
      </c>
      <c r="R218" s="2">
        <f xml:space="preserve"> IF(R215 &gt; SUM($F221:R221) - $K221 - $P221, R215, R215 - (SUM($F221:R221) - $K221 - $P221))</f>
        <v>0</v>
      </c>
      <c r="S218" s="2">
        <f xml:space="preserve"> IF(S215 &gt; SUM($F221:S221) - $K221 - $P221, S215, S215 - (SUM($F221:S221) - $K221 - $P221))</f>
        <v>0</v>
      </c>
      <c r="T218">
        <f ca="1">T218</f>
        <v>0</v>
      </c>
    </row>
    <row r="219" spans="2:20" outlineLevel="4" x14ac:dyDescent="0.3">
      <c r="B219" s="36"/>
      <c r="C219" s="3"/>
      <c r="D219" s="3"/>
      <c r="E219" s="3"/>
      <c r="F219" s="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</row>
    <row r="220" spans="2:20" outlineLevel="4" x14ac:dyDescent="0.3">
      <c r="B220" s="36" t="s">
        <v>75</v>
      </c>
      <c r="C220" s="3" t="s">
        <v>0</v>
      </c>
      <c r="D220" s="3"/>
      <c r="E220" s="3"/>
      <c r="F220" s="3"/>
      <c r="G220" s="2">
        <f xml:space="preserve"> IF(F222 &gt;= G215, 0, F222)</f>
        <v>0</v>
      </c>
      <c r="H220" s="2">
        <f xml:space="preserve"> IF(G222 &gt;= H215, 0, G222)</f>
        <v>0</v>
      </c>
      <c r="I220" s="2">
        <f xml:space="preserve"> IF(H222 &gt;= I215, 0, H222)</f>
        <v>0</v>
      </c>
      <c r="J220" s="2">
        <f xml:space="preserve"> IF(I222 &gt;= J215, 0, I222)</f>
        <v>0</v>
      </c>
      <c r="K220" s="13">
        <f xml:space="preserve"> G220</f>
        <v>0</v>
      </c>
      <c r="L220" s="2">
        <f xml:space="preserve"> IF(K222 &gt;= L215, 0, K222)</f>
        <v>0</v>
      </c>
      <c r="M220" s="2">
        <f xml:space="preserve"> IF(L222 &gt;= M215, 0, L222)</f>
        <v>0</v>
      </c>
      <c r="N220" s="2">
        <f xml:space="preserve"> IF(M222 &gt;= N215, 0, M222)</f>
        <v>0</v>
      </c>
      <c r="O220" s="2">
        <f xml:space="preserve"> IF(N222 &gt;= O215, 0, N222)</f>
        <v>0</v>
      </c>
      <c r="P220" s="13">
        <f xml:space="preserve"> L220</f>
        <v>0</v>
      </c>
      <c r="Q220" s="2">
        <f xml:space="preserve"> IF(P222 &gt;= Q215, 0, P222)</f>
        <v>0</v>
      </c>
      <c r="R220" s="2">
        <f xml:space="preserve"> IF(Q222 &gt;= R215, 0, Q222)</f>
        <v>0</v>
      </c>
      <c r="S220" s="2">
        <f xml:space="preserve"> IF(R222 &gt;= S215, 0, R222)</f>
        <v>0</v>
      </c>
    </row>
    <row r="221" spans="2:20" outlineLevel="4" x14ac:dyDescent="0.3">
      <c r="B221" s="36" t="s">
        <v>74</v>
      </c>
      <c r="C221" s="3" t="s">
        <v>0</v>
      </c>
      <c r="D221" s="3"/>
      <c r="E221" s="3"/>
      <c r="F221" s="3"/>
      <c r="G221" s="2">
        <f>IFERROR(IF(SUM($F221:F221) + G215 * 1 / $D209 * G$7 &gt;= $D208, G215 - SUM($F221:F221),  G215 * 1 / $D209 * G$7), 0)</f>
        <v>0</v>
      </c>
      <c r="H221" s="2">
        <f>IFERROR(IF(SUM($F221:G221) + H215 * 1 / $D209 * H$7 &gt;= $D208, H215 - SUM($F221:G221),  H215 * 1 / $D209 * H$7), 0)</f>
        <v>0</v>
      </c>
      <c r="I221" s="2">
        <f>IFERROR(IF(SUM($F221:H221) + I215 * 1 / $D209 * I$7 &gt;= $D208, I215 - SUM($F221:H221),  I215 * 1 / $D209 * I$7), 0)</f>
        <v>0</v>
      </c>
      <c r="J221" s="2">
        <f>IFERROR(IF(SUM($F221:I221) + J215 * 1 / $D209 * J$7 &gt;= $D208, J215 - SUM($F221:I221),  J215 * 1 / $D209 * J$7), 0)</f>
        <v>0</v>
      </c>
      <c r="K221" s="13">
        <f xml:space="preserve"> SUM(G221:J221)</f>
        <v>0</v>
      </c>
      <c r="L221" s="2">
        <f>IFERROR(IF(SUM($F221:K221) - $K221 + L215 * 1 / $D209 * L$7 &gt;= $D208, L215 - (SUM($F221:K221) - $K221),  L215 * 1 / $D209 * L$7), 0)</f>
        <v>0</v>
      </c>
      <c r="M221" s="2">
        <f>IFERROR(IF(SUM($F221:L221) - $K221 + M215 * 1 / $D209 * M$7 &gt;= $D208, M215 - (SUM($F221:L221) - $K221),  M215 * 1 / $D209 * M$7), 0)</f>
        <v>0</v>
      </c>
      <c r="N221" s="2">
        <f>IFERROR(IF(SUM($F221:M221) - $K221 + N215 * 1 / $D209 * N$7 &gt;= $D208, N215 - (SUM($F221:M221) - $K221),  N215 * 1 / $D209 * N$7), 0)</f>
        <v>0</v>
      </c>
      <c r="O221" s="2">
        <f>IFERROR(IF(SUM($F221:N221) - $K221 + O215 * 1 / $D209 * O$7 &gt;= $D208, O215 - (SUM($F221:N221) - $K221),  O215 * 1 / $D209 * O$7), 0)</f>
        <v>0</v>
      </c>
      <c r="P221" s="13">
        <f xml:space="preserve"> SUM(L221:O221)</f>
        <v>0</v>
      </c>
      <c r="Q221" s="2">
        <f>IFERROR(IF(SUM($F221:P221) - $K221 - $P221 + Q215 * 1 / $D209 * Q$7 &gt;= $D208, Q215 - (SUM($F221:P221) - $K221 - $P221),  Q215 * 1 / $D209 * Q$7), 0)</f>
        <v>0</v>
      </c>
      <c r="R221" s="2">
        <f>IFERROR(IF(SUM($F221:Q221) - $K221 - $P221 + R215 * 1 / $D209 * R$7 &gt;= $D208, R215 - (SUM($F221:Q221) - $K221 - $P221),  R215 * 1 / $D209 * R$7), 0)</f>
        <v>0</v>
      </c>
      <c r="S221" s="2">
        <f>IFERROR(IF(SUM($F221:R221) - $K221 - $P221 + S215 * 1 / $D209 * S$7 &gt;= $D208, S215 - (SUM($F221:R221) - $K221 - $P221),  S215 * 1 / $D209 * S$7), 0)</f>
        <v>0</v>
      </c>
    </row>
    <row r="222" spans="2:20" outlineLevel="4" x14ac:dyDescent="0.3">
      <c r="B222" s="36" t="s">
        <v>73</v>
      </c>
      <c r="C222" s="3" t="s">
        <v>0</v>
      </c>
      <c r="D222" s="3"/>
      <c r="E222" s="3"/>
      <c r="F222" s="3"/>
      <c r="G222" s="2">
        <f xml:space="preserve"> G220 + G221</f>
        <v>0</v>
      </c>
      <c r="H222" s="2">
        <f xml:space="preserve"> H220 + H221</f>
        <v>0</v>
      </c>
      <c r="I222" s="2">
        <f xml:space="preserve"> I220 + I221</f>
        <v>0</v>
      </c>
      <c r="J222" s="2">
        <f xml:space="preserve"> J220 + J221</f>
        <v>0</v>
      </c>
      <c r="K222" s="13">
        <f xml:space="preserve"> J222</f>
        <v>0</v>
      </c>
      <c r="L222" s="2">
        <f xml:space="preserve"> L220 + L221</f>
        <v>0</v>
      </c>
      <c r="M222" s="2">
        <f xml:space="preserve"> M220 + M221</f>
        <v>0</v>
      </c>
      <c r="N222" s="2">
        <f xml:space="preserve"> N220 + N221</f>
        <v>0</v>
      </c>
      <c r="O222" s="2">
        <f xml:space="preserve"> O220 + O221</f>
        <v>0</v>
      </c>
      <c r="P222" s="13">
        <f xml:space="preserve"> O222</f>
        <v>0</v>
      </c>
      <c r="Q222" s="2">
        <f xml:space="preserve"> Q220 + Q221</f>
        <v>0</v>
      </c>
      <c r="R222" s="2">
        <f xml:space="preserve"> R220 + R221</f>
        <v>0</v>
      </c>
      <c r="S222" s="2">
        <f xml:space="preserve"> S220 + S221</f>
        <v>0</v>
      </c>
    </row>
    <row r="223" spans="2:20" outlineLevel="4" x14ac:dyDescent="0.3">
      <c r="B223" s="36"/>
      <c r="C223" s="3"/>
      <c r="D223" s="3"/>
      <c r="E223" s="3"/>
      <c r="F223" s="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</row>
    <row r="224" spans="2:20" outlineLevel="4" x14ac:dyDescent="0.3">
      <c r="B224" s="36" t="s">
        <v>72</v>
      </c>
      <c r="C224" s="3" t="s">
        <v>0</v>
      </c>
      <c r="D224" s="3"/>
      <c r="E224" s="3"/>
      <c r="F224" s="3"/>
      <c r="G224" s="2">
        <f xml:space="preserve"> G217 - G220</f>
        <v>0</v>
      </c>
      <c r="H224" s="2">
        <f xml:space="preserve"> H217 - H220</f>
        <v>0</v>
      </c>
      <c r="I224" s="2">
        <f xml:space="preserve"> I217 - I220</f>
        <v>0</v>
      </c>
      <c r="J224" s="2">
        <f xml:space="preserve"> J217 - J220</f>
        <v>0</v>
      </c>
      <c r="K224" s="13">
        <f xml:space="preserve"> G224</f>
        <v>0</v>
      </c>
      <c r="L224" s="2">
        <f xml:space="preserve"> L217 - L220</f>
        <v>0</v>
      </c>
      <c r="M224" s="2">
        <f xml:space="preserve"> M217 - M220</f>
        <v>0</v>
      </c>
      <c r="N224" s="2">
        <f xml:space="preserve"> N217 - N220</f>
        <v>0</v>
      </c>
      <c r="O224" s="2">
        <f xml:space="preserve"> O217 - O220</f>
        <v>0</v>
      </c>
      <c r="P224" s="13">
        <f xml:space="preserve"> L224</f>
        <v>0</v>
      </c>
      <c r="Q224" s="2">
        <f xml:space="preserve"> Q217 - Q220</f>
        <v>0</v>
      </c>
      <c r="R224" s="2">
        <f xml:space="preserve"> R217 - R220</f>
        <v>0</v>
      </c>
      <c r="S224" s="2">
        <f xml:space="preserve"> S217 - S220</f>
        <v>0</v>
      </c>
    </row>
    <row r="225" spans="2:19" ht="14.25" customHeight="1" outlineLevel="4" x14ac:dyDescent="0.3">
      <c r="B225" s="36" t="s">
        <v>71</v>
      </c>
      <c r="C225" s="3" t="s">
        <v>0</v>
      </c>
      <c r="D225" s="3"/>
      <c r="E225" s="3"/>
      <c r="F225" s="3"/>
      <c r="G225" s="2">
        <f xml:space="preserve"> G218 - G222</f>
        <v>0</v>
      </c>
      <c r="H225" s="2">
        <f xml:space="preserve"> H218 - H222</f>
        <v>0</v>
      </c>
      <c r="I225" s="2">
        <f xml:space="preserve"> I218 - I222</f>
        <v>0</v>
      </c>
      <c r="J225" s="2">
        <f xml:space="preserve"> J218 - J222</f>
        <v>0</v>
      </c>
      <c r="K225" s="13">
        <f>J225</f>
        <v>0</v>
      </c>
      <c r="L225" s="2">
        <f xml:space="preserve"> L218 - L222</f>
        <v>0</v>
      </c>
      <c r="M225" s="2">
        <f xml:space="preserve"> M218 - M222</f>
        <v>0</v>
      </c>
      <c r="N225" s="2">
        <f xml:space="preserve"> N218 - N222</f>
        <v>0</v>
      </c>
      <c r="O225" s="2">
        <f xml:space="preserve"> O218 - O222</f>
        <v>0</v>
      </c>
      <c r="P225" s="13">
        <f>O225</f>
        <v>0</v>
      </c>
      <c r="Q225" s="2">
        <f xml:space="preserve"> Q218 - Q222</f>
        <v>0</v>
      </c>
      <c r="R225" s="2">
        <f xml:space="preserve"> R218 - R222</f>
        <v>0</v>
      </c>
      <c r="S225" s="2">
        <f xml:space="preserve"> S218 - S222</f>
        <v>0</v>
      </c>
    </row>
    <row r="226" spans="2:19" ht="14.25" customHeight="1" outlineLevel="1" x14ac:dyDescent="0.3">
      <c r="B226" s="3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2:19" outlineLevel="1" x14ac:dyDescent="0.3">
      <c r="B227" s="14" t="s">
        <v>70</v>
      </c>
      <c r="C227" s="6" t="s">
        <v>0</v>
      </c>
      <c r="D227" s="6"/>
      <c r="E227" s="6"/>
      <c r="F227" s="6"/>
      <c r="G227" s="13">
        <f t="shared" ref="G227:O227" si="41">G11-G15</f>
        <v>-491353.85</v>
      </c>
      <c r="H227" s="13">
        <f t="shared" si="41"/>
        <v>-491472.25</v>
      </c>
      <c r="I227" s="13">
        <f t="shared" si="41"/>
        <v>-491482.11</v>
      </c>
      <c r="J227" s="13">
        <f t="shared" si="41"/>
        <v>-491519.95</v>
      </c>
      <c r="K227" s="13">
        <f t="shared" si="41"/>
        <v>-1965828.1600000001</v>
      </c>
      <c r="L227" s="13">
        <f t="shared" si="41"/>
        <v>-491684</v>
      </c>
      <c r="M227" s="13">
        <f t="shared" si="41"/>
        <v>-491919</v>
      </c>
      <c r="N227" s="13">
        <f t="shared" si="41"/>
        <v>-492151</v>
      </c>
      <c r="O227" s="13">
        <f t="shared" si="41"/>
        <v>-492619</v>
      </c>
      <c r="P227" s="13">
        <f>P11-P15</f>
        <v>-1968373</v>
      </c>
      <c r="Q227" s="13">
        <f t="shared" ref="Q227:S227" si="42">Q11-Q15</f>
        <v>-1968194.5</v>
      </c>
      <c r="R227" s="13">
        <f t="shared" si="42"/>
        <v>-1969300</v>
      </c>
      <c r="S227" s="13">
        <f t="shared" si="42"/>
        <v>-1973461.5</v>
      </c>
    </row>
    <row r="228" spans="2:19" ht="8.25" customHeight="1" outlineLevel="1" x14ac:dyDescent="0.3">
      <c r="B228" s="3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2:19" outlineLevel="1" x14ac:dyDescent="0.3">
      <c r="B229" s="21" t="s">
        <v>38</v>
      </c>
      <c r="C229" s="3" t="s">
        <v>0</v>
      </c>
      <c r="D229" s="3"/>
      <c r="E229" s="3"/>
      <c r="F229" s="3"/>
      <c r="G229" s="2">
        <f>SUM(G230:G233) + G235 + G248</f>
        <v>0</v>
      </c>
      <c r="H229" s="2">
        <f t="shared" ref="H229:J229" si="43">SUM(H230:H233) + H235 + H248</f>
        <v>0</v>
      </c>
      <c r="I229" s="2">
        <f t="shared" si="43"/>
        <v>0</v>
      </c>
      <c r="J229" s="2">
        <f t="shared" si="43"/>
        <v>0</v>
      </c>
      <c r="K229" s="25">
        <f xml:space="preserve"> SUM(G229:J229)</f>
        <v>0</v>
      </c>
      <c r="L229" s="2">
        <f>SUM(L230:L233) + L235 + L248</f>
        <v>0</v>
      </c>
      <c r="M229" s="2">
        <f t="shared" ref="M229" si="44">SUM(M230:M233) + M235 + M248</f>
        <v>0</v>
      </c>
      <c r="N229" s="2">
        <f t="shared" ref="N229" si="45">SUM(N230:N233) + N235 + N248</f>
        <v>0</v>
      </c>
      <c r="O229" s="2">
        <f t="shared" ref="O229" si="46">SUM(O230:O233) + O235 + O248</f>
        <v>0</v>
      </c>
      <c r="P229" s="25">
        <f xml:space="preserve"> SUM(L229:O229)</f>
        <v>0</v>
      </c>
      <c r="Q229" s="2">
        <f>SUM(Q230:Q233) + Q235 + Q248</f>
        <v>0</v>
      </c>
      <c r="R229" s="2">
        <f>SUM(R230:R233) + R235 + R248</f>
        <v>0</v>
      </c>
      <c r="S229" s="2">
        <f>SUM(S230:S233) + S235 + S248</f>
        <v>0</v>
      </c>
    </row>
    <row r="230" spans="2:19" outlineLevel="2" x14ac:dyDescent="0.3">
      <c r="B230" s="35" t="s">
        <v>65</v>
      </c>
      <c r="C230" s="3" t="s">
        <v>0</v>
      </c>
      <c r="D230" s="3"/>
      <c r="E230" s="3"/>
      <c r="F230" s="3"/>
      <c r="G230" s="17">
        <v>0</v>
      </c>
      <c r="H230" s="17">
        <v>0</v>
      </c>
      <c r="I230" s="17">
        <v>0</v>
      </c>
      <c r="J230" s="17">
        <v>0</v>
      </c>
      <c r="K230" s="25">
        <f xml:space="preserve"> SUM(G230:J230)</f>
        <v>0</v>
      </c>
      <c r="L230" s="17">
        <v>0</v>
      </c>
      <c r="M230" s="17">
        <v>0</v>
      </c>
      <c r="N230" s="17">
        <v>0</v>
      </c>
      <c r="O230" s="17">
        <v>0</v>
      </c>
      <c r="P230" s="25">
        <f xml:space="preserve"> SUM(L230:O230)</f>
        <v>0</v>
      </c>
      <c r="Q230" s="17">
        <v>0</v>
      </c>
      <c r="R230" s="17">
        <v>0</v>
      </c>
      <c r="S230" s="17">
        <v>0</v>
      </c>
    </row>
    <row r="231" spans="2:19" outlineLevel="2" x14ac:dyDescent="0.3">
      <c r="B231" s="35" t="s">
        <v>64</v>
      </c>
      <c r="C231" s="3" t="s">
        <v>0</v>
      </c>
      <c r="D231" s="3"/>
      <c r="E231" s="3"/>
      <c r="F231" s="3"/>
      <c r="G231" s="17">
        <v>0</v>
      </c>
      <c r="H231" s="17">
        <v>0</v>
      </c>
      <c r="I231" s="17">
        <v>0</v>
      </c>
      <c r="J231" s="17">
        <v>0</v>
      </c>
      <c r="K231" s="25">
        <f xml:space="preserve"> SUM(G231:J231)</f>
        <v>0</v>
      </c>
      <c r="L231" s="17">
        <v>0</v>
      </c>
      <c r="M231" s="17">
        <v>0</v>
      </c>
      <c r="N231" s="17">
        <v>0</v>
      </c>
      <c r="O231" s="17">
        <v>0</v>
      </c>
      <c r="P231" s="25">
        <f xml:space="preserve"> SUM(L231:O231)</f>
        <v>0</v>
      </c>
      <c r="Q231" s="17">
        <v>0</v>
      </c>
      <c r="R231" s="17">
        <v>0</v>
      </c>
      <c r="S231" s="17">
        <v>0</v>
      </c>
    </row>
    <row r="232" spans="2:19" outlineLevel="2" x14ac:dyDescent="0.3">
      <c r="B232" s="35" t="s">
        <v>63</v>
      </c>
      <c r="C232" s="3" t="s">
        <v>0</v>
      </c>
      <c r="D232" s="3"/>
      <c r="E232" s="3"/>
      <c r="F232" s="3"/>
      <c r="G232" s="17">
        <v>0</v>
      </c>
      <c r="H232" s="17">
        <v>0</v>
      </c>
      <c r="I232" s="17">
        <v>0</v>
      </c>
      <c r="J232" s="17">
        <v>0</v>
      </c>
      <c r="K232" s="25">
        <f xml:space="preserve"> SUM(G232:J232)</f>
        <v>0</v>
      </c>
      <c r="L232" s="17">
        <v>0</v>
      </c>
      <c r="M232" s="17">
        <v>0</v>
      </c>
      <c r="N232" s="17">
        <v>0</v>
      </c>
      <c r="O232" s="17">
        <v>0</v>
      </c>
      <c r="P232" s="25">
        <f xml:space="preserve"> SUM(L232:O232)</f>
        <v>0</v>
      </c>
      <c r="Q232" s="17">
        <v>0</v>
      </c>
      <c r="R232" s="17">
        <v>0</v>
      </c>
      <c r="S232" s="17">
        <v>0</v>
      </c>
    </row>
    <row r="233" spans="2:19" outlineLevel="2" x14ac:dyDescent="0.3">
      <c r="B233" s="35" t="s">
        <v>62</v>
      </c>
      <c r="C233" s="3" t="s">
        <v>0</v>
      </c>
      <c r="D233" s="3"/>
      <c r="E233" s="3"/>
      <c r="F233" s="3"/>
      <c r="G233" s="17">
        <v>0</v>
      </c>
      <c r="H233" s="17">
        <v>0</v>
      </c>
      <c r="I233" s="17">
        <v>0</v>
      </c>
      <c r="J233" s="17">
        <v>0</v>
      </c>
      <c r="K233" s="25">
        <f xml:space="preserve"> SUM(G233:J233)</f>
        <v>0</v>
      </c>
      <c r="L233" s="17">
        <v>0</v>
      </c>
      <c r="M233" s="17">
        <v>0</v>
      </c>
      <c r="N233" s="17">
        <v>0</v>
      </c>
      <c r="O233" s="17">
        <v>0</v>
      </c>
      <c r="P233" s="25">
        <f xml:space="preserve"> SUM(L233:O233)</f>
        <v>0</v>
      </c>
      <c r="Q233" s="17">
        <v>0</v>
      </c>
      <c r="R233" s="17">
        <v>0</v>
      </c>
      <c r="S233" s="17">
        <v>0</v>
      </c>
    </row>
    <row r="234" spans="2:19" outlineLevel="2" x14ac:dyDescent="0.3">
      <c r="B234" s="35"/>
      <c r="C234" s="3"/>
      <c r="D234" s="3"/>
      <c r="E234" s="3"/>
      <c r="F234" s="3"/>
      <c r="G234" s="17"/>
      <c r="H234" s="17"/>
      <c r="I234" s="17"/>
      <c r="J234" s="17"/>
      <c r="K234" s="25"/>
      <c r="L234" s="17"/>
      <c r="M234" s="17"/>
      <c r="N234" s="17"/>
      <c r="O234" s="17"/>
      <c r="P234" s="25"/>
      <c r="Q234" s="25"/>
      <c r="R234" s="25"/>
      <c r="S234" s="25"/>
    </row>
    <row r="235" spans="2:19" outlineLevel="2" x14ac:dyDescent="0.3">
      <c r="B235" s="21" t="s">
        <v>123</v>
      </c>
      <c r="C235" s="3" t="s">
        <v>0</v>
      </c>
      <c r="D235" s="3"/>
      <c r="E235" s="3"/>
      <c r="F235" s="3"/>
      <c r="G235" s="2">
        <f xml:space="preserve"> (G237 * G238 + G240 * G241 + G243 * G244 + G246 * G247) * 3</f>
        <v>0</v>
      </c>
      <c r="H235" s="2">
        <f xml:space="preserve"> (H237 * H238 + H240 * H241 + H243 * H244 + H246 * H247) * 3</f>
        <v>0</v>
      </c>
      <c r="I235" s="2">
        <f xml:space="preserve"> (I237 * I238 + I240 * I241 + I243 * I244 + I246 * I247) * 3</f>
        <v>0</v>
      </c>
      <c r="J235" s="2">
        <f xml:space="preserve"> (J237 * J238 + J240 * J241 + J243 * J244 + J246 * J247) * 3</f>
        <v>0</v>
      </c>
      <c r="K235" s="2">
        <f xml:space="preserve"> SUM(G235:J235)</f>
        <v>0</v>
      </c>
      <c r="L235" s="2">
        <f xml:space="preserve"> (L237 * L238 + L240 * L241 + L243 * L244 + L246 * L247) * 3</f>
        <v>0</v>
      </c>
      <c r="M235" s="2">
        <f xml:space="preserve"> (M237 * M238 + M240 * M241 + M243 * M244 + M246 * M247) * 3</f>
        <v>0</v>
      </c>
      <c r="N235" s="2">
        <f xml:space="preserve"> (N237 * N238 + N240 * N241 + N243 * N244 + N246 * N247) * 3</f>
        <v>0</v>
      </c>
      <c r="O235" s="2">
        <f xml:space="preserve"> (O237 * O238 + O240 * O241 + O243 * O244 + O246 * O247) * 3</f>
        <v>0</v>
      </c>
      <c r="P235" s="2">
        <f xml:space="preserve"> SUM(L235:O235)</f>
        <v>0</v>
      </c>
      <c r="Q235" s="2">
        <f xml:space="preserve"> (Q237 * Q238 + Q240 * Q241 + Q243 * Q244 + Q246 * Q247) * 12</f>
        <v>0</v>
      </c>
      <c r="R235" s="2">
        <f t="shared" ref="R235:S235" si="47" xml:space="preserve"> (R237 * R238 + R240 * R241 + R243 * R244 + R246 * R247) * 12</f>
        <v>0</v>
      </c>
      <c r="S235" s="2">
        <f t="shared" si="47"/>
        <v>0</v>
      </c>
    </row>
    <row r="236" spans="2:19" outlineLevel="2" x14ac:dyDescent="0.3">
      <c r="B236" s="35" t="s">
        <v>106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2:19" outlineLevel="2" x14ac:dyDescent="0.3">
      <c r="B237" s="36" t="s">
        <v>102</v>
      </c>
      <c r="C237" s="20" t="s">
        <v>101</v>
      </c>
      <c r="D237" s="20"/>
      <c r="E237" s="20"/>
      <c r="F237" s="20"/>
      <c r="G237" s="17">
        <v>0</v>
      </c>
      <c r="H237" s="17">
        <v>0</v>
      </c>
      <c r="I237" s="17">
        <v>0</v>
      </c>
      <c r="J237" s="17">
        <v>0</v>
      </c>
      <c r="K237" s="2">
        <f xml:space="preserve"> J237</f>
        <v>0</v>
      </c>
      <c r="L237" s="17">
        <v>0</v>
      </c>
      <c r="M237" s="17">
        <v>0</v>
      </c>
      <c r="N237" s="17">
        <v>0</v>
      </c>
      <c r="O237" s="17">
        <v>0</v>
      </c>
      <c r="P237" s="2">
        <f xml:space="preserve"> O237</f>
        <v>0</v>
      </c>
      <c r="Q237" s="17">
        <v>0</v>
      </c>
      <c r="R237" s="17">
        <v>0</v>
      </c>
      <c r="S237" s="17">
        <v>0</v>
      </c>
    </row>
    <row r="238" spans="2:19" outlineLevel="2" x14ac:dyDescent="0.3">
      <c r="B238" s="36" t="s">
        <v>100</v>
      </c>
      <c r="C238" s="20" t="s">
        <v>99</v>
      </c>
      <c r="D238" s="20"/>
      <c r="E238" s="20"/>
      <c r="F238" s="20"/>
      <c r="G238" s="17">
        <v>0</v>
      </c>
      <c r="H238" s="2">
        <f t="shared" ref="H238:P238" si="48">G238</f>
        <v>0</v>
      </c>
      <c r="I238" s="2">
        <f t="shared" si="48"/>
        <v>0</v>
      </c>
      <c r="J238" s="2">
        <f t="shared" si="48"/>
        <v>0</v>
      </c>
      <c r="K238" s="2">
        <f t="shared" si="48"/>
        <v>0</v>
      </c>
      <c r="L238" s="2">
        <f t="shared" si="48"/>
        <v>0</v>
      </c>
      <c r="M238" s="2">
        <f t="shared" si="48"/>
        <v>0</v>
      </c>
      <c r="N238" s="2">
        <f t="shared" si="48"/>
        <v>0</v>
      </c>
      <c r="O238" s="2">
        <f t="shared" si="48"/>
        <v>0</v>
      </c>
      <c r="P238" s="2">
        <f t="shared" si="48"/>
        <v>0</v>
      </c>
      <c r="Q238" s="2">
        <f t="shared" ref="Q238" si="49">P238</f>
        <v>0</v>
      </c>
      <c r="R238" s="2">
        <f t="shared" ref="R238" si="50">Q238</f>
        <v>0</v>
      </c>
      <c r="S238" s="2">
        <f t="shared" ref="S238" si="51">R238</f>
        <v>0</v>
      </c>
    </row>
    <row r="239" spans="2:19" outlineLevel="2" x14ac:dyDescent="0.3">
      <c r="B239" s="35" t="s">
        <v>105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2:19" outlineLevel="2" x14ac:dyDescent="0.3">
      <c r="B240" s="36" t="s">
        <v>102</v>
      </c>
      <c r="C240" s="20" t="s">
        <v>101</v>
      </c>
      <c r="D240" s="20"/>
      <c r="E240" s="20"/>
      <c r="F240" s="20"/>
      <c r="G240" s="17">
        <v>0</v>
      </c>
      <c r="H240" s="17">
        <v>0</v>
      </c>
      <c r="I240" s="17">
        <v>0</v>
      </c>
      <c r="J240" s="17">
        <v>0</v>
      </c>
      <c r="K240" s="2">
        <f xml:space="preserve"> J240</f>
        <v>0</v>
      </c>
      <c r="L240" s="17">
        <v>0</v>
      </c>
      <c r="M240" s="17">
        <v>0</v>
      </c>
      <c r="N240" s="17">
        <v>0</v>
      </c>
      <c r="O240" s="17">
        <v>0</v>
      </c>
      <c r="P240" s="2">
        <f xml:space="preserve"> O240</f>
        <v>0</v>
      </c>
      <c r="Q240" s="17">
        <v>0</v>
      </c>
      <c r="R240" s="17">
        <v>0</v>
      </c>
      <c r="S240" s="17">
        <v>0</v>
      </c>
    </row>
    <row r="241" spans="2:19" outlineLevel="2" x14ac:dyDescent="0.3">
      <c r="B241" s="36" t="s">
        <v>100</v>
      </c>
      <c r="C241" s="20" t="s">
        <v>99</v>
      </c>
      <c r="D241" s="20"/>
      <c r="E241" s="20"/>
      <c r="F241" s="20"/>
      <c r="G241" s="17">
        <v>0</v>
      </c>
      <c r="H241" s="2">
        <f t="shared" ref="H241:P241" si="52">G241</f>
        <v>0</v>
      </c>
      <c r="I241" s="2">
        <f t="shared" si="52"/>
        <v>0</v>
      </c>
      <c r="J241" s="2">
        <f t="shared" si="52"/>
        <v>0</v>
      </c>
      <c r="K241" s="2">
        <f t="shared" si="52"/>
        <v>0</v>
      </c>
      <c r="L241" s="2">
        <f t="shared" si="52"/>
        <v>0</v>
      </c>
      <c r="M241" s="2">
        <f t="shared" si="52"/>
        <v>0</v>
      </c>
      <c r="N241" s="2">
        <f t="shared" si="52"/>
        <v>0</v>
      </c>
      <c r="O241" s="2">
        <f t="shared" si="52"/>
        <v>0</v>
      </c>
      <c r="P241" s="2">
        <f t="shared" si="52"/>
        <v>0</v>
      </c>
      <c r="Q241" s="2">
        <f t="shared" ref="Q241" si="53">P241</f>
        <v>0</v>
      </c>
      <c r="R241" s="2">
        <f t="shared" ref="R241" si="54">Q241</f>
        <v>0</v>
      </c>
      <c r="S241" s="2">
        <f t="shared" ref="S241" si="55">R241</f>
        <v>0</v>
      </c>
    </row>
    <row r="242" spans="2:19" outlineLevel="2" x14ac:dyDescent="0.3">
      <c r="B242" s="35" t="s">
        <v>104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2:19" outlineLevel="2" x14ac:dyDescent="0.3">
      <c r="B243" s="36" t="s">
        <v>102</v>
      </c>
      <c r="C243" s="20" t="s">
        <v>101</v>
      </c>
      <c r="D243" s="20"/>
      <c r="E243" s="20"/>
      <c r="F243" s="20"/>
      <c r="G243" s="17">
        <v>0</v>
      </c>
      <c r="H243" s="17">
        <v>0</v>
      </c>
      <c r="I243" s="17">
        <v>0</v>
      </c>
      <c r="J243" s="17">
        <v>0</v>
      </c>
      <c r="K243" s="2">
        <f xml:space="preserve"> J243</f>
        <v>0</v>
      </c>
      <c r="L243" s="17">
        <v>0</v>
      </c>
      <c r="M243" s="17">
        <v>0</v>
      </c>
      <c r="N243" s="17">
        <v>0</v>
      </c>
      <c r="O243" s="17">
        <v>0</v>
      </c>
      <c r="P243" s="2">
        <f xml:space="preserve"> O243</f>
        <v>0</v>
      </c>
      <c r="Q243" s="17">
        <v>0</v>
      </c>
      <c r="R243" s="17">
        <v>0</v>
      </c>
      <c r="S243" s="17">
        <v>0</v>
      </c>
    </row>
    <row r="244" spans="2:19" outlineLevel="2" x14ac:dyDescent="0.3">
      <c r="B244" s="36" t="s">
        <v>100</v>
      </c>
      <c r="C244" s="20" t="s">
        <v>99</v>
      </c>
      <c r="D244" s="20"/>
      <c r="E244" s="20"/>
      <c r="F244" s="20"/>
      <c r="G244" s="17">
        <v>0</v>
      </c>
      <c r="H244" s="2">
        <f t="shared" ref="H244:P244" si="56">G244</f>
        <v>0</v>
      </c>
      <c r="I244" s="2">
        <f t="shared" si="56"/>
        <v>0</v>
      </c>
      <c r="J244" s="2">
        <f t="shared" si="56"/>
        <v>0</v>
      </c>
      <c r="K244" s="2">
        <f t="shared" si="56"/>
        <v>0</v>
      </c>
      <c r="L244" s="2">
        <f t="shared" si="56"/>
        <v>0</v>
      </c>
      <c r="M244" s="2">
        <f t="shared" si="56"/>
        <v>0</v>
      </c>
      <c r="N244" s="2">
        <f t="shared" si="56"/>
        <v>0</v>
      </c>
      <c r="O244" s="2">
        <f t="shared" si="56"/>
        <v>0</v>
      </c>
      <c r="P244" s="2">
        <f t="shared" si="56"/>
        <v>0</v>
      </c>
      <c r="Q244" s="2">
        <f t="shared" ref="Q244" si="57">P244</f>
        <v>0</v>
      </c>
      <c r="R244" s="2">
        <f t="shared" ref="R244" si="58">Q244</f>
        <v>0</v>
      </c>
      <c r="S244" s="2">
        <f t="shared" ref="S244" si="59">R244</f>
        <v>0</v>
      </c>
    </row>
    <row r="245" spans="2:19" outlineLevel="2" x14ac:dyDescent="0.3">
      <c r="B245" s="35" t="s">
        <v>103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2:19" outlineLevel="2" x14ac:dyDescent="0.3">
      <c r="B246" s="36" t="s">
        <v>102</v>
      </c>
      <c r="C246" s="20" t="s">
        <v>101</v>
      </c>
      <c r="D246" s="20"/>
      <c r="E246" s="20"/>
      <c r="F246" s="20"/>
      <c r="G246" s="17">
        <v>0</v>
      </c>
      <c r="H246" s="17">
        <v>0</v>
      </c>
      <c r="I246" s="17">
        <v>0</v>
      </c>
      <c r="J246" s="17">
        <v>0</v>
      </c>
      <c r="K246" s="2">
        <f xml:space="preserve"> J246</f>
        <v>0</v>
      </c>
      <c r="L246" s="17">
        <v>0</v>
      </c>
      <c r="M246" s="17">
        <v>0</v>
      </c>
      <c r="N246" s="17">
        <v>0</v>
      </c>
      <c r="O246" s="17">
        <v>0</v>
      </c>
      <c r="P246" s="2">
        <f xml:space="preserve"> O246</f>
        <v>0</v>
      </c>
      <c r="Q246" s="17">
        <v>0</v>
      </c>
      <c r="R246" s="17">
        <v>0</v>
      </c>
      <c r="S246" s="17">
        <v>0</v>
      </c>
    </row>
    <row r="247" spans="2:19" outlineLevel="2" x14ac:dyDescent="0.3">
      <c r="B247" s="36" t="s">
        <v>100</v>
      </c>
      <c r="C247" s="20" t="s">
        <v>99</v>
      </c>
      <c r="D247" s="20"/>
      <c r="E247" s="20"/>
      <c r="F247" s="20"/>
      <c r="G247" s="17">
        <v>0</v>
      </c>
      <c r="H247" s="2">
        <f t="shared" ref="H247:P247" si="60">G247</f>
        <v>0</v>
      </c>
      <c r="I247" s="2">
        <f t="shared" si="60"/>
        <v>0</v>
      </c>
      <c r="J247" s="2">
        <f t="shared" si="60"/>
        <v>0</v>
      </c>
      <c r="K247" s="2">
        <f t="shared" si="60"/>
        <v>0</v>
      </c>
      <c r="L247" s="2">
        <f t="shared" si="60"/>
        <v>0</v>
      </c>
      <c r="M247" s="2">
        <f t="shared" si="60"/>
        <v>0</v>
      </c>
      <c r="N247" s="2">
        <f t="shared" si="60"/>
        <v>0</v>
      </c>
      <c r="O247" s="2">
        <f t="shared" si="60"/>
        <v>0</v>
      </c>
      <c r="P247" s="2">
        <f t="shared" si="60"/>
        <v>0</v>
      </c>
      <c r="Q247" s="2">
        <f t="shared" ref="Q247" si="61">P247</f>
        <v>0</v>
      </c>
      <c r="R247" s="2">
        <f t="shared" ref="R247" si="62">Q247</f>
        <v>0</v>
      </c>
      <c r="S247" s="2">
        <f t="shared" ref="S247" si="63">R247</f>
        <v>0</v>
      </c>
    </row>
    <row r="248" spans="2:19" outlineLevel="1" x14ac:dyDescent="0.3">
      <c r="B248" s="21" t="s">
        <v>124</v>
      </c>
      <c r="C248" s="3" t="s">
        <v>0</v>
      </c>
      <c r="D248" s="41">
        <v>0.3</v>
      </c>
      <c r="E248" s="3"/>
      <c r="F248" s="3"/>
      <c r="G248" s="2">
        <f xml:space="preserve"> G235 * $D248</f>
        <v>0</v>
      </c>
      <c r="H248" s="2">
        <f t="shared" ref="H248:P248" si="64" xml:space="preserve"> H235 * $D248</f>
        <v>0</v>
      </c>
      <c r="I248" s="2">
        <f t="shared" si="64"/>
        <v>0</v>
      </c>
      <c r="J248" s="2">
        <f t="shared" si="64"/>
        <v>0</v>
      </c>
      <c r="K248" s="2">
        <f t="shared" si="64"/>
        <v>0</v>
      </c>
      <c r="L248" s="2">
        <f t="shared" si="64"/>
        <v>0</v>
      </c>
      <c r="M248" s="2">
        <f t="shared" si="64"/>
        <v>0</v>
      </c>
      <c r="N248" s="2">
        <f t="shared" si="64"/>
        <v>0</v>
      </c>
      <c r="O248" s="2">
        <f t="shared" si="64"/>
        <v>0</v>
      </c>
      <c r="P248" s="2">
        <f t="shared" si="64"/>
        <v>0</v>
      </c>
      <c r="Q248" s="2">
        <f t="shared" ref="Q248:S248" si="65" xml:space="preserve"> Q235 * $D248</f>
        <v>0</v>
      </c>
      <c r="R248" s="2">
        <f t="shared" si="65"/>
        <v>0</v>
      </c>
      <c r="S248" s="2">
        <f t="shared" si="65"/>
        <v>0</v>
      </c>
    </row>
    <row r="249" spans="2:19" ht="7.5" customHeight="1" outlineLevel="1" x14ac:dyDescent="0.3"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8"/>
      <c r="M249" s="8"/>
      <c r="N249" s="8"/>
      <c r="O249" s="8"/>
      <c r="P249" s="8"/>
      <c r="Q249" s="8"/>
      <c r="R249" s="8"/>
      <c r="S249" s="8"/>
    </row>
    <row r="250" spans="2:19" outlineLevel="1" x14ac:dyDescent="0.3">
      <c r="B250" s="21" t="s">
        <v>39</v>
      </c>
      <c r="C250" s="3" t="s">
        <v>0</v>
      </c>
      <c r="D250" s="3"/>
      <c r="E250" s="3"/>
      <c r="F250" s="3"/>
      <c r="G250" s="2">
        <f>SUM(G251:G254) + G256 + G269</f>
        <v>0</v>
      </c>
      <c r="H250" s="2">
        <f t="shared" ref="H250:J250" si="66">SUM(H251:H254) + H256 + H269</f>
        <v>0</v>
      </c>
      <c r="I250" s="2">
        <f t="shared" si="66"/>
        <v>0</v>
      </c>
      <c r="J250" s="2">
        <f t="shared" si="66"/>
        <v>0</v>
      </c>
      <c r="K250" s="25">
        <f xml:space="preserve"> SUM(G250:J250)</f>
        <v>0</v>
      </c>
      <c r="L250" s="2">
        <f>SUM(L251:L254) + L256 + L269</f>
        <v>0</v>
      </c>
      <c r="M250" s="2">
        <f t="shared" ref="M250" si="67">SUM(M251:M254) + M256 + M269</f>
        <v>0</v>
      </c>
      <c r="N250" s="2">
        <f t="shared" ref="N250" si="68">SUM(N251:N254) + N256 + N269</f>
        <v>0</v>
      </c>
      <c r="O250" s="2">
        <f t="shared" ref="O250" si="69">SUM(O251:O254) + O256 + O269</f>
        <v>0</v>
      </c>
      <c r="P250" s="25">
        <f xml:space="preserve"> SUM(L250:O250)</f>
        <v>0</v>
      </c>
      <c r="Q250" s="2">
        <f>SUM(Q251:Q254) + Q256 + Q269</f>
        <v>0</v>
      </c>
      <c r="R250" s="2">
        <f t="shared" ref="R250:S250" si="70">SUM(R251:R254) + R256 + R269</f>
        <v>0</v>
      </c>
      <c r="S250" s="2">
        <f t="shared" si="70"/>
        <v>0</v>
      </c>
    </row>
    <row r="251" spans="2:19" outlineLevel="2" x14ac:dyDescent="0.3">
      <c r="B251" s="35" t="s">
        <v>69</v>
      </c>
      <c r="C251" s="3" t="s">
        <v>0</v>
      </c>
      <c r="D251" s="3"/>
      <c r="E251" s="3"/>
      <c r="F251" s="3"/>
      <c r="G251" s="17">
        <v>0</v>
      </c>
      <c r="H251" s="17">
        <v>0</v>
      </c>
      <c r="I251" s="17">
        <v>0</v>
      </c>
      <c r="J251" s="17">
        <v>0</v>
      </c>
      <c r="K251" s="25">
        <f xml:space="preserve"> SUM(G251:J251)</f>
        <v>0</v>
      </c>
      <c r="L251" s="17">
        <v>0</v>
      </c>
      <c r="M251" s="17">
        <v>0</v>
      </c>
      <c r="N251" s="17">
        <v>0</v>
      </c>
      <c r="O251" s="17">
        <v>0</v>
      </c>
      <c r="P251" s="25">
        <f xml:space="preserve"> SUM(L251:O251)</f>
        <v>0</v>
      </c>
      <c r="Q251" s="17">
        <v>0</v>
      </c>
      <c r="R251" s="17">
        <v>0</v>
      </c>
      <c r="S251" s="17">
        <v>0</v>
      </c>
    </row>
    <row r="252" spans="2:19" outlineLevel="2" x14ac:dyDescent="0.3">
      <c r="B252" s="35" t="s">
        <v>68</v>
      </c>
      <c r="C252" s="3" t="s">
        <v>0</v>
      </c>
      <c r="D252" s="3"/>
      <c r="E252" s="3"/>
      <c r="F252" s="3"/>
      <c r="G252" s="17">
        <v>0</v>
      </c>
      <c r="H252" s="17">
        <v>0</v>
      </c>
      <c r="I252" s="17">
        <v>0</v>
      </c>
      <c r="J252" s="17">
        <v>0</v>
      </c>
      <c r="K252" s="25">
        <f xml:space="preserve"> SUM(G252:J252)</f>
        <v>0</v>
      </c>
      <c r="L252" s="17">
        <v>0</v>
      </c>
      <c r="M252" s="17">
        <v>0</v>
      </c>
      <c r="N252" s="17">
        <v>0</v>
      </c>
      <c r="O252" s="17">
        <v>0</v>
      </c>
      <c r="P252" s="25">
        <f xml:space="preserve"> SUM(L252:O252)</f>
        <v>0</v>
      </c>
      <c r="Q252" s="17">
        <v>0</v>
      </c>
      <c r="R252" s="17">
        <v>0</v>
      </c>
      <c r="S252" s="17">
        <v>0</v>
      </c>
    </row>
    <row r="253" spans="2:19" outlineLevel="2" x14ac:dyDescent="0.3">
      <c r="B253" s="35" t="s">
        <v>67</v>
      </c>
      <c r="C253" s="3" t="s">
        <v>0</v>
      </c>
      <c r="D253" s="3"/>
      <c r="E253" s="3"/>
      <c r="F253" s="3"/>
      <c r="G253" s="17">
        <v>0</v>
      </c>
      <c r="H253" s="17">
        <v>0</v>
      </c>
      <c r="I253" s="17">
        <v>0</v>
      </c>
      <c r="J253" s="17">
        <v>0</v>
      </c>
      <c r="K253" s="25">
        <f xml:space="preserve"> SUM(G253:J253)</f>
        <v>0</v>
      </c>
      <c r="L253" s="17">
        <v>0</v>
      </c>
      <c r="M253" s="17">
        <v>0</v>
      </c>
      <c r="N253" s="17">
        <v>0</v>
      </c>
      <c r="O253" s="17">
        <v>0</v>
      </c>
      <c r="P253" s="25">
        <f xml:space="preserve"> SUM(L253:O253)</f>
        <v>0</v>
      </c>
      <c r="Q253" s="17">
        <v>0</v>
      </c>
      <c r="R253" s="17">
        <v>0</v>
      </c>
      <c r="S253" s="17">
        <v>0</v>
      </c>
    </row>
    <row r="254" spans="2:19" outlineLevel="2" x14ac:dyDescent="0.3">
      <c r="B254" s="35" t="s">
        <v>66</v>
      </c>
      <c r="C254" s="3" t="s">
        <v>0</v>
      </c>
      <c r="D254" s="3"/>
      <c r="E254" s="3"/>
      <c r="F254" s="3"/>
      <c r="G254" s="17">
        <v>0</v>
      </c>
      <c r="H254" s="17">
        <v>0</v>
      </c>
      <c r="I254" s="17">
        <v>0</v>
      </c>
      <c r="J254" s="17">
        <v>0</v>
      </c>
      <c r="K254" s="25">
        <f xml:space="preserve"> SUM(G254:J254)</f>
        <v>0</v>
      </c>
      <c r="L254" s="17">
        <v>0</v>
      </c>
      <c r="M254" s="17">
        <v>0</v>
      </c>
      <c r="N254" s="17">
        <v>0</v>
      </c>
      <c r="O254" s="17">
        <v>0</v>
      </c>
      <c r="P254" s="25">
        <f xml:space="preserve"> SUM(L254:O254)</f>
        <v>0</v>
      </c>
      <c r="Q254" s="17">
        <v>0</v>
      </c>
      <c r="R254" s="17">
        <v>0</v>
      </c>
      <c r="S254" s="17">
        <v>0</v>
      </c>
    </row>
    <row r="255" spans="2:19" ht="7.5" customHeight="1" outlineLevel="2" x14ac:dyDescent="0.3"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8"/>
      <c r="M255" s="8"/>
      <c r="N255" s="8"/>
      <c r="O255" s="8"/>
      <c r="P255" s="8"/>
      <c r="Q255" s="8"/>
      <c r="R255" s="8"/>
      <c r="S255" s="8"/>
    </row>
    <row r="256" spans="2:19" outlineLevel="2" x14ac:dyDescent="0.3">
      <c r="B256" s="21" t="s">
        <v>125</v>
      </c>
      <c r="C256" s="3" t="s">
        <v>0</v>
      </c>
      <c r="D256" s="3"/>
      <c r="E256" s="3"/>
      <c r="F256" s="3"/>
      <c r="G256" s="2">
        <f xml:space="preserve"> (G258 * G259 + G261 * G262 + G264 * G265 + G267 * G268) * 3</f>
        <v>0</v>
      </c>
      <c r="H256" s="2">
        <f xml:space="preserve"> (H258 * H259 + H261 * H262 + H264 * H265 + H267 * H268) * 3</f>
        <v>0</v>
      </c>
      <c r="I256" s="2">
        <f xml:space="preserve"> (I258 * I259 + I261 * I262 + I264 * I265 + I267 * I268) * 3</f>
        <v>0</v>
      </c>
      <c r="J256" s="2">
        <f xml:space="preserve"> (J258 * J259 + J261 * J262 + J264 * J265 + J267 * J268) * 3</f>
        <v>0</v>
      </c>
      <c r="K256" s="2">
        <f xml:space="preserve"> SUM(G256:J256)</f>
        <v>0</v>
      </c>
      <c r="L256" s="2">
        <f xml:space="preserve"> (L258 * L259 + L261 * L262 + L264 * L265 + L267 * L268) * 3</f>
        <v>0</v>
      </c>
      <c r="M256" s="2">
        <f xml:space="preserve"> (M258 * M259 + M261 * M262 + M264 * M265 + M267 * M268) * 3</f>
        <v>0</v>
      </c>
      <c r="N256" s="2">
        <f xml:space="preserve"> (N258 * N259 + N261 * N262 + N264 * N265 + N267 * N268) * 3</f>
        <v>0</v>
      </c>
      <c r="O256" s="2">
        <f xml:space="preserve"> (O258 * O259 + O261 * O262 + O264 * O265 + O267 * O268) * 3</f>
        <v>0</v>
      </c>
      <c r="P256" s="2">
        <f xml:space="preserve"> SUM(L256:O256)</f>
        <v>0</v>
      </c>
      <c r="Q256" s="2">
        <f xml:space="preserve"> (Q258 * Q259 + Q261 * Q262 + Q264 * Q265 + Q267 * Q268) * 12</f>
        <v>0</v>
      </c>
      <c r="R256" s="2">
        <f t="shared" ref="R256:S256" si="71" xml:space="preserve"> (R258 * R259 + R261 * R262 + R264 * R265 + R267 * R268) * 12</f>
        <v>0</v>
      </c>
      <c r="S256" s="2">
        <f t="shared" si="71"/>
        <v>0</v>
      </c>
    </row>
    <row r="257" spans="2:19" outlineLevel="2" x14ac:dyDescent="0.3">
      <c r="B257" s="35" t="s">
        <v>106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2:19" outlineLevel="2" x14ac:dyDescent="0.3">
      <c r="B258" s="36" t="s">
        <v>102</v>
      </c>
      <c r="C258" s="20" t="s">
        <v>101</v>
      </c>
      <c r="D258" s="20"/>
      <c r="E258" s="20"/>
      <c r="F258" s="20"/>
      <c r="G258" s="17">
        <v>0</v>
      </c>
      <c r="H258" s="17">
        <v>0</v>
      </c>
      <c r="I258" s="17">
        <v>0</v>
      </c>
      <c r="J258" s="17">
        <v>0</v>
      </c>
      <c r="K258" s="2">
        <f xml:space="preserve"> J258</f>
        <v>0</v>
      </c>
      <c r="L258" s="17">
        <v>0</v>
      </c>
      <c r="M258" s="17">
        <v>0</v>
      </c>
      <c r="N258" s="17">
        <v>0</v>
      </c>
      <c r="O258" s="17">
        <v>0</v>
      </c>
      <c r="P258" s="2">
        <f xml:space="preserve"> O258</f>
        <v>0</v>
      </c>
      <c r="Q258" s="17">
        <v>0</v>
      </c>
      <c r="R258" s="17">
        <v>0</v>
      </c>
      <c r="S258" s="17">
        <v>0</v>
      </c>
    </row>
    <row r="259" spans="2:19" outlineLevel="2" x14ac:dyDescent="0.3">
      <c r="B259" s="36" t="s">
        <v>100</v>
      </c>
      <c r="C259" s="20" t="s">
        <v>99</v>
      </c>
      <c r="D259" s="20"/>
      <c r="E259" s="20"/>
      <c r="F259" s="20"/>
      <c r="G259" s="17">
        <v>0</v>
      </c>
      <c r="H259" s="2">
        <f t="shared" ref="H259:P259" si="72">G259</f>
        <v>0</v>
      </c>
      <c r="I259" s="2">
        <f t="shared" si="72"/>
        <v>0</v>
      </c>
      <c r="J259" s="2">
        <f t="shared" si="72"/>
        <v>0</v>
      </c>
      <c r="K259" s="2">
        <f t="shared" si="72"/>
        <v>0</v>
      </c>
      <c r="L259" s="2">
        <f t="shared" si="72"/>
        <v>0</v>
      </c>
      <c r="M259" s="2">
        <f t="shared" si="72"/>
        <v>0</v>
      </c>
      <c r="N259" s="2">
        <f t="shared" si="72"/>
        <v>0</v>
      </c>
      <c r="O259" s="2">
        <f t="shared" si="72"/>
        <v>0</v>
      </c>
      <c r="P259" s="2">
        <f t="shared" si="72"/>
        <v>0</v>
      </c>
      <c r="Q259" s="2">
        <f t="shared" ref="Q259" si="73">P259</f>
        <v>0</v>
      </c>
      <c r="R259" s="2">
        <f t="shared" ref="R259" si="74">Q259</f>
        <v>0</v>
      </c>
      <c r="S259" s="2">
        <f t="shared" ref="S259" si="75">R259</f>
        <v>0</v>
      </c>
    </row>
    <row r="260" spans="2:19" outlineLevel="2" x14ac:dyDescent="0.3">
      <c r="B260" s="35" t="s">
        <v>105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2:19" outlineLevel="2" x14ac:dyDescent="0.3">
      <c r="B261" s="36" t="s">
        <v>102</v>
      </c>
      <c r="C261" s="20" t="s">
        <v>101</v>
      </c>
      <c r="D261" s="20"/>
      <c r="E261" s="20"/>
      <c r="F261" s="20"/>
      <c r="G261" s="17">
        <v>0</v>
      </c>
      <c r="H261" s="17">
        <v>0</v>
      </c>
      <c r="I261" s="17">
        <v>0</v>
      </c>
      <c r="J261" s="17">
        <v>0</v>
      </c>
      <c r="K261" s="2">
        <f xml:space="preserve"> J261</f>
        <v>0</v>
      </c>
      <c r="L261" s="17">
        <v>0</v>
      </c>
      <c r="M261" s="17">
        <v>0</v>
      </c>
      <c r="N261" s="17">
        <v>0</v>
      </c>
      <c r="O261" s="17">
        <v>0</v>
      </c>
      <c r="P261" s="2">
        <f xml:space="preserve"> O261</f>
        <v>0</v>
      </c>
      <c r="Q261" s="17">
        <v>0</v>
      </c>
      <c r="R261" s="17">
        <v>0</v>
      </c>
      <c r="S261" s="17">
        <v>0</v>
      </c>
    </row>
    <row r="262" spans="2:19" outlineLevel="2" x14ac:dyDescent="0.3">
      <c r="B262" s="36" t="s">
        <v>100</v>
      </c>
      <c r="C262" s="20" t="s">
        <v>99</v>
      </c>
      <c r="D262" s="20"/>
      <c r="E262" s="20"/>
      <c r="F262" s="20"/>
      <c r="G262" s="17">
        <v>0</v>
      </c>
      <c r="H262" s="2">
        <f t="shared" ref="H262:P262" si="76">G262</f>
        <v>0</v>
      </c>
      <c r="I262" s="2">
        <f t="shared" si="76"/>
        <v>0</v>
      </c>
      <c r="J262" s="2">
        <f t="shared" si="76"/>
        <v>0</v>
      </c>
      <c r="K262" s="2">
        <f t="shared" si="76"/>
        <v>0</v>
      </c>
      <c r="L262" s="2">
        <f t="shared" si="76"/>
        <v>0</v>
      </c>
      <c r="M262" s="2">
        <f t="shared" si="76"/>
        <v>0</v>
      </c>
      <c r="N262" s="2">
        <f t="shared" si="76"/>
        <v>0</v>
      </c>
      <c r="O262" s="2">
        <f t="shared" si="76"/>
        <v>0</v>
      </c>
      <c r="P262" s="2">
        <f t="shared" si="76"/>
        <v>0</v>
      </c>
      <c r="Q262" s="2">
        <f t="shared" ref="Q262" si="77">P262</f>
        <v>0</v>
      </c>
      <c r="R262" s="2">
        <f t="shared" ref="R262" si="78">Q262</f>
        <v>0</v>
      </c>
      <c r="S262" s="2">
        <f t="shared" ref="S262" si="79">R262</f>
        <v>0</v>
      </c>
    </row>
    <row r="263" spans="2:19" outlineLevel="2" x14ac:dyDescent="0.3">
      <c r="B263" s="35" t="s">
        <v>104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2:19" outlineLevel="2" x14ac:dyDescent="0.3">
      <c r="B264" s="36" t="s">
        <v>102</v>
      </c>
      <c r="C264" s="20" t="s">
        <v>101</v>
      </c>
      <c r="D264" s="20"/>
      <c r="E264" s="20"/>
      <c r="F264" s="20"/>
      <c r="G264" s="17">
        <v>0</v>
      </c>
      <c r="H264" s="17">
        <v>0</v>
      </c>
      <c r="I264" s="17">
        <v>0</v>
      </c>
      <c r="J264" s="17">
        <v>0</v>
      </c>
      <c r="K264" s="2">
        <f xml:space="preserve"> J264</f>
        <v>0</v>
      </c>
      <c r="L264" s="17">
        <v>0</v>
      </c>
      <c r="M264" s="17">
        <v>0</v>
      </c>
      <c r="N264" s="17">
        <v>0</v>
      </c>
      <c r="O264" s="17">
        <v>0</v>
      </c>
      <c r="P264" s="2">
        <f xml:space="preserve"> O264</f>
        <v>0</v>
      </c>
      <c r="Q264" s="17">
        <v>0</v>
      </c>
      <c r="R264" s="17">
        <v>0</v>
      </c>
      <c r="S264" s="17">
        <v>0</v>
      </c>
    </row>
    <row r="265" spans="2:19" outlineLevel="2" x14ac:dyDescent="0.3">
      <c r="B265" s="36" t="s">
        <v>100</v>
      </c>
      <c r="C265" s="20" t="s">
        <v>99</v>
      </c>
      <c r="D265" s="20"/>
      <c r="E265" s="20"/>
      <c r="F265" s="20"/>
      <c r="G265" s="17">
        <v>0</v>
      </c>
      <c r="H265" s="2">
        <f t="shared" ref="H265:P265" si="80">G265</f>
        <v>0</v>
      </c>
      <c r="I265" s="2">
        <f t="shared" si="80"/>
        <v>0</v>
      </c>
      <c r="J265" s="2">
        <f t="shared" si="80"/>
        <v>0</v>
      </c>
      <c r="K265" s="2">
        <f t="shared" si="80"/>
        <v>0</v>
      </c>
      <c r="L265" s="2">
        <f t="shared" si="80"/>
        <v>0</v>
      </c>
      <c r="M265" s="2">
        <f t="shared" si="80"/>
        <v>0</v>
      </c>
      <c r="N265" s="2">
        <f t="shared" si="80"/>
        <v>0</v>
      </c>
      <c r="O265" s="2">
        <f t="shared" si="80"/>
        <v>0</v>
      </c>
      <c r="P265" s="2">
        <f t="shared" si="80"/>
        <v>0</v>
      </c>
      <c r="Q265" s="2">
        <f t="shared" ref="Q265" si="81">P265</f>
        <v>0</v>
      </c>
      <c r="R265" s="2">
        <f t="shared" ref="R265" si="82">Q265</f>
        <v>0</v>
      </c>
      <c r="S265" s="2">
        <f t="shared" ref="S265" si="83">R265</f>
        <v>0</v>
      </c>
    </row>
    <row r="266" spans="2:19" outlineLevel="2" x14ac:dyDescent="0.3">
      <c r="B266" s="35" t="s">
        <v>103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2:19" outlineLevel="2" x14ac:dyDescent="0.3">
      <c r="B267" s="36" t="s">
        <v>102</v>
      </c>
      <c r="C267" s="20" t="s">
        <v>101</v>
      </c>
      <c r="D267" s="20"/>
      <c r="E267" s="20"/>
      <c r="F267" s="20"/>
      <c r="G267" s="17">
        <v>0</v>
      </c>
      <c r="H267" s="17">
        <v>0</v>
      </c>
      <c r="I267" s="17">
        <v>0</v>
      </c>
      <c r="J267" s="17">
        <v>0</v>
      </c>
      <c r="K267" s="2">
        <f xml:space="preserve"> J267</f>
        <v>0</v>
      </c>
      <c r="L267" s="17">
        <v>0</v>
      </c>
      <c r="M267" s="17">
        <v>0</v>
      </c>
      <c r="N267" s="17">
        <v>0</v>
      </c>
      <c r="O267" s="17">
        <v>0</v>
      </c>
      <c r="P267" s="2">
        <f xml:space="preserve"> O267</f>
        <v>0</v>
      </c>
      <c r="Q267" s="17">
        <v>0</v>
      </c>
      <c r="R267" s="17">
        <v>0</v>
      </c>
      <c r="S267" s="17">
        <v>0</v>
      </c>
    </row>
    <row r="268" spans="2:19" outlineLevel="2" x14ac:dyDescent="0.3">
      <c r="B268" s="36" t="s">
        <v>100</v>
      </c>
      <c r="C268" s="20" t="s">
        <v>99</v>
      </c>
      <c r="D268" s="20"/>
      <c r="E268" s="20"/>
      <c r="F268" s="20"/>
      <c r="G268" s="17">
        <v>0</v>
      </c>
      <c r="H268" s="2">
        <f t="shared" ref="H268:P268" si="84">G268</f>
        <v>0</v>
      </c>
      <c r="I268" s="2">
        <f t="shared" si="84"/>
        <v>0</v>
      </c>
      <c r="J268" s="2">
        <f t="shared" si="84"/>
        <v>0</v>
      </c>
      <c r="K268" s="2">
        <f t="shared" si="84"/>
        <v>0</v>
      </c>
      <c r="L268" s="2">
        <f t="shared" si="84"/>
        <v>0</v>
      </c>
      <c r="M268" s="2">
        <f t="shared" si="84"/>
        <v>0</v>
      </c>
      <c r="N268" s="2">
        <f t="shared" si="84"/>
        <v>0</v>
      </c>
      <c r="O268" s="2">
        <f t="shared" si="84"/>
        <v>0</v>
      </c>
      <c r="P268" s="2">
        <f t="shared" si="84"/>
        <v>0</v>
      </c>
      <c r="Q268" s="2">
        <f t="shared" ref="Q268" si="85">P268</f>
        <v>0</v>
      </c>
      <c r="R268" s="2">
        <f t="shared" ref="R268" si="86">Q268</f>
        <v>0</v>
      </c>
      <c r="S268" s="2">
        <f t="shared" ref="S268" si="87">R268</f>
        <v>0</v>
      </c>
    </row>
    <row r="269" spans="2:19" outlineLevel="2" x14ac:dyDescent="0.3">
      <c r="B269" s="21" t="s">
        <v>126</v>
      </c>
      <c r="C269" s="3" t="s">
        <v>0</v>
      </c>
      <c r="D269" s="41">
        <v>0.3</v>
      </c>
      <c r="E269" s="3"/>
      <c r="F269" s="3"/>
      <c r="G269" s="2">
        <f xml:space="preserve"> G256 * $D269</f>
        <v>0</v>
      </c>
      <c r="H269" s="2">
        <f t="shared" ref="H269:P269" si="88" xml:space="preserve"> H256 * $D269</f>
        <v>0</v>
      </c>
      <c r="I269" s="2">
        <f t="shared" si="88"/>
        <v>0</v>
      </c>
      <c r="J269" s="2">
        <f t="shared" si="88"/>
        <v>0</v>
      </c>
      <c r="K269" s="2">
        <f t="shared" si="88"/>
        <v>0</v>
      </c>
      <c r="L269" s="2">
        <f t="shared" si="88"/>
        <v>0</v>
      </c>
      <c r="M269" s="2">
        <f t="shared" si="88"/>
        <v>0</v>
      </c>
      <c r="N269" s="2">
        <f t="shared" si="88"/>
        <v>0</v>
      </c>
      <c r="O269" s="2">
        <f t="shared" si="88"/>
        <v>0</v>
      </c>
      <c r="P269" s="2">
        <f t="shared" si="88"/>
        <v>0</v>
      </c>
      <c r="Q269" s="2">
        <f t="shared" ref="Q269:S269" si="89" xml:space="preserve"> Q256 * $D269</f>
        <v>0</v>
      </c>
      <c r="R269" s="2">
        <f t="shared" si="89"/>
        <v>0</v>
      </c>
      <c r="S269" s="2">
        <f t="shared" si="89"/>
        <v>0</v>
      </c>
    </row>
    <row r="270" spans="2:19" outlineLevel="1" x14ac:dyDescent="0.3">
      <c r="B270" s="21"/>
      <c r="C270" s="3"/>
      <c r="D270" s="58"/>
      <c r="E270" s="3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2:19" outlineLevel="1" x14ac:dyDescent="0.3">
      <c r="B271" s="14" t="s">
        <v>61</v>
      </c>
      <c r="C271" s="6" t="s">
        <v>0</v>
      </c>
      <c r="D271" s="6"/>
      <c r="E271" s="6"/>
      <c r="F271" s="6"/>
      <c r="G271" s="13">
        <f t="shared" ref="G271:P271" si="90">G227-G250-G229</f>
        <v>-491353.85</v>
      </c>
      <c r="H271" s="13">
        <f t="shared" si="90"/>
        <v>-491472.25</v>
      </c>
      <c r="I271" s="13">
        <f t="shared" si="90"/>
        <v>-491482.11</v>
      </c>
      <c r="J271" s="13">
        <f t="shared" si="90"/>
        <v>-491519.95</v>
      </c>
      <c r="K271" s="13">
        <f t="shared" si="90"/>
        <v>-1965828.1600000001</v>
      </c>
      <c r="L271" s="13">
        <f t="shared" si="90"/>
        <v>-491684</v>
      </c>
      <c r="M271" s="13">
        <f t="shared" si="90"/>
        <v>-491919</v>
      </c>
      <c r="N271" s="13">
        <f t="shared" si="90"/>
        <v>-492151</v>
      </c>
      <c r="O271" s="13">
        <f t="shared" si="90"/>
        <v>-492619</v>
      </c>
      <c r="P271" s="13">
        <f t="shared" si="90"/>
        <v>-1968373</v>
      </c>
      <c r="Q271" s="13">
        <f t="shared" ref="Q271:S271" si="91">Q227-Q250-Q229</f>
        <v>-1968194.5</v>
      </c>
      <c r="R271" s="13">
        <f t="shared" si="91"/>
        <v>-1969300</v>
      </c>
      <c r="S271" s="13">
        <f t="shared" si="91"/>
        <v>-1973461.5</v>
      </c>
    </row>
    <row r="272" spans="2:19" ht="7.5" customHeight="1" outlineLevel="1" x14ac:dyDescent="0.3"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8"/>
      <c r="M272" s="8"/>
      <c r="N272" s="8"/>
      <c r="O272" s="8"/>
      <c r="P272" s="8"/>
      <c r="Q272" s="8"/>
      <c r="R272" s="8"/>
      <c r="S272" s="8"/>
    </row>
    <row r="273" spans="2:19" outlineLevel="1" x14ac:dyDescent="0.3">
      <c r="B273" s="21" t="s">
        <v>60</v>
      </c>
      <c r="C273" s="3" t="s">
        <v>0</v>
      </c>
      <c r="D273" s="11">
        <v>2.1999999999999999E-2</v>
      </c>
      <c r="E273" s="3"/>
      <c r="F273" s="3"/>
      <c r="G273" s="2">
        <f t="shared" ref="G273:J273" si="92" xml:space="preserve"> (G84 + G85 + G104 + G105 + G124 + G125 + G144 + G145) / 2 * $D273</f>
        <v>0</v>
      </c>
      <c r="H273" s="2">
        <f t="shared" si="92"/>
        <v>0</v>
      </c>
      <c r="I273" s="2">
        <f t="shared" si="92"/>
        <v>0</v>
      </c>
      <c r="J273" s="2">
        <f t="shared" si="92"/>
        <v>0</v>
      </c>
      <c r="K273" s="2">
        <f xml:space="preserve"> (K84 + K85 + K104 + K105 + K124 + K125 + K144 + K145) / 2 * $D273</f>
        <v>0</v>
      </c>
      <c r="L273" s="2">
        <f t="shared" ref="L273:R273" si="93" xml:space="preserve"> (L84 + L85 + L104 + L105 + L124 + L125 + L144 + L145) / 2 * $D273</f>
        <v>0</v>
      </c>
      <c r="M273" s="2">
        <f t="shared" si="93"/>
        <v>0</v>
      </c>
      <c r="N273" s="2">
        <f t="shared" si="93"/>
        <v>0</v>
      </c>
      <c r="O273" s="2">
        <f t="shared" si="93"/>
        <v>0</v>
      </c>
      <c r="P273" s="2">
        <f t="shared" si="93"/>
        <v>0</v>
      </c>
      <c r="Q273" s="2">
        <f t="shared" si="93"/>
        <v>0</v>
      </c>
      <c r="R273" s="2">
        <f t="shared" si="93"/>
        <v>0</v>
      </c>
      <c r="S273" s="2">
        <f xml:space="preserve"> (S84 + S85 + S104 + S105 + S124 + S125 + S144 + S145) / 2 * $D273</f>
        <v>0</v>
      </c>
    </row>
    <row r="274" spans="2:19" outlineLevel="1" x14ac:dyDescent="0.3">
      <c r="B274" s="21" t="s">
        <v>37</v>
      </c>
      <c r="C274" s="3" t="s">
        <v>0</v>
      </c>
      <c r="D274" s="3"/>
      <c r="E274" s="3"/>
      <c r="F274" s="3"/>
      <c r="G274" s="2">
        <f xml:space="preserve"> IF(G276&gt;0, G276 * $D277 * G$7, 0)</f>
        <v>0</v>
      </c>
      <c r="H274" s="2">
        <f xml:space="preserve"> IF(H276&gt;0, H276 * $D277 * H$7, 0)</f>
        <v>0</v>
      </c>
      <c r="I274" s="2">
        <f t="shared" ref="I274:J274" si="94" xml:space="preserve"> IF(I276&gt;0, I276 * $D277 * I$7, 0)</f>
        <v>0</v>
      </c>
      <c r="J274" s="2">
        <f t="shared" si="94"/>
        <v>0</v>
      </c>
      <c r="K274" s="2">
        <f>SUM(G274:J274)</f>
        <v>0</v>
      </c>
      <c r="L274" s="2">
        <f xml:space="preserve"> IF(L276&gt;0, L276 * $D277 * L$7, 0)</f>
        <v>0</v>
      </c>
      <c r="M274" s="2">
        <f t="shared" ref="M274:S274" si="95" xml:space="preserve"> IF(M276&gt;0, M276 * $D277 * M$7, 0)</f>
        <v>0</v>
      </c>
      <c r="N274" s="2">
        <f t="shared" si="95"/>
        <v>0</v>
      </c>
      <c r="O274" s="2">
        <f t="shared" si="95"/>
        <v>0</v>
      </c>
      <c r="P274" s="2">
        <f>SUM(L274:O274)</f>
        <v>0</v>
      </c>
      <c r="Q274" s="2">
        <f t="shared" si="95"/>
        <v>0</v>
      </c>
      <c r="R274" s="2">
        <f t="shared" si="95"/>
        <v>0</v>
      </c>
      <c r="S274" s="2">
        <f t="shared" si="95"/>
        <v>0</v>
      </c>
    </row>
    <row r="275" spans="2:19" outlineLevel="2" x14ac:dyDescent="0.3">
      <c r="B275" s="22" t="s">
        <v>19</v>
      </c>
      <c r="C275" s="20" t="s">
        <v>0</v>
      </c>
      <c r="D275" s="18"/>
      <c r="E275" s="18"/>
      <c r="F275" s="8"/>
      <c r="G275" s="2">
        <v>0</v>
      </c>
      <c r="H275" s="2">
        <f t="shared" ref="H275:S275" si="96" xml:space="preserve"> G336</f>
        <v>-491353.85</v>
      </c>
      <c r="I275" s="2">
        <f t="shared" si="96"/>
        <v>-491472.25</v>
      </c>
      <c r="J275" s="2">
        <f t="shared" si="96"/>
        <v>-491482.11</v>
      </c>
      <c r="K275" s="2">
        <f t="shared" si="96"/>
        <v>-491519.95</v>
      </c>
      <c r="L275" s="2">
        <f t="shared" si="96"/>
        <v>-1965828.1600000001</v>
      </c>
      <c r="M275" s="2">
        <f t="shared" si="96"/>
        <v>-491684</v>
      </c>
      <c r="N275" s="2">
        <f t="shared" si="96"/>
        <v>-491919</v>
      </c>
      <c r="O275" s="2">
        <f t="shared" si="96"/>
        <v>-492151</v>
      </c>
      <c r="P275" s="2">
        <f t="shared" si="96"/>
        <v>-492619</v>
      </c>
      <c r="Q275" s="2">
        <f t="shared" si="96"/>
        <v>-1968373</v>
      </c>
      <c r="R275" s="2">
        <f t="shared" si="96"/>
        <v>-1968194.5</v>
      </c>
      <c r="S275" s="2">
        <f t="shared" si="96"/>
        <v>-1969300</v>
      </c>
    </row>
    <row r="276" spans="2:19" outlineLevel="2" x14ac:dyDescent="0.3">
      <c r="B276" s="22" t="s">
        <v>59</v>
      </c>
      <c r="C276" s="20" t="s">
        <v>0</v>
      </c>
      <c r="D276" s="18"/>
      <c r="E276" s="18"/>
      <c r="F276" s="8"/>
      <c r="G276" s="2">
        <v>0</v>
      </c>
      <c r="H276" s="2">
        <f xml:space="preserve"> SUM($G275:H275)</f>
        <v>-491353.85</v>
      </c>
      <c r="I276" s="2">
        <f xml:space="preserve"> SUM($G275:I275)</f>
        <v>-982826.1</v>
      </c>
      <c r="J276" s="2">
        <f xml:space="preserve"> SUM($G275:J275)</f>
        <v>-1474308.21</v>
      </c>
      <c r="K276" s="2">
        <f xml:space="preserve"> SUM($G275:K275)</f>
        <v>-1965828.16</v>
      </c>
      <c r="L276" s="2">
        <f xml:space="preserve"> SUM($G275:L275) - $L275</f>
        <v>-1965828.1600000001</v>
      </c>
      <c r="M276" s="2">
        <f xml:space="preserve"> SUM($G275:M275) - $L275</f>
        <v>-2457512.16</v>
      </c>
      <c r="N276" s="2">
        <f xml:space="preserve"> SUM($G275:N275) - $L275</f>
        <v>-2949431.16</v>
      </c>
      <c r="O276" s="2">
        <f xml:space="preserve"> SUM($G275:O275) - $L275</f>
        <v>-3441582.16</v>
      </c>
      <c r="P276" s="2">
        <f xml:space="preserve"> SUM($G275:P275) - $L275</f>
        <v>-3934201.16</v>
      </c>
      <c r="Q276" s="2">
        <f xml:space="preserve"> SUM($G275:Q275) - $L275 - $Q275</f>
        <v>-3934201.16</v>
      </c>
      <c r="R276" s="2">
        <f xml:space="preserve"> SUM($G275:R275) - $L275 - $Q275</f>
        <v>-5902395.6600000001</v>
      </c>
      <c r="S276" s="2">
        <f xml:space="preserve"> SUM($G275:S275) - $L275 - $Q275</f>
        <v>-7871695.6600000001</v>
      </c>
    </row>
    <row r="277" spans="2:19" outlineLevel="2" x14ac:dyDescent="0.3">
      <c r="B277" s="34" t="s">
        <v>58</v>
      </c>
      <c r="C277" s="10" t="s">
        <v>5</v>
      </c>
      <c r="D277" s="11">
        <v>0</v>
      </c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spans="2:19" outlineLevel="1" x14ac:dyDescent="0.3">
      <c r="B278" s="21" t="s">
        <v>57</v>
      </c>
      <c r="C278" s="3" t="s">
        <v>0</v>
      </c>
      <c r="D278" s="3"/>
      <c r="E278" s="3"/>
      <c r="F278" s="3"/>
      <c r="G278" s="2">
        <f t="shared" ref="G278:P278" si="97" xml:space="preserve"> G286 + G294</f>
        <v>0</v>
      </c>
      <c r="H278" s="2">
        <f t="shared" si="97"/>
        <v>0</v>
      </c>
      <c r="I278" s="2">
        <f t="shared" si="97"/>
        <v>0</v>
      </c>
      <c r="J278" s="2">
        <f t="shared" si="97"/>
        <v>0</v>
      </c>
      <c r="K278" s="2">
        <f t="shared" si="97"/>
        <v>0</v>
      </c>
      <c r="L278" s="2">
        <f t="shared" si="97"/>
        <v>0</v>
      </c>
      <c r="M278" s="2">
        <f t="shared" si="97"/>
        <v>0</v>
      </c>
      <c r="N278" s="2">
        <f t="shared" si="97"/>
        <v>0</v>
      </c>
      <c r="O278" s="2">
        <f t="shared" si="97"/>
        <v>0</v>
      </c>
      <c r="P278" s="2">
        <f t="shared" si="97"/>
        <v>0</v>
      </c>
      <c r="Q278" s="2">
        <f t="shared" ref="Q278:S278" si="98" xml:space="preserve"> Q286 + Q294</f>
        <v>0</v>
      </c>
      <c r="R278" s="2">
        <f t="shared" si="98"/>
        <v>0</v>
      </c>
      <c r="S278" s="2">
        <f t="shared" si="98"/>
        <v>0</v>
      </c>
    </row>
    <row r="279" spans="2:19" ht="4.5" customHeight="1" outlineLevel="2" x14ac:dyDescent="0.3">
      <c r="B279" s="21"/>
      <c r="C279" s="3"/>
      <c r="D279" s="3"/>
      <c r="E279" s="3"/>
      <c r="F279" s="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</row>
    <row r="280" spans="2:19" outlineLevel="2" x14ac:dyDescent="0.3">
      <c r="B280" s="32" t="s">
        <v>56</v>
      </c>
      <c r="C280" s="8"/>
      <c r="D280" s="18"/>
      <c r="E280" s="18"/>
      <c r="F280" s="8"/>
      <c r="G280" s="3"/>
      <c r="H280" s="3"/>
      <c r="I280" s="3"/>
      <c r="J280" s="3"/>
      <c r="K280" s="3"/>
      <c r="L280" s="8"/>
      <c r="M280" s="8"/>
      <c r="N280" s="8"/>
      <c r="O280" s="8"/>
      <c r="P280" s="8"/>
      <c r="Q280" s="8"/>
      <c r="R280" s="8"/>
      <c r="S280" s="8"/>
    </row>
    <row r="281" spans="2:19" outlineLevel="2" x14ac:dyDescent="0.3">
      <c r="B281" s="31" t="s">
        <v>54</v>
      </c>
      <c r="C281" s="27" t="s">
        <v>5</v>
      </c>
      <c r="D281" s="18"/>
      <c r="E281" s="18"/>
      <c r="F281" s="8"/>
      <c r="G281" s="30">
        <v>0</v>
      </c>
      <c r="H281" s="29">
        <f t="shared" ref="H281:S281" si="99" xml:space="preserve"> G281</f>
        <v>0</v>
      </c>
      <c r="I281" s="29">
        <f t="shared" si="99"/>
        <v>0</v>
      </c>
      <c r="J281" s="29">
        <f t="shared" si="99"/>
        <v>0</v>
      </c>
      <c r="K281" s="29">
        <f t="shared" si="99"/>
        <v>0</v>
      </c>
      <c r="L281" s="29">
        <f t="shared" si="99"/>
        <v>0</v>
      </c>
      <c r="M281" s="29">
        <f t="shared" si="99"/>
        <v>0</v>
      </c>
      <c r="N281" s="29">
        <f t="shared" si="99"/>
        <v>0</v>
      </c>
      <c r="O281" s="29">
        <f t="shared" si="99"/>
        <v>0</v>
      </c>
      <c r="P281" s="29">
        <f t="shared" si="99"/>
        <v>0</v>
      </c>
      <c r="Q281" s="29">
        <f t="shared" si="99"/>
        <v>0</v>
      </c>
      <c r="R281" s="29">
        <f t="shared" si="99"/>
        <v>0</v>
      </c>
      <c r="S281" s="29">
        <f t="shared" si="99"/>
        <v>0</v>
      </c>
    </row>
    <row r="282" spans="2:19" outlineLevel="2" x14ac:dyDescent="0.3">
      <c r="B282" s="28" t="s">
        <v>53</v>
      </c>
      <c r="C282" s="27" t="s">
        <v>5</v>
      </c>
      <c r="D282" s="18"/>
      <c r="E282" s="18"/>
      <c r="F282" s="8"/>
      <c r="G282" s="2">
        <f t="shared" ref="G282:P282" si="100" xml:space="preserve">  POWER(1 + G281, G$7) - 1</f>
        <v>0</v>
      </c>
      <c r="H282" s="2">
        <f t="shared" si="100"/>
        <v>0</v>
      </c>
      <c r="I282" s="2">
        <f t="shared" si="100"/>
        <v>0</v>
      </c>
      <c r="J282" s="2">
        <f t="shared" si="100"/>
        <v>0</v>
      </c>
      <c r="K282" s="2">
        <f xml:space="preserve">  POWER(1 + K281, K$7) - 1</f>
        <v>0</v>
      </c>
      <c r="L282" s="2">
        <f t="shared" si="100"/>
        <v>0</v>
      </c>
      <c r="M282" s="2">
        <f t="shared" si="100"/>
        <v>0</v>
      </c>
      <c r="N282" s="2">
        <f t="shared" si="100"/>
        <v>0</v>
      </c>
      <c r="O282" s="2">
        <f t="shared" si="100"/>
        <v>0</v>
      </c>
      <c r="P282" s="2">
        <f t="shared" si="100"/>
        <v>0</v>
      </c>
      <c r="Q282" s="2">
        <f t="shared" ref="Q282:S282" si="101" xml:space="preserve">  POWER(1 + Q281, Q$7) - 1</f>
        <v>0</v>
      </c>
      <c r="R282" s="2">
        <f t="shared" si="101"/>
        <v>0</v>
      </c>
      <c r="S282" s="2">
        <f t="shared" si="101"/>
        <v>0</v>
      </c>
    </row>
    <row r="283" spans="2:19" outlineLevel="2" x14ac:dyDescent="0.3">
      <c r="B283" s="26" t="s">
        <v>52</v>
      </c>
      <c r="C283" s="3" t="s">
        <v>0</v>
      </c>
      <c r="D283" s="18"/>
      <c r="E283" s="18"/>
      <c r="F283" s="8"/>
      <c r="G283" s="17">
        <v>0</v>
      </c>
      <c r="H283" s="17">
        <v>0</v>
      </c>
      <c r="I283" s="17">
        <v>0</v>
      </c>
      <c r="J283" s="17">
        <v>0</v>
      </c>
      <c r="K283" s="25">
        <f xml:space="preserve"> SUM(G283:J283)</f>
        <v>0</v>
      </c>
      <c r="L283" s="17">
        <v>0</v>
      </c>
      <c r="M283" s="17">
        <v>0</v>
      </c>
      <c r="N283" s="17">
        <v>0</v>
      </c>
      <c r="O283" s="17">
        <v>0</v>
      </c>
      <c r="P283" s="25">
        <f xml:space="preserve"> SUM(L283:O283)</f>
        <v>0</v>
      </c>
      <c r="Q283" s="17">
        <v>0</v>
      </c>
      <c r="R283" s="17">
        <v>0</v>
      </c>
      <c r="S283" s="17">
        <v>0</v>
      </c>
    </row>
    <row r="284" spans="2:19" outlineLevel="2" x14ac:dyDescent="0.3">
      <c r="B284" s="26" t="s">
        <v>51</v>
      </c>
      <c r="C284" s="3" t="s">
        <v>0</v>
      </c>
      <c r="D284" s="18" t="s">
        <v>50</v>
      </c>
      <c r="E284" s="18"/>
      <c r="F284" s="8"/>
      <c r="G284" s="17">
        <v>0</v>
      </c>
      <c r="H284" s="17">
        <v>0</v>
      </c>
      <c r="I284" s="17">
        <v>0</v>
      </c>
      <c r="J284" s="17">
        <v>0</v>
      </c>
      <c r="K284" s="25">
        <f xml:space="preserve"> SUM(G284:J284)</f>
        <v>0</v>
      </c>
      <c r="L284" s="17">
        <v>0</v>
      </c>
      <c r="M284" s="17">
        <v>0</v>
      </c>
      <c r="N284" s="17">
        <v>0</v>
      </c>
      <c r="O284" s="17">
        <v>0</v>
      </c>
      <c r="P284" s="25">
        <f xml:space="preserve"> SUM(L284:O284)</f>
        <v>0</v>
      </c>
      <c r="Q284" s="17">
        <v>0</v>
      </c>
      <c r="R284" s="17">
        <v>0</v>
      </c>
      <c r="S284" s="17">
        <v>0</v>
      </c>
    </row>
    <row r="285" spans="2:19" outlineLevel="2" x14ac:dyDescent="0.3">
      <c r="B285" s="24" t="s">
        <v>49</v>
      </c>
      <c r="C285" s="3" t="s">
        <v>0</v>
      </c>
      <c r="D285" s="18"/>
      <c r="E285" s="18"/>
      <c r="F285" s="8"/>
      <c r="G285" s="2">
        <f xml:space="preserve"> F285 + G283 - G284</f>
        <v>0</v>
      </c>
      <c r="H285" s="2">
        <f xml:space="preserve"> G285 + H283 - H284</f>
        <v>0</v>
      </c>
      <c r="I285" s="2">
        <f xml:space="preserve"> H285 + I283 - I284</f>
        <v>0</v>
      </c>
      <c r="J285" s="2">
        <f xml:space="preserve"> I285 + J283 - J284</f>
        <v>0</v>
      </c>
      <c r="K285" s="13">
        <f xml:space="preserve"> J285</f>
        <v>0</v>
      </c>
      <c r="L285" s="2">
        <f xml:space="preserve"> K285 + L283 - L284</f>
        <v>0</v>
      </c>
      <c r="M285" s="2">
        <f xml:space="preserve"> L285 + M283 - M284</f>
        <v>0</v>
      </c>
      <c r="N285" s="2">
        <f xml:space="preserve"> M285 + N283 - N284</f>
        <v>0</v>
      </c>
      <c r="O285" s="2">
        <f xml:space="preserve"> N285 + O283 - O284</f>
        <v>0</v>
      </c>
      <c r="P285" s="13">
        <f xml:space="preserve"> O285</f>
        <v>0</v>
      </c>
      <c r="Q285" s="2">
        <f xml:space="preserve"> P285 + Q283 - Q284</f>
        <v>0</v>
      </c>
      <c r="R285" s="2">
        <f xml:space="preserve"> Q285 + R283 - R284</f>
        <v>0</v>
      </c>
      <c r="S285" s="2">
        <f xml:space="preserve"> R285 + S283 - S284</f>
        <v>0</v>
      </c>
    </row>
    <row r="286" spans="2:19" outlineLevel="2" x14ac:dyDescent="0.3">
      <c r="B286" s="24" t="s">
        <v>48</v>
      </c>
      <c r="C286" s="3" t="s">
        <v>0</v>
      </c>
      <c r="D286" s="18"/>
      <c r="E286" s="18"/>
      <c r="F286" s="8"/>
      <c r="G286" s="2">
        <f xml:space="preserve">  G285 * G282</f>
        <v>0</v>
      </c>
      <c r="H286" s="2">
        <f xml:space="preserve">  H285 * H282</f>
        <v>0</v>
      </c>
      <c r="I286" s="2">
        <f xml:space="preserve">  I285 * I282</f>
        <v>0</v>
      </c>
      <c r="J286" s="2">
        <f xml:space="preserve">  J285 * J282</f>
        <v>0</v>
      </c>
      <c r="K286" s="13">
        <f>SUM(G286:J286)</f>
        <v>0</v>
      </c>
      <c r="L286" s="2">
        <f xml:space="preserve">  L285 * L282</f>
        <v>0</v>
      </c>
      <c r="M286" s="2">
        <f xml:space="preserve">  M285 * M282</f>
        <v>0</v>
      </c>
      <c r="N286" s="2">
        <f xml:space="preserve">  N285 * N282</f>
        <v>0</v>
      </c>
      <c r="O286" s="2">
        <f xml:space="preserve">  O285 * O282</f>
        <v>0</v>
      </c>
      <c r="P286" s="13">
        <f>SUM(L286:O286)</f>
        <v>0</v>
      </c>
      <c r="Q286" s="2">
        <f xml:space="preserve">  Q285 * Q282</f>
        <v>0</v>
      </c>
      <c r="R286" s="2">
        <f xml:space="preserve">  R285 * R282</f>
        <v>0</v>
      </c>
      <c r="S286" s="2">
        <f xml:space="preserve">  S285 * S282</f>
        <v>0</v>
      </c>
    </row>
    <row r="287" spans="2:19" ht="3.75" customHeight="1" outlineLevel="2" x14ac:dyDescent="0.3">
      <c r="B287" s="21"/>
      <c r="C287" s="3"/>
      <c r="D287" s="3"/>
      <c r="E287" s="3"/>
      <c r="F287" s="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</row>
    <row r="288" spans="2:19" outlineLevel="2" x14ac:dyDescent="0.3">
      <c r="B288" s="32" t="s">
        <v>55</v>
      </c>
      <c r="C288" s="8"/>
      <c r="D288" s="18"/>
      <c r="E288" s="18"/>
      <c r="F288" s="8"/>
      <c r="G288" s="3"/>
      <c r="H288" s="3"/>
      <c r="I288" s="3"/>
      <c r="J288" s="3"/>
      <c r="K288" s="3"/>
      <c r="L288" s="8"/>
      <c r="M288" s="8"/>
      <c r="N288" s="8"/>
      <c r="O288" s="8"/>
      <c r="P288" s="8"/>
      <c r="Q288" s="8"/>
      <c r="R288" s="8"/>
      <c r="S288" s="8"/>
    </row>
    <row r="289" spans="2:19" outlineLevel="2" x14ac:dyDescent="0.3">
      <c r="B289" s="31" t="s">
        <v>54</v>
      </c>
      <c r="C289" s="27" t="s">
        <v>5</v>
      </c>
      <c r="D289" s="18"/>
      <c r="E289" s="18"/>
      <c r="F289" s="8"/>
      <c r="G289" s="30">
        <v>0</v>
      </c>
      <c r="H289" s="29">
        <f t="shared" ref="H289:S289" si="102" xml:space="preserve"> G289</f>
        <v>0</v>
      </c>
      <c r="I289" s="29">
        <f t="shared" si="102"/>
        <v>0</v>
      </c>
      <c r="J289" s="29">
        <f t="shared" si="102"/>
        <v>0</v>
      </c>
      <c r="K289" s="29">
        <f t="shared" si="102"/>
        <v>0</v>
      </c>
      <c r="L289" s="29">
        <f t="shared" si="102"/>
        <v>0</v>
      </c>
      <c r="M289" s="29">
        <f t="shared" si="102"/>
        <v>0</v>
      </c>
      <c r="N289" s="29">
        <f t="shared" si="102"/>
        <v>0</v>
      </c>
      <c r="O289" s="29">
        <f t="shared" si="102"/>
        <v>0</v>
      </c>
      <c r="P289" s="29">
        <f t="shared" si="102"/>
        <v>0</v>
      </c>
      <c r="Q289" s="29">
        <f t="shared" si="102"/>
        <v>0</v>
      </c>
      <c r="R289" s="29">
        <f t="shared" si="102"/>
        <v>0</v>
      </c>
      <c r="S289" s="29">
        <f t="shared" si="102"/>
        <v>0</v>
      </c>
    </row>
    <row r="290" spans="2:19" outlineLevel="2" x14ac:dyDescent="0.3">
      <c r="B290" s="28" t="s">
        <v>53</v>
      </c>
      <c r="C290" s="27" t="s">
        <v>5</v>
      </c>
      <c r="D290" s="18"/>
      <c r="E290" s="18"/>
      <c r="F290" s="8"/>
      <c r="G290" s="2">
        <f t="shared" ref="G290:S290" si="103" xml:space="preserve">  POWER(1 + G289, G$7) - 1</f>
        <v>0</v>
      </c>
      <c r="H290" s="2">
        <f t="shared" si="103"/>
        <v>0</v>
      </c>
      <c r="I290" s="2">
        <f t="shared" si="103"/>
        <v>0</v>
      </c>
      <c r="J290" s="2">
        <f t="shared" si="103"/>
        <v>0</v>
      </c>
      <c r="K290" s="2">
        <f t="shared" si="103"/>
        <v>0</v>
      </c>
      <c r="L290" s="2">
        <f t="shared" si="103"/>
        <v>0</v>
      </c>
      <c r="M290" s="2">
        <f t="shared" si="103"/>
        <v>0</v>
      </c>
      <c r="N290" s="2">
        <f t="shared" si="103"/>
        <v>0</v>
      </c>
      <c r="O290" s="2">
        <f t="shared" si="103"/>
        <v>0</v>
      </c>
      <c r="P290" s="2">
        <f t="shared" si="103"/>
        <v>0</v>
      </c>
      <c r="Q290" s="2">
        <f t="shared" si="103"/>
        <v>0</v>
      </c>
      <c r="R290" s="2">
        <f t="shared" si="103"/>
        <v>0</v>
      </c>
      <c r="S290" s="2">
        <f t="shared" si="103"/>
        <v>0</v>
      </c>
    </row>
    <row r="291" spans="2:19" outlineLevel="2" x14ac:dyDescent="0.3">
      <c r="B291" s="26" t="s">
        <v>52</v>
      </c>
      <c r="C291" s="3" t="s">
        <v>0</v>
      </c>
      <c r="D291" s="18"/>
      <c r="E291" s="18"/>
      <c r="F291" s="8"/>
      <c r="G291" s="17">
        <v>0</v>
      </c>
      <c r="H291" s="17">
        <v>0</v>
      </c>
      <c r="I291" s="17">
        <v>0</v>
      </c>
      <c r="J291" s="17">
        <v>0</v>
      </c>
      <c r="K291" s="25">
        <f xml:space="preserve"> SUM(G291:J291)</f>
        <v>0</v>
      </c>
      <c r="L291" s="17">
        <v>0</v>
      </c>
      <c r="M291" s="17">
        <v>0</v>
      </c>
      <c r="N291" s="17">
        <v>0</v>
      </c>
      <c r="O291" s="17">
        <v>0</v>
      </c>
      <c r="P291" s="25">
        <f xml:space="preserve"> SUM(L291:O291)</f>
        <v>0</v>
      </c>
      <c r="Q291" s="17">
        <v>0</v>
      </c>
      <c r="R291" s="17">
        <v>0</v>
      </c>
      <c r="S291" s="17">
        <v>0</v>
      </c>
    </row>
    <row r="292" spans="2:19" outlineLevel="2" x14ac:dyDescent="0.3">
      <c r="B292" s="26" t="s">
        <v>51</v>
      </c>
      <c r="C292" s="3" t="s">
        <v>0</v>
      </c>
      <c r="D292" s="18" t="s">
        <v>50</v>
      </c>
      <c r="E292" s="18"/>
      <c r="F292" s="8"/>
      <c r="G292" s="17">
        <v>0</v>
      </c>
      <c r="H292" s="17">
        <v>0</v>
      </c>
      <c r="I292" s="17">
        <v>0</v>
      </c>
      <c r="J292" s="17">
        <v>0</v>
      </c>
      <c r="K292" s="25">
        <f xml:space="preserve"> SUM(G292:J292)</f>
        <v>0</v>
      </c>
      <c r="L292" s="17">
        <v>0</v>
      </c>
      <c r="M292" s="17">
        <v>0</v>
      </c>
      <c r="N292" s="17">
        <v>0</v>
      </c>
      <c r="O292" s="17">
        <v>0</v>
      </c>
      <c r="P292" s="25">
        <f xml:space="preserve"> SUM(L292:O292)</f>
        <v>0</v>
      </c>
      <c r="Q292" s="17">
        <v>0</v>
      </c>
      <c r="R292" s="17">
        <v>0</v>
      </c>
      <c r="S292" s="17">
        <v>0</v>
      </c>
    </row>
    <row r="293" spans="2:19" outlineLevel="2" x14ac:dyDescent="0.3">
      <c r="B293" s="24" t="s">
        <v>49</v>
      </c>
      <c r="C293" s="3" t="s">
        <v>0</v>
      </c>
      <c r="D293" s="18"/>
      <c r="E293" s="18"/>
      <c r="F293" s="8"/>
      <c r="G293" s="2">
        <f xml:space="preserve"> F293 + G291 - G292</f>
        <v>0</v>
      </c>
      <c r="H293" s="2">
        <f xml:space="preserve"> G293 + H291 - H292</f>
        <v>0</v>
      </c>
      <c r="I293" s="2">
        <f xml:space="preserve"> H293 + I291 - I292</f>
        <v>0</v>
      </c>
      <c r="J293" s="2">
        <f xml:space="preserve"> I293 + J291 - J292</f>
        <v>0</v>
      </c>
      <c r="K293" s="13">
        <f xml:space="preserve"> J293</f>
        <v>0</v>
      </c>
      <c r="L293" s="2">
        <f xml:space="preserve"> K293 + L291 - L292</f>
        <v>0</v>
      </c>
      <c r="M293" s="2">
        <f xml:space="preserve"> L293 + M291 - M292</f>
        <v>0</v>
      </c>
      <c r="N293" s="2">
        <f xml:space="preserve"> M293 + N291 - N292</f>
        <v>0</v>
      </c>
      <c r="O293" s="2">
        <f xml:space="preserve"> N293 + O291 - O292</f>
        <v>0</v>
      </c>
      <c r="P293" s="13">
        <f xml:space="preserve"> O293</f>
        <v>0</v>
      </c>
      <c r="Q293" s="2">
        <f xml:space="preserve"> P293 + Q291 - Q292</f>
        <v>0</v>
      </c>
      <c r="R293" s="2">
        <f xml:space="preserve"> Q293 + R291 - R292</f>
        <v>0</v>
      </c>
      <c r="S293" s="2">
        <f xml:space="preserve"> R293 + S291 - S292</f>
        <v>0</v>
      </c>
    </row>
    <row r="294" spans="2:19" outlineLevel="2" x14ac:dyDescent="0.3">
      <c r="B294" s="24" t="s">
        <v>48</v>
      </c>
      <c r="C294" s="3" t="s">
        <v>0</v>
      </c>
      <c r="D294" s="18"/>
      <c r="E294" s="18"/>
      <c r="F294" s="8"/>
      <c r="G294" s="2">
        <f xml:space="preserve">  G293 * G290</f>
        <v>0</v>
      </c>
      <c r="H294" s="2">
        <f xml:space="preserve">  H293 * H290</f>
        <v>0</v>
      </c>
      <c r="I294" s="2">
        <f xml:space="preserve">  I293 * I290</f>
        <v>0</v>
      </c>
      <c r="J294" s="2">
        <f xml:space="preserve">  J293 * J290</f>
        <v>0</v>
      </c>
      <c r="K294" s="13">
        <f>SUM(G294:J294)</f>
        <v>0</v>
      </c>
      <c r="L294" s="2">
        <f xml:space="preserve">  L293 * L290</f>
        <v>0</v>
      </c>
      <c r="M294" s="2">
        <f xml:space="preserve">  M293 * M290</f>
        <v>0</v>
      </c>
      <c r="N294" s="2">
        <f xml:space="preserve">  N293 * N290</f>
        <v>0</v>
      </c>
      <c r="O294" s="2">
        <f xml:space="preserve">  O293 * O290</f>
        <v>0</v>
      </c>
      <c r="P294" s="13">
        <f>SUM(L294:O294)</f>
        <v>0</v>
      </c>
      <c r="Q294" s="2">
        <f xml:space="preserve">  Q293 * Q290</f>
        <v>0</v>
      </c>
      <c r="R294" s="2">
        <f xml:space="preserve">  R293 * R290</f>
        <v>0</v>
      </c>
      <c r="S294" s="2">
        <f xml:space="preserve">  S293 * S290</f>
        <v>0</v>
      </c>
    </row>
    <row r="295" spans="2:19" ht="7.5" customHeight="1" outlineLevel="1" x14ac:dyDescent="0.3">
      <c r="B295" s="8"/>
      <c r="C295" s="3"/>
      <c r="D295" s="3"/>
      <c r="E295" s="3"/>
      <c r="F295" s="3"/>
      <c r="G295" s="3"/>
      <c r="H295" s="3"/>
      <c r="I295" s="3"/>
      <c r="J295" s="3"/>
      <c r="K295" s="3"/>
      <c r="L295" s="8"/>
      <c r="M295" s="8"/>
      <c r="N295" s="8"/>
      <c r="O295" s="8"/>
      <c r="P295" s="8"/>
      <c r="Q295" s="8"/>
      <c r="R295" s="8"/>
      <c r="S295" s="8"/>
    </row>
    <row r="296" spans="2:19" outlineLevel="1" x14ac:dyDescent="0.3">
      <c r="B296" s="14" t="s">
        <v>47</v>
      </c>
      <c r="C296" s="6" t="s">
        <v>0</v>
      </c>
      <c r="D296" s="6"/>
      <c r="E296" s="6"/>
      <c r="F296" s="6"/>
      <c r="G296" s="13">
        <f xml:space="preserve"> G271 - G273 + G274 - G278</f>
        <v>-491353.85</v>
      </c>
      <c r="H296" s="13">
        <f t="shared" ref="H296:P296" si="104" xml:space="preserve"> H271 - H273 + H274 - H278</f>
        <v>-491472.25</v>
      </c>
      <c r="I296" s="13">
        <f t="shared" si="104"/>
        <v>-491482.11</v>
      </c>
      <c r="J296" s="13">
        <f t="shared" si="104"/>
        <v>-491519.95</v>
      </c>
      <c r="K296" s="13">
        <f t="shared" si="104"/>
        <v>-1965828.1600000001</v>
      </c>
      <c r="L296" s="13">
        <f t="shared" si="104"/>
        <v>-491684</v>
      </c>
      <c r="M296" s="13">
        <f t="shared" si="104"/>
        <v>-491919</v>
      </c>
      <c r="N296" s="13">
        <f t="shared" si="104"/>
        <v>-492151</v>
      </c>
      <c r="O296" s="13">
        <f t="shared" si="104"/>
        <v>-492619</v>
      </c>
      <c r="P296" s="13">
        <f t="shared" si="104"/>
        <v>-1968373</v>
      </c>
      <c r="Q296" s="13">
        <f t="shared" ref="Q296:S296" si="105" xml:space="preserve"> Q271 - Q273 + Q274 - Q278</f>
        <v>-1968194.5</v>
      </c>
      <c r="R296" s="13">
        <f t="shared" si="105"/>
        <v>-1969300</v>
      </c>
      <c r="S296" s="13">
        <f t="shared" si="105"/>
        <v>-1973461.5</v>
      </c>
    </row>
    <row r="297" spans="2:19" ht="7.5" customHeight="1" outlineLevel="1" x14ac:dyDescent="0.3">
      <c r="B297" s="8"/>
      <c r="C297" s="3"/>
      <c r="D297" s="3"/>
      <c r="E297" s="3"/>
      <c r="F297" s="3"/>
      <c r="G297" s="3"/>
      <c r="H297" s="3"/>
      <c r="I297" s="3"/>
      <c r="J297" s="3"/>
      <c r="K297" s="3"/>
      <c r="L297" s="8"/>
      <c r="M297" s="8"/>
      <c r="N297" s="8"/>
      <c r="O297" s="8"/>
      <c r="P297" s="8"/>
      <c r="Q297" s="8"/>
      <c r="R297" s="8"/>
      <c r="S297" s="8"/>
    </row>
    <row r="298" spans="2:19" outlineLevel="1" x14ac:dyDescent="0.3">
      <c r="B298" s="21" t="s">
        <v>35</v>
      </c>
      <c r="C298" s="3" t="s">
        <v>0</v>
      </c>
      <c r="D298" s="11">
        <v>0.2</v>
      </c>
      <c r="E298" s="3"/>
      <c r="F298" s="3"/>
      <c r="G298" s="2">
        <f xml:space="preserve"> IF(G300 &gt; 0, G300 * $D298, 0)</f>
        <v>0</v>
      </c>
      <c r="H298" s="2">
        <f xml:space="preserve"> IF(H300 &gt; 0, H300 * $D298, 0)</f>
        <v>0</v>
      </c>
      <c r="I298" s="2">
        <f xml:space="preserve"> IF(I300 &gt; 0, I300 * $D298, 0)</f>
        <v>0</v>
      </c>
      <c r="J298" s="2">
        <f xml:space="preserve"> IF(J300 &gt; 0, J300 * $D298, 0)</f>
        <v>0</v>
      </c>
      <c r="K298" s="13">
        <f>SUM(G298:J298)</f>
        <v>0</v>
      </c>
      <c r="L298" s="2">
        <f xml:space="preserve"> IF(L300 &gt; 0, L300 * $D298, 0)</f>
        <v>0</v>
      </c>
      <c r="M298" s="2">
        <f xml:space="preserve"> IF(M300 &gt; 0, M300 * $D298, 0)</f>
        <v>0</v>
      </c>
      <c r="N298" s="2">
        <f xml:space="preserve"> IF(N300 &gt; 0, N300 * $D298, 0)</f>
        <v>0</v>
      </c>
      <c r="O298" s="2">
        <f xml:space="preserve"> IF(O300 &gt; 0, O300 * $D298, 0)</f>
        <v>0</v>
      </c>
      <c r="P298" s="13">
        <f>SUM(L298:O298)</f>
        <v>0</v>
      </c>
      <c r="Q298" s="2">
        <f xml:space="preserve"> IF(Q300 &gt; 0, Q300 * $D298, 0)</f>
        <v>0</v>
      </c>
      <c r="R298" s="2">
        <f xml:space="preserve"> IF(R300 &gt; 0, R300 * $D298, 0)</f>
        <v>0</v>
      </c>
      <c r="S298" s="2">
        <f xml:space="preserve"> IF(S300 &gt; 0, S300 * $D298, 0)</f>
        <v>0</v>
      </c>
    </row>
    <row r="299" spans="2:19" outlineLevel="1" x14ac:dyDescent="0.3">
      <c r="B299" s="22" t="s">
        <v>46</v>
      </c>
      <c r="C299" s="20" t="s">
        <v>0</v>
      </c>
      <c r="D299" s="18"/>
      <c r="E299" s="18"/>
      <c r="F299" s="8"/>
      <c r="G299" s="2">
        <f xml:space="preserve"> MIN(F299+G296, 0)</f>
        <v>-491353.85</v>
      </c>
      <c r="H299" s="2">
        <f xml:space="preserve"> MIN(G299+H296, 0)</f>
        <v>-982826.1</v>
      </c>
      <c r="I299" s="2">
        <f xml:space="preserve"> MIN(H299+I296, 0)</f>
        <v>-1474308.21</v>
      </c>
      <c r="J299" s="2">
        <f xml:space="preserve"> MIN(I299+J296, 0)</f>
        <v>-1965828.16</v>
      </c>
      <c r="K299" s="13">
        <f xml:space="preserve"> J299</f>
        <v>-1965828.16</v>
      </c>
      <c r="L299" s="2">
        <f xml:space="preserve"> MIN(K299+L296, 0)</f>
        <v>-2457512.16</v>
      </c>
      <c r="M299" s="2">
        <f xml:space="preserve"> MIN(L299+M296, 0)</f>
        <v>-2949431.16</v>
      </c>
      <c r="N299" s="2">
        <f xml:space="preserve"> MIN(M299+N296, 0)</f>
        <v>-3441582.16</v>
      </c>
      <c r="O299" s="2">
        <f xml:space="preserve"> MIN(N299+O296, 0)</f>
        <v>-3934201.16</v>
      </c>
      <c r="P299" s="13">
        <f xml:space="preserve"> O299</f>
        <v>-3934201.16</v>
      </c>
      <c r="Q299" s="2">
        <f xml:space="preserve"> MIN(P299+Q296, 0)</f>
        <v>-5902395.6600000001</v>
      </c>
      <c r="R299" s="2">
        <f xml:space="preserve"> MIN(Q299+R296, 0)</f>
        <v>-7871695.6600000001</v>
      </c>
      <c r="S299" s="2">
        <f xml:space="preserve"> MIN(R299+S296, 0)</f>
        <v>-9845157.1600000001</v>
      </c>
    </row>
    <row r="300" spans="2:19" outlineLevel="1" x14ac:dyDescent="0.3">
      <c r="B300" s="22" t="s">
        <v>45</v>
      </c>
      <c r="C300" s="20" t="s">
        <v>0</v>
      </c>
      <c r="D300" s="18"/>
      <c r="E300" s="18"/>
      <c r="F300" s="8"/>
      <c r="G300" s="23">
        <f>IF(G299 &lt; 0, 0, MAX(F299 + G296, 0))</f>
        <v>0</v>
      </c>
      <c r="H300" s="23">
        <f>IF(H299 &lt; 0, 0, MAX(G299 + H296, 0))</f>
        <v>0</v>
      </c>
      <c r="I300" s="23">
        <f>IF(I299 &lt; 0, 0, MAX(H299 + I296, 0))</f>
        <v>0</v>
      </c>
      <c r="J300" s="23">
        <f>IF(J299 &lt; 0, 0, MAX(I299 + J296, 0))</f>
        <v>0</v>
      </c>
      <c r="K300" s="13">
        <f>SUM(G300:J300)</f>
        <v>0</v>
      </c>
      <c r="L300" s="23">
        <f>IF(L299 &lt; 0, 0, MAX(K299 + L296, 0))</f>
        <v>0</v>
      </c>
      <c r="M300" s="23">
        <f>IF(M299 &lt; 0, 0, MAX(L299 + M296, 0))</f>
        <v>0</v>
      </c>
      <c r="N300" s="23">
        <f>IF(N299 &lt; 0, 0, MAX(M299 + N296, 0))</f>
        <v>0</v>
      </c>
      <c r="O300" s="23">
        <f>IF(O299 &lt; 0, 0, MAX(N299 + O296, 0))</f>
        <v>0</v>
      </c>
      <c r="P300" s="13">
        <f>SUM(L300:O300)</f>
        <v>0</v>
      </c>
      <c r="Q300" s="23">
        <f>IF(Q299 &lt; 0, 0, MAX(P299 + Q296, 0))</f>
        <v>0</v>
      </c>
      <c r="R300" s="23">
        <f>IF(R299 &lt; 0, 0, MAX(Q299 + R296, 0))</f>
        <v>0</v>
      </c>
      <c r="S300" s="23">
        <f>IF(S299 &lt; 0, 0, MAX(R299 + S296, 0))</f>
        <v>0</v>
      </c>
    </row>
    <row r="301" spans="2:19" outlineLevel="1" x14ac:dyDescent="0.3">
      <c r="B301" s="22"/>
      <c r="C301" s="20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</row>
    <row r="302" spans="2:19" ht="66" outlineLevel="1" x14ac:dyDescent="0.3">
      <c r="B302" s="14" t="s">
        <v>44</v>
      </c>
      <c r="C302" s="6" t="s">
        <v>0</v>
      </c>
      <c r="D302" s="6"/>
      <c r="E302" s="6"/>
      <c r="F302" s="6"/>
      <c r="G302" s="13">
        <f t="shared" ref="G302:P302" si="106" xml:space="preserve"> G296 - G298</f>
        <v>-491353.85</v>
      </c>
      <c r="H302" s="13">
        <f t="shared" si="106"/>
        <v>-491472.25</v>
      </c>
      <c r="I302" s="13">
        <f t="shared" si="106"/>
        <v>-491482.11</v>
      </c>
      <c r="J302" s="13">
        <f t="shared" si="106"/>
        <v>-491519.95</v>
      </c>
      <c r="K302" s="13">
        <f t="shared" si="106"/>
        <v>-1965828.1600000001</v>
      </c>
      <c r="L302" s="13">
        <f t="shared" si="106"/>
        <v>-491684</v>
      </c>
      <c r="M302" s="13">
        <f t="shared" si="106"/>
        <v>-491919</v>
      </c>
      <c r="N302" s="13">
        <f t="shared" si="106"/>
        <v>-492151</v>
      </c>
      <c r="O302" s="13">
        <f t="shared" si="106"/>
        <v>-492619</v>
      </c>
      <c r="P302" s="13">
        <f t="shared" si="106"/>
        <v>-1968373</v>
      </c>
      <c r="Q302" s="13">
        <f t="shared" ref="Q302:S302" si="107" xml:space="preserve"> Q296 - Q298</f>
        <v>-1968194.5</v>
      </c>
      <c r="R302" s="13">
        <f t="shared" si="107"/>
        <v>-1969300</v>
      </c>
      <c r="S302" s="13">
        <f t="shared" si="107"/>
        <v>-1973461.5</v>
      </c>
    </row>
    <row r="303" spans="2:19" ht="115.2" outlineLevel="1" x14ac:dyDescent="0.3"/>
    <row r="304" spans="2:19" ht="132" outlineLevel="1" x14ac:dyDescent="0.3">
      <c r="B304" s="21" t="s">
        <v>43</v>
      </c>
      <c r="C304" s="20" t="s">
        <v>0</v>
      </c>
      <c r="G304" s="17">
        <v>0</v>
      </c>
      <c r="H304" s="17">
        <v>0</v>
      </c>
      <c r="I304" s="17">
        <v>0</v>
      </c>
      <c r="J304" s="17">
        <v>0</v>
      </c>
      <c r="K304" s="2">
        <f>SUM(G304:J304)</f>
        <v>0</v>
      </c>
      <c r="L304" s="17">
        <v>0</v>
      </c>
      <c r="M304" s="17">
        <v>0</v>
      </c>
      <c r="N304" s="17">
        <v>0</v>
      </c>
      <c r="O304" s="17">
        <v>0</v>
      </c>
      <c r="P304" s="2">
        <f>SUM(L304:O304)</f>
        <v>0</v>
      </c>
      <c r="Q304" s="17">
        <v>0</v>
      </c>
      <c r="R304" s="17">
        <v>0</v>
      </c>
      <c r="S304" s="17">
        <v>0</v>
      </c>
    </row>
    <row r="306" spans="2:19" x14ac:dyDescent="0.3">
      <c r="B306" s="16" t="s">
        <v>42</v>
      </c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2:19" outlineLevel="1" x14ac:dyDescent="0.3">
      <c r="B307" s="8"/>
      <c r="C307" s="3"/>
      <c r="D307" s="3"/>
      <c r="E307" s="3"/>
      <c r="F307" s="3"/>
      <c r="G307" s="3"/>
      <c r="H307" s="3"/>
      <c r="I307" s="3"/>
      <c r="J307" s="3"/>
      <c r="K307" s="3"/>
      <c r="L307" s="8"/>
      <c r="M307" s="8"/>
      <c r="N307" s="8"/>
      <c r="O307" s="8"/>
      <c r="P307" s="8"/>
      <c r="Q307" s="8"/>
      <c r="R307" s="8"/>
      <c r="S307" s="8"/>
    </row>
    <row r="308" spans="2:19" outlineLevel="1" x14ac:dyDescent="0.3">
      <c r="B308" s="7" t="s">
        <v>34</v>
      </c>
      <c r="C308" s="6"/>
      <c r="D308" s="6"/>
      <c r="E308" s="6"/>
      <c r="F308" s="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</row>
    <row r="309" spans="2:19" outlineLevel="1" x14ac:dyDescent="0.3">
      <c r="B309" s="1" t="s">
        <v>41</v>
      </c>
      <c r="C309" s="3" t="s">
        <v>0</v>
      </c>
      <c r="D309" s="3"/>
      <c r="E309" s="3"/>
      <c r="F309" s="3"/>
      <c r="G309" s="2">
        <f t="shared" ref="G309:P309" si="108" xml:space="preserve"> G11</f>
        <v>100</v>
      </c>
      <c r="H309" s="2">
        <f t="shared" si="108"/>
        <v>1</v>
      </c>
      <c r="I309" s="2">
        <f t="shared" si="108"/>
        <v>0.84</v>
      </c>
      <c r="J309" s="2">
        <f t="shared" si="108"/>
        <v>1.8</v>
      </c>
      <c r="K309" s="2">
        <f t="shared" si="108"/>
        <v>103.64</v>
      </c>
      <c r="L309" s="2">
        <f t="shared" si="108"/>
        <v>7.5</v>
      </c>
      <c r="M309" s="2">
        <f t="shared" si="108"/>
        <v>15</v>
      </c>
      <c r="N309" s="2">
        <f t="shared" si="108"/>
        <v>25.5</v>
      </c>
      <c r="O309" s="2">
        <f t="shared" si="108"/>
        <v>42.5</v>
      </c>
      <c r="P309" s="2">
        <f t="shared" si="108"/>
        <v>90.5</v>
      </c>
      <c r="Q309" s="2">
        <f t="shared" ref="Q309:S309" si="109" xml:space="preserve"> Q11</f>
        <v>173.5</v>
      </c>
      <c r="R309" s="2">
        <f t="shared" si="109"/>
        <v>332</v>
      </c>
      <c r="S309" s="2">
        <f t="shared" si="109"/>
        <v>638.5</v>
      </c>
    </row>
    <row r="310" spans="2:19" outlineLevel="1" x14ac:dyDescent="0.3">
      <c r="B310" s="1" t="s">
        <v>40</v>
      </c>
      <c r="C310" s="3" t="s">
        <v>0</v>
      </c>
      <c r="D310" s="3"/>
      <c r="E310" s="3"/>
      <c r="F310" s="3"/>
      <c r="G310" s="2">
        <f t="shared" ref="G310:P310" si="110" xml:space="preserve"> G17 + G31 + G44 + G46 + G273</f>
        <v>491453.85</v>
      </c>
      <c r="H310" s="2">
        <f t="shared" si="110"/>
        <v>491473.25</v>
      </c>
      <c r="I310" s="2">
        <f t="shared" si="110"/>
        <v>491482.95</v>
      </c>
      <c r="J310" s="2">
        <f t="shared" si="110"/>
        <v>491521.75</v>
      </c>
      <c r="K310" s="2">
        <f t="shared" si="110"/>
        <v>1965931.8</v>
      </c>
      <c r="L310" s="2">
        <f t="shared" si="110"/>
        <v>491691.5</v>
      </c>
      <c r="M310" s="2">
        <f t="shared" si="110"/>
        <v>491934</v>
      </c>
      <c r="N310" s="2">
        <f t="shared" si="110"/>
        <v>492176.5</v>
      </c>
      <c r="O310" s="2">
        <f t="shared" si="110"/>
        <v>492661.5</v>
      </c>
      <c r="P310" s="2">
        <f t="shared" si="110"/>
        <v>1968463.5</v>
      </c>
      <c r="Q310" s="2">
        <f t="shared" ref="Q310:S310" si="111" xml:space="preserve"> Q17 + Q31 + Q44 + Q46 + Q273</f>
        <v>1968368</v>
      </c>
      <c r="R310" s="2">
        <f t="shared" si="111"/>
        <v>1969632</v>
      </c>
      <c r="S310" s="2">
        <f t="shared" si="111"/>
        <v>1974100</v>
      </c>
    </row>
    <row r="311" spans="2:19" outlineLevel="1" x14ac:dyDescent="0.3">
      <c r="B311" s="1" t="s">
        <v>39</v>
      </c>
      <c r="C311" s="3" t="s">
        <v>0</v>
      </c>
      <c r="D311" s="3"/>
      <c r="E311" s="3"/>
      <c r="F311" s="3"/>
      <c r="G311" s="2">
        <f t="shared" ref="G311:P311" si="112" xml:space="preserve"> G250</f>
        <v>0</v>
      </c>
      <c r="H311" s="2">
        <f t="shared" si="112"/>
        <v>0</v>
      </c>
      <c r="I311" s="2">
        <f t="shared" si="112"/>
        <v>0</v>
      </c>
      <c r="J311" s="2">
        <f t="shared" si="112"/>
        <v>0</v>
      </c>
      <c r="K311" s="2">
        <f t="shared" si="112"/>
        <v>0</v>
      </c>
      <c r="L311" s="2">
        <f t="shared" si="112"/>
        <v>0</v>
      </c>
      <c r="M311" s="2">
        <f t="shared" si="112"/>
        <v>0</v>
      </c>
      <c r="N311" s="2">
        <f t="shared" si="112"/>
        <v>0</v>
      </c>
      <c r="O311" s="2">
        <f t="shared" si="112"/>
        <v>0</v>
      </c>
      <c r="P311" s="2">
        <f t="shared" si="112"/>
        <v>0</v>
      </c>
      <c r="Q311" s="2">
        <f t="shared" ref="Q311:S311" si="113" xml:space="preserve"> Q250</f>
        <v>0</v>
      </c>
      <c r="R311" s="2">
        <f t="shared" si="113"/>
        <v>0</v>
      </c>
      <c r="S311" s="2">
        <f t="shared" si="113"/>
        <v>0</v>
      </c>
    </row>
    <row r="312" spans="2:19" outlineLevel="1" x14ac:dyDescent="0.3">
      <c r="B312" s="1" t="s">
        <v>38</v>
      </c>
      <c r="C312" s="3" t="s">
        <v>0</v>
      </c>
      <c r="D312" s="3"/>
      <c r="E312" s="3"/>
      <c r="F312" s="3"/>
      <c r="G312" s="2">
        <f t="shared" ref="G312:P312" si="114" xml:space="preserve"> G229</f>
        <v>0</v>
      </c>
      <c r="H312" s="2">
        <f t="shared" si="114"/>
        <v>0</v>
      </c>
      <c r="I312" s="2">
        <f t="shared" si="114"/>
        <v>0</v>
      </c>
      <c r="J312" s="2">
        <f t="shared" si="114"/>
        <v>0</v>
      </c>
      <c r="K312" s="2">
        <f t="shared" si="114"/>
        <v>0</v>
      </c>
      <c r="L312" s="2">
        <f t="shared" si="114"/>
        <v>0</v>
      </c>
      <c r="M312" s="2">
        <f t="shared" si="114"/>
        <v>0</v>
      </c>
      <c r="N312" s="2">
        <f t="shared" si="114"/>
        <v>0</v>
      </c>
      <c r="O312" s="2">
        <f t="shared" si="114"/>
        <v>0</v>
      </c>
      <c r="P312" s="2">
        <f t="shared" si="114"/>
        <v>0</v>
      </c>
      <c r="Q312" s="2">
        <f t="shared" ref="Q312:S312" si="115" xml:space="preserve"> Q229</f>
        <v>0</v>
      </c>
      <c r="R312" s="2">
        <f t="shared" si="115"/>
        <v>0</v>
      </c>
      <c r="S312" s="2">
        <f t="shared" si="115"/>
        <v>0</v>
      </c>
    </row>
    <row r="313" spans="2:19" outlineLevel="1" x14ac:dyDescent="0.3">
      <c r="B313" s="1" t="s">
        <v>37</v>
      </c>
      <c r="C313" s="3" t="s">
        <v>0</v>
      </c>
      <c r="D313" s="3"/>
      <c r="E313" s="3"/>
      <c r="F313" s="3"/>
      <c r="G313" s="2">
        <f t="shared" ref="G313:P313" si="116" xml:space="preserve"> G274</f>
        <v>0</v>
      </c>
      <c r="H313" s="2">
        <f t="shared" si="116"/>
        <v>0</v>
      </c>
      <c r="I313" s="2">
        <f t="shared" si="116"/>
        <v>0</v>
      </c>
      <c r="J313" s="2">
        <f t="shared" si="116"/>
        <v>0</v>
      </c>
      <c r="K313" s="2">
        <f t="shared" si="116"/>
        <v>0</v>
      </c>
      <c r="L313" s="2">
        <f t="shared" si="116"/>
        <v>0</v>
      </c>
      <c r="M313" s="2">
        <f t="shared" si="116"/>
        <v>0</v>
      </c>
      <c r="N313" s="2">
        <f t="shared" si="116"/>
        <v>0</v>
      </c>
      <c r="O313" s="2">
        <f t="shared" si="116"/>
        <v>0</v>
      </c>
      <c r="P313" s="2">
        <f t="shared" si="116"/>
        <v>0</v>
      </c>
      <c r="Q313" s="2">
        <f t="shared" ref="Q313:S313" si="117" xml:space="preserve"> Q274</f>
        <v>0</v>
      </c>
      <c r="R313" s="2">
        <f t="shared" si="117"/>
        <v>0</v>
      </c>
      <c r="S313" s="2">
        <f t="shared" si="117"/>
        <v>0</v>
      </c>
    </row>
    <row r="314" spans="2:19" outlineLevel="1" x14ac:dyDescent="0.3">
      <c r="B314" s="1" t="s">
        <v>36</v>
      </c>
      <c r="C314" s="3" t="s">
        <v>0</v>
      </c>
      <c r="D314" s="3"/>
      <c r="E314" s="3"/>
      <c r="F314" s="3"/>
      <c r="G314" s="2">
        <f t="shared" ref="G314:P314" si="118" xml:space="preserve"> G278</f>
        <v>0</v>
      </c>
      <c r="H314" s="2">
        <f t="shared" si="118"/>
        <v>0</v>
      </c>
      <c r="I314" s="2">
        <f t="shared" si="118"/>
        <v>0</v>
      </c>
      <c r="J314" s="2">
        <f t="shared" si="118"/>
        <v>0</v>
      </c>
      <c r="K314" s="2">
        <f t="shared" si="118"/>
        <v>0</v>
      </c>
      <c r="L314" s="2">
        <f t="shared" si="118"/>
        <v>0</v>
      </c>
      <c r="M314" s="2">
        <f t="shared" si="118"/>
        <v>0</v>
      </c>
      <c r="N314" s="2">
        <f t="shared" si="118"/>
        <v>0</v>
      </c>
      <c r="O314" s="2">
        <f t="shared" si="118"/>
        <v>0</v>
      </c>
      <c r="P314" s="2">
        <f t="shared" si="118"/>
        <v>0</v>
      </c>
      <c r="Q314" s="2">
        <f t="shared" ref="Q314:S314" si="119" xml:space="preserve"> Q278</f>
        <v>0</v>
      </c>
      <c r="R314" s="2">
        <f t="shared" si="119"/>
        <v>0</v>
      </c>
      <c r="S314" s="2">
        <f t="shared" si="119"/>
        <v>0</v>
      </c>
    </row>
    <row r="315" spans="2:19" outlineLevel="1" x14ac:dyDescent="0.3">
      <c r="B315" s="1" t="s">
        <v>35</v>
      </c>
      <c r="C315" s="3" t="s">
        <v>0</v>
      </c>
      <c r="D315" s="3"/>
      <c r="E315" s="3"/>
      <c r="F315" s="3"/>
      <c r="G315" s="2">
        <f t="shared" ref="G315:P315" si="120" xml:space="preserve"> G298</f>
        <v>0</v>
      </c>
      <c r="H315" s="2">
        <f t="shared" si="120"/>
        <v>0</v>
      </c>
      <c r="I315" s="2">
        <f t="shared" si="120"/>
        <v>0</v>
      </c>
      <c r="J315" s="2">
        <f t="shared" si="120"/>
        <v>0</v>
      </c>
      <c r="K315" s="2">
        <f t="shared" si="120"/>
        <v>0</v>
      </c>
      <c r="L315" s="2">
        <f t="shared" si="120"/>
        <v>0</v>
      </c>
      <c r="M315" s="2">
        <f t="shared" si="120"/>
        <v>0</v>
      </c>
      <c r="N315" s="2">
        <f t="shared" si="120"/>
        <v>0</v>
      </c>
      <c r="O315" s="2">
        <f t="shared" si="120"/>
        <v>0</v>
      </c>
      <c r="P315" s="2">
        <f t="shared" si="120"/>
        <v>0</v>
      </c>
      <c r="Q315" s="2">
        <f t="shared" ref="Q315:S315" si="121" xml:space="preserve"> Q298</f>
        <v>0</v>
      </c>
      <c r="R315" s="2">
        <f t="shared" si="121"/>
        <v>0</v>
      </c>
      <c r="S315" s="2">
        <f t="shared" si="121"/>
        <v>0</v>
      </c>
    </row>
    <row r="316" spans="2:19" outlineLevel="1" x14ac:dyDescent="0.3">
      <c r="B316" s="7" t="s">
        <v>34</v>
      </c>
      <c r="C316" s="6" t="s">
        <v>0</v>
      </c>
      <c r="D316" s="6"/>
      <c r="E316" s="6"/>
      <c r="F316" s="6"/>
      <c r="G316" s="13">
        <f t="shared" ref="G316:P316" si="122" xml:space="preserve"> G309 - G310 - G311 - G312 + G313 - G314 - G315</f>
        <v>-491353.85</v>
      </c>
      <c r="H316" s="13">
        <f t="shared" si="122"/>
        <v>-491472.25</v>
      </c>
      <c r="I316" s="13">
        <f t="shared" si="122"/>
        <v>-491482.11</v>
      </c>
      <c r="J316" s="13">
        <f t="shared" si="122"/>
        <v>-491519.95</v>
      </c>
      <c r="K316" s="13">
        <f t="shared" si="122"/>
        <v>-1965828.1600000001</v>
      </c>
      <c r="L316" s="13">
        <f t="shared" si="122"/>
        <v>-491684</v>
      </c>
      <c r="M316" s="13">
        <f t="shared" si="122"/>
        <v>-491919</v>
      </c>
      <c r="N316" s="13">
        <f t="shared" si="122"/>
        <v>-492151</v>
      </c>
      <c r="O316" s="13">
        <f t="shared" si="122"/>
        <v>-492619</v>
      </c>
      <c r="P316" s="13">
        <f t="shared" si="122"/>
        <v>-1968373</v>
      </c>
      <c r="Q316" s="13">
        <f t="shared" ref="Q316:S316" si="123" xml:space="preserve"> Q309 - Q310 - Q311 - Q312 + Q313 - Q314 - Q315</f>
        <v>-1968194.5</v>
      </c>
      <c r="R316" s="13">
        <f t="shared" si="123"/>
        <v>-1969300</v>
      </c>
      <c r="S316" s="13">
        <f t="shared" si="123"/>
        <v>-1973461.5</v>
      </c>
    </row>
    <row r="317" spans="2:19" ht="7.5" customHeight="1" outlineLevel="1" x14ac:dyDescent="0.3"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8"/>
      <c r="M317" s="8"/>
      <c r="N317" s="8"/>
      <c r="O317" s="8"/>
      <c r="P317" s="8"/>
      <c r="Q317" s="8"/>
      <c r="R317" s="8"/>
      <c r="S317" s="8"/>
    </row>
    <row r="318" spans="2:19" outlineLevel="1" x14ac:dyDescent="0.3">
      <c r="B318" s="7" t="s">
        <v>27</v>
      </c>
      <c r="C318" s="6"/>
      <c r="D318" s="6"/>
      <c r="E318" s="6"/>
      <c r="F318" s="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spans="2:19" outlineLevel="1" x14ac:dyDescent="0.3">
      <c r="B319" s="1" t="s">
        <v>33</v>
      </c>
      <c r="C319" s="3" t="s">
        <v>0</v>
      </c>
      <c r="D319" s="3"/>
      <c r="E319" s="3"/>
      <c r="F319" s="3"/>
      <c r="G319" s="2">
        <f t="shared" ref="G319:P319" si="124" xml:space="preserve"> G54</f>
        <v>0</v>
      </c>
      <c r="H319" s="2">
        <f t="shared" si="124"/>
        <v>0</v>
      </c>
      <c r="I319" s="2">
        <f t="shared" si="124"/>
        <v>0</v>
      </c>
      <c r="J319" s="2">
        <f t="shared" si="124"/>
        <v>0</v>
      </c>
      <c r="K319" s="2">
        <f t="shared" si="124"/>
        <v>0</v>
      </c>
      <c r="L319" s="2">
        <f t="shared" si="124"/>
        <v>0</v>
      </c>
      <c r="M319" s="2">
        <f t="shared" si="124"/>
        <v>0</v>
      </c>
      <c r="N319" s="2">
        <f t="shared" si="124"/>
        <v>0</v>
      </c>
      <c r="O319" s="2">
        <f t="shared" si="124"/>
        <v>0</v>
      </c>
      <c r="P319" s="2">
        <f t="shared" si="124"/>
        <v>0</v>
      </c>
      <c r="Q319" s="2">
        <f t="shared" ref="Q319:S319" si="125" xml:space="preserve"> Q54</f>
        <v>0</v>
      </c>
      <c r="R319" s="2">
        <f t="shared" si="125"/>
        <v>0</v>
      </c>
      <c r="S319" s="2">
        <f t="shared" si="125"/>
        <v>0</v>
      </c>
    </row>
    <row r="320" spans="2:19" outlineLevel="1" x14ac:dyDescent="0.3">
      <c r="B320" s="1" t="s">
        <v>32</v>
      </c>
      <c r="C320" s="3" t="s">
        <v>0</v>
      </c>
      <c r="D320" s="3"/>
      <c r="E320" s="3"/>
      <c r="F320" s="3"/>
      <c r="G320" s="2">
        <f xml:space="preserve"> G324 - F324</f>
        <v>0</v>
      </c>
      <c r="H320" s="2">
        <f xml:space="preserve"> H324 - G324</f>
        <v>0</v>
      </c>
      <c r="I320" s="2">
        <f xml:space="preserve"> I324 - H324</f>
        <v>0</v>
      </c>
      <c r="J320" s="2">
        <f xml:space="preserve"> J324 - I324</f>
        <v>0</v>
      </c>
      <c r="K320" s="2">
        <f xml:space="preserve"> K324 - F324</f>
        <v>0</v>
      </c>
      <c r="L320" s="2">
        <f xml:space="preserve"> L324 - K324</f>
        <v>0</v>
      </c>
      <c r="M320" s="2">
        <f xml:space="preserve"> M324 - L324</f>
        <v>0</v>
      </c>
      <c r="N320" s="2">
        <f xml:space="preserve"> N324 - M324</f>
        <v>0</v>
      </c>
      <c r="O320" s="2">
        <f xml:space="preserve"> O324 - N324</f>
        <v>0</v>
      </c>
      <c r="P320" s="2">
        <f xml:space="preserve"> P324 - K324</f>
        <v>0</v>
      </c>
      <c r="Q320" s="2">
        <f xml:space="preserve"> Q324 - P324</f>
        <v>0</v>
      </c>
      <c r="R320" s="2">
        <f xml:space="preserve"> R324 - Q324</f>
        <v>0</v>
      </c>
      <c r="S320" s="2">
        <f xml:space="preserve"> S324 - R324</f>
        <v>0</v>
      </c>
    </row>
    <row r="321" spans="2:19" outlineLevel="2" x14ac:dyDescent="0.3">
      <c r="B321" s="19" t="s">
        <v>31</v>
      </c>
      <c r="C321" s="3" t="s">
        <v>0</v>
      </c>
      <c r="D321" s="11">
        <v>0</v>
      </c>
      <c r="E321" s="3"/>
      <c r="F321" s="3"/>
      <c r="G321" s="2">
        <f t="shared" ref="G321:S323" si="126" xml:space="preserve"> G$11 * $D321</f>
        <v>0</v>
      </c>
      <c r="H321" s="2">
        <f t="shared" si="126"/>
        <v>0</v>
      </c>
      <c r="I321" s="2">
        <f t="shared" si="126"/>
        <v>0</v>
      </c>
      <c r="J321" s="2">
        <f t="shared" si="126"/>
        <v>0</v>
      </c>
      <c r="K321" s="2">
        <f t="shared" si="126"/>
        <v>0</v>
      </c>
      <c r="L321" s="2">
        <f t="shared" si="126"/>
        <v>0</v>
      </c>
      <c r="M321" s="2">
        <f t="shared" si="126"/>
        <v>0</v>
      </c>
      <c r="N321" s="2">
        <f t="shared" si="126"/>
        <v>0</v>
      </c>
      <c r="O321" s="2">
        <f t="shared" si="126"/>
        <v>0</v>
      </c>
      <c r="P321" s="2">
        <f t="shared" si="126"/>
        <v>0</v>
      </c>
      <c r="Q321" s="2">
        <f t="shared" si="126"/>
        <v>0</v>
      </c>
      <c r="R321" s="2">
        <f t="shared" si="126"/>
        <v>0</v>
      </c>
      <c r="S321" s="2">
        <f t="shared" si="126"/>
        <v>0</v>
      </c>
    </row>
    <row r="322" spans="2:19" outlineLevel="2" x14ac:dyDescent="0.3">
      <c r="B322" s="19" t="s">
        <v>30</v>
      </c>
      <c r="C322" s="3" t="s">
        <v>0</v>
      </c>
      <c r="D322" s="11">
        <v>0</v>
      </c>
      <c r="E322" s="3"/>
      <c r="F322" s="3"/>
      <c r="G322" s="2">
        <f t="shared" si="126"/>
        <v>0</v>
      </c>
      <c r="H322" s="2">
        <f t="shared" si="126"/>
        <v>0</v>
      </c>
      <c r="I322" s="2">
        <f t="shared" si="126"/>
        <v>0</v>
      </c>
      <c r="J322" s="2">
        <f t="shared" si="126"/>
        <v>0</v>
      </c>
      <c r="K322" s="2">
        <f t="shared" si="126"/>
        <v>0</v>
      </c>
      <c r="L322" s="2">
        <f t="shared" si="126"/>
        <v>0</v>
      </c>
      <c r="M322" s="2">
        <f t="shared" si="126"/>
        <v>0</v>
      </c>
      <c r="N322" s="2">
        <f t="shared" si="126"/>
        <v>0</v>
      </c>
      <c r="O322" s="2">
        <f t="shared" si="126"/>
        <v>0</v>
      </c>
      <c r="P322" s="2">
        <f xml:space="preserve"> P$11 * $D322</f>
        <v>0</v>
      </c>
      <c r="Q322" s="2">
        <f t="shared" si="126"/>
        <v>0</v>
      </c>
      <c r="R322" s="2">
        <f t="shared" si="126"/>
        <v>0</v>
      </c>
      <c r="S322" s="2">
        <f t="shared" si="126"/>
        <v>0</v>
      </c>
    </row>
    <row r="323" spans="2:19" outlineLevel="2" x14ac:dyDescent="0.3">
      <c r="B323" s="19" t="s">
        <v>29</v>
      </c>
      <c r="C323" s="3" t="s">
        <v>0</v>
      </c>
      <c r="D323" s="11">
        <v>0</v>
      </c>
      <c r="E323" s="3"/>
      <c r="F323" s="3"/>
      <c r="G323" s="2">
        <f t="shared" si="126"/>
        <v>0</v>
      </c>
      <c r="H323" s="2">
        <f t="shared" si="126"/>
        <v>0</v>
      </c>
      <c r="I323" s="2">
        <f t="shared" si="126"/>
        <v>0</v>
      </c>
      <c r="J323" s="2">
        <f t="shared" si="126"/>
        <v>0</v>
      </c>
      <c r="K323" s="2">
        <f t="shared" si="126"/>
        <v>0</v>
      </c>
      <c r="L323" s="2">
        <f t="shared" si="126"/>
        <v>0</v>
      </c>
      <c r="M323" s="2">
        <f t="shared" si="126"/>
        <v>0</v>
      </c>
      <c r="N323" s="2">
        <f t="shared" si="126"/>
        <v>0</v>
      </c>
      <c r="O323" s="2">
        <f t="shared" si="126"/>
        <v>0</v>
      </c>
      <c r="P323" s="2">
        <f t="shared" si="126"/>
        <v>0</v>
      </c>
      <c r="Q323" s="2">
        <f t="shared" si="126"/>
        <v>0</v>
      </c>
      <c r="R323" s="2">
        <f t="shared" si="126"/>
        <v>0</v>
      </c>
      <c r="S323" s="2">
        <f t="shared" si="126"/>
        <v>0</v>
      </c>
    </row>
    <row r="324" spans="2:19" outlineLevel="2" x14ac:dyDescent="0.3">
      <c r="B324" s="19" t="s">
        <v>28</v>
      </c>
      <c r="C324" s="3" t="s">
        <v>0</v>
      </c>
      <c r="D324" s="3"/>
      <c r="E324" s="3"/>
      <c r="F324" s="3"/>
      <c r="G324" s="2">
        <f t="shared" ref="G324:P324" si="127" xml:space="preserve"> G321 + G322 - G323</f>
        <v>0</v>
      </c>
      <c r="H324" s="2">
        <f t="shared" si="127"/>
        <v>0</v>
      </c>
      <c r="I324" s="2">
        <f t="shared" si="127"/>
        <v>0</v>
      </c>
      <c r="J324" s="2">
        <f t="shared" si="127"/>
        <v>0</v>
      </c>
      <c r="K324" s="2">
        <f t="shared" si="127"/>
        <v>0</v>
      </c>
      <c r="L324" s="2">
        <f t="shared" si="127"/>
        <v>0</v>
      </c>
      <c r="M324" s="2">
        <f t="shared" si="127"/>
        <v>0</v>
      </c>
      <c r="N324" s="2">
        <f t="shared" si="127"/>
        <v>0</v>
      </c>
      <c r="O324" s="2">
        <f t="shared" si="127"/>
        <v>0</v>
      </c>
      <c r="P324" s="2">
        <f t="shared" si="127"/>
        <v>0</v>
      </c>
      <c r="Q324" s="2">
        <f t="shared" ref="Q324:S324" si="128" xml:space="preserve"> Q321 + Q322 - Q323</f>
        <v>0</v>
      </c>
      <c r="R324" s="2">
        <f t="shared" si="128"/>
        <v>0</v>
      </c>
      <c r="S324" s="2">
        <f t="shared" si="128"/>
        <v>0</v>
      </c>
    </row>
    <row r="325" spans="2:19" outlineLevel="1" x14ac:dyDescent="0.3">
      <c r="B325" s="7" t="s">
        <v>27</v>
      </c>
      <c r="C325" s="6" t="s">
        <v>0</v>
      </c>
      <c r="D325" s="6"/>
      <c r="E325" s="6"/>
      <c r="F325" s="6"/>
      <c r="G325" s="13">
        <f t="shared" ref="G325:P325" si="129" xml:space="preserve"> SUM(G319,G320)</f>
        <v>0</v>
      </c>
      <c r="H325" s="13">
        <f t="shared" si="129"/>
        <v>0</v>
      </c>
      <c r="I325" s="13">
        <f t="shared" si="129"/>
        <v>0</v>
      </c>
      <c r="J325" s="13">
        <f t="shared" si="129"/>
        <v>0</v>
      </c>
      <c r="K325" s="13">
        <f t="shared" si="129"/>
        <v>0</v>
      </c>
      <c r="L325" s="13">
        <f t="shared" si="129"/>
        <v>0</v>
      </c>
      <c r="M325" s="13">
        <f t="shared" si="129"/>
        <v>0</v>
      </c>
      <c r="N325" s="13">
        <f t="shared" si="129"/>
        <v>0</v>
      </c>
      <c r="O325" s="13">
        <f t="shared" si="129"/>
        <v>0</v>
      </c>
      <c r="P325" s="13">
        <f t="shared" si="129"/>
        <v>0</v>
      </c>
      <c r="Q325" s="13">
        <f t="shared" ref="Q325:S325" si="130" xml:space="preserve"> SUM(Q319,Q320)</f>
        <v>0</v>
      </c>
      <c r="R325" s="13">
        <f t="shared" si="130"/>
        <v>0</v>
      </c>
      <c r="S325" s="13">
        <f t="shared" si="130"/>
        <v>0</v>
      </c>
    </row>
    <row r="326" spans="2:19" ht="7.5" customHeight="1" outlineLevel="1" x14ac:dyDescent="0.3"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8"/>
      <c r="M326" s="8"/>
      <c r="N326" s="8"/>
      <c r="O326" s="8"/>
      <c r="P326" s="8"/>
      <c r="Q326" s="8"/>
      <c r="R326" s="8"/>
      <c r="S326" s="8"/>
    </row>
    <row r="327" spans="2:19" outlineLevel="1" x14ac:dyDescent="0.3">
      <c r="B327" s="7" t="s">
        <v>20</v>
      </c>
      <c r="C327" s="6"/>
      <c r="D327" s="6"/>
      <c r="E327" s="6"/>
      <c r="F327" s="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</row>
    <row r="328" spans="2:19" outlineLevel="1" x14ac:dyDescent="0.3">
      <c r="B328" s="1" t="s">
        <v>26</v>
      </c>
      <c r="C328" s="3" t="s">
        <v>0</v>
      </c>
      <c r="D328" s="3"/>
      <c r="E328" s="3"/>
      <c r="F328" s="3"/>
      <c r="G328" s="17">
        <v>0</v>
      </c>
      <c r="H328" s="17">
        <v>0</v>
      </c>
      <c r="I328" s="17">
        <v>0</v>
      </c>
      <c r="J328" s="17">
        <v>0</v>
      </c>
      <c r="K328" s="2">
        <f>SUM(G328:J328)</f>
        <v>0</v>
      </c>
      <c r="L328" s="17">
        <v>0</v>
      </c>
      <c r="M328" s="17">
        <v>0</v>
      </c>
      <c r="N328" s="17">
        <v>0</v>
      </c>
      <c r="O328" s="17">
        <v>0</v>
      </c>
      <c r="P328" s="2">
        <f>SUM(L328:O328)</f>
        <v>0</v>
      </c>
      <c r="Q328" s="17">
        <v>0</v>
      </c>
      <c r="R328" s="17">
        <v>0</v>
      </c>
      <c r="S328" s="17">
        <v>0</v>
      </c>
    </row>
    <row r="329" spans="2:19" outlineLevel="1" x14ac:dyDescent="0.3">
      <c r="B329" s="1" t="s">
        <v>25</v>
      </c>
      <c r="C329" s="3" t="s">
        <v>0</v>
      </c>
      <c r="D329" s="3"/>
      <c r="E329" s="3"/>
      <c r="F329" s="3"/>
      <c r="G329" s="17">
        <v>0</v>
      </c>
      <c r="H329" s="17">
        <v>0</v>
      </c>
      <c r="I329" s="17">
        <v>0</v>
      </c>
      <c r="J329" s="17">
        <v>0</v>
      </c>
      <c r="K329" s="2">
        <f>SUM(G329:J329)</f>
        <v>0</v>
      </c>
      <c r="L329" s="17">
        <v>0</v>
      </c>
      <c r="M329" s="17">
        <v>0</v>
      </c>
      <c r="N329" s="17">
        <v>0</v>
      </c>
      <c r="O329" s="17">
        <v>0</v>
      </c>
      <c r="P329" s="2">
        <f>SUM(L329:O329)</f>
        <v>0</v>
      </c>
      <c r="Q329" s="17">
        <v>0</v>
      </c>
      <c r="R329" s="17">
        <v>0</v>
      </c>
      <c r="S329" s="17">
        <v>0</v>
      </c>
    </row>
    <row r="330" spans="2:19" outlineLevel="1" x14ac:dyDescent="0.3">
      <c r="B330" s="1" t="s">
        <v>24</v>
      </c>
      <c r="C330" s="3" t="s">
        <v>0</v>
      </c>
      <c r="D330" s="3"/>
      <c r="E330" s="3"/>
      <c r="F330" s="3"/>
      <c r="G330" s="17">
        <v>0</v>
      </c>
      <c r="H330" s="17">
        <v>0</v>
      </c>
      <c r="I330" s="17">
        <v>0</v>
      </c>
      <c r="J330" s="17">
        <v>0</v>
      </c>
      <c r="K330" s="2">
        <f>SUM(G330:J330)</f>
        <v>0</v>
      </c>
      <c r="L330" s="17">
        <v>0</v>
      </c>
      <c r="M330" s="17">
        <v>0</v>
      </c>
      <c r="N330" s="17">
        <v>0</v>
      </c>
      <c r="O330" s="17">
        <v>0</v>
      </c>
      <c r="P330" s="2">
        <f>SUM(L330:O330)</f>
        <v>0</v>
      </c>
      <c r="Q330" s="17">
        <v>0</v>
      </c>
      <c r="R330" s="17">
        <v>0</v>
      </c>
      <c r="S330" s="17">
        <v>0</v>
      </c>
    </row>
    <row r="331" spans="2:19" outlineLevel="1" x14ac:dyDescent="0.3">
      <c r="B331" s="1" t="s">
        <v>23</v>
      </c>
      <c r="C331" s="3" t="s">
        <v>0</v>
      </c>
      <c r="D331" s="3"/>
      <c r="E331" s="3"/>
      <c r="F331" s="3"/>
      <c r="G331" s="2">
        <f t="shared" ref="G331:P331" si="131" xml:space="preserve"> G283 + G291</f>
        <v>0</v>
      </c>
      <c r="H331" s="2">
        <f t="shared" si="131"/>
        <v>0</v>
      </c>
      <c r="I331" s="2">
        <f t="shared" si="131"/>
        <v>0</v>
      </c>
      <c r="J331" s="2">
        <f t="shared" si="131"/>
        <v>0</v>
      </c>
      <c r="K331" s="2">
        <f t="shared" si="131"/>
        <v>0</v>
      </c>
      <c r="L331" s="2">
        <f t="shared" si="131"/>
        <v>0</v>
      </c>
      <c r="M331" s="2">
        <f t="shared" si="131"/>
        <v>0</v>
      </c>
      <c r="N331" s="2">
        <f t="shared" si="131"/>
        <v>0</v>
      </c>
      <c r="O331" s="2">
        <f t="shared" si="131"/>
        <v>0</v>
      </c>
      <c r="P331" s="2">
        <f t="shared" si="131"/>
        <v>0</v>
      </c>
      <c r="Q331" s="2">
        <f xml:space="preserve"> Q283 + Q291</f>
        <v>0</v>
      </c>
      <c r="R331" s="2">
        <f t="shared" ref="R331:S331" si="132" xml:space="preserve"> R283 + R291</f>
        <v>0</v>
      </c>
      <c r="S331" s="2">
        <f t="shared" si="132"/>
        <v>0</v>
      </c>
    </row>
    <row r="332" spans="2:19" outlineLevel="1" x14ac:dyDescent="0.3">
      <c r="B332" s="1" t="s">
        <v>22</v>
      </c>
      <c r="C332" s="3" t="s">
        <v>0</v>
      </c>
      <c r="D332" s="3"/>
      <c r="E332" s="3"/>
      <c r="F332" s="3"/>
      <c r="G332" s="2">
        <f t="shared" ref="G332:P332" si="133" xml:space="preserve"> G284 + G292</f>
        <v>0</v>
      </c>
      <c r="H332" s="2">
        <f t="shared" si="133"/>
        <v>0</v>
      </c>
      <c r="I332" s="2">
        <f t="shared" si="133"/>
        <v>0</v>
      </c>
      <c r="J332" s="2">
        <f t="shared" si="133"/>
        <v>0</v>
      </c>
      <c r="K332" s="2">
        <f t="shared" si="133"/>
        <v>0</v>
      </c>
      <c r="L332" s="2">
        <f t="shared" si="133"/>
        <v>0</v>
      </c>
      <c r="M332" s="2">
        <f t="shared" si="133"/>
        <v>0</v>
      </c>
      <c r="N332" s="2">
        <f t="shared" si="133"/>
        <v>0</v>
      </c>
      <c r="O332" s="2">
        <f t="shared" si="133"/>
        <v>0</v>
      </c>
      <c r="P332" s="2">
        <f t="shared" si="133"/>
        <v>0</v>
      </c>
      <c r="Q332" s="2">
        <f t="shared" ref="Q332:S332" si="134" xml:space="preserve"> Q284 + Q292</f>
        <v>0</v>
      </c>
      <c r="R332" s="2">
        <f t="shared" si="134"/>
        <v>0</v>
      </c>
      <c r="S332" s="2">
        <f t="shared" si="134"/>
        <v>0</v>
      </c>
    </row>
    <row r="333" spans="2:19" outlineLevel="1" x14ac:dyDescent="0.3">
      <c r="B333" s="1" t="s">
        <v>21</v>
      </c>
      <c r="C333" s="3" t="s">
        <v>0</v>
      </c>
      <c r="D333" s="3"/>
      <c r="E333" s="3"/>
      <c r="F333" s="3"/>
      <c r="G333" s="2">
        <f t="shared" ref="G333:P333" si="135" xml:space="preserve"> G304</f>
        <v>0</v>
      </c>
      <c r="H333" s="2">
        <f t="shared" si="135"/>
        <v>0</v>
      </c>
      <c r="I333" s="2">
        <f t="shared" si="135"/>
        <v>0</v>
      </c>
      <c r="J333" s="2">
        <f t="shared" si="135"/>
        <v>0</v>
      </c>
      <c r="K333" s="2">
        <f t="shared" si="135"/>
        <v>0</v>
      </c>
      <c r="L333" s="2">
        <f t="shared" si="135"/>
        <v>0</v>
      </c>
      <c r="M333" s="2">
        <f t="shared" si="135"/>
        <v>0</v>
      </c>
      <c r="N333" s="2">
        <f t="shared" si="135"/>
        <v>0</v>
      </c>
      <c r="O333" s="2">
        <f t="shared" si="135"/>
        <v>0</v>
      </c>
      <c r="P333" s="2">
        <f t="shared" si="135"/>
        <v>0</v>
      </c>
      <c r="Q333" s="2">
        <f t="shared" ref="Q333:S333" si="136" xml:space="preserve"> Q304</f>
        <v>0</v>
      </c>
      <c r="R333" s="2">
        <f t="shared" si="136"/>
        <v>0</v>
      </c>
      <c r="S333" s="2">
        <f t="shared" si="136"/>
        <v>0</v>
      </c>
    </row>
    <row r="334" spans="2:19" outlineLevel="1" x14ac:dyDescent="0.3">
      <c r="B334" s="7" t="s">
        <v>20</v>
      </c>
      <c r="C334" s="6" t="s">
        <v>0</v>
      </c>
      <c r="D334" s="6"/>
      <c r="E334" s="6"/>
      <c r="F334" s="6"/>
      <c r="G334" s="13">
        <f t="shared" ref="G334:P334" si="137" xml:space="preserve"> G328 + G329 + G330 + G331 - G332 - G333</f>
        <v>0</v>
      </c>
      <c r="H334" s="13">
        <f t="shared" si="137"/>
        <v>0</v>
      </c>
      <c r="I334" s="13">
        <f t="shared" si="137"/>
        <v>0</v>
      </c>
      <c r="J334" s="13">
        <f t="shared" si="137"/>
        <v>0</v>
      </c>
      <c r="K334" s="13">
        <f t="shared" si="137"/>
        <v>0</v>
      </c>
      <c r="L334" s="13">
        <f t="shared" si="137"/>
        <v>0</v>
      </c>
      <c r="M334" s="13">
        <f t="shared" si="137"/>
        <v>0</v>
      </c>
      <c r="N334" s="13">
        <f t="shared" si="137"/>
        <v>0</v>
      </c>
      <c r="O334" s="13">
        <f t="shared" si="137"/>
        <v>0</v>
      </c>
      <c r="P334" s="13">
        <f t="shared" si="137"/>
        <v>0</v>
      </c>
      <c r="Q334" s="13">
        <f xml:space="preserve"> Q328 + Q329 + Q330 + Q331 - Q332 - Q333</f>
        <v>0</v>
      </c>
      <c r="R334" s="13">
        <f t="shared" ref="R334:S334" si="138" xml:space="preserve"> R328 + R329 + R330 + R331 - R332 - R333</f>
        <v>0</v>
      </c>
      <c r="S334" s="13">
        <f t="shared" si="138"/>
        <v>0</v>
      </c>
    </row>
    <row r="335" spans="2:19" outlineLevel="1" x14ac:dyDescent="0.3"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8"/>
      <c r="M335" s="8"/>
      <c r="N335" s="8"/>
      <c r="O335" s="8"/>
      <c r="P335" s="8"/>
      <c r="Q335" s="8"/>
      <c r="R335" s="8"/>
      <c r="S335" s="8"/>
    </row>
    <row r="336" spans="2:19" outlineLevel="1" x14ac:dyDescent="0.3">
      <c r="B336" s="4" t="s">
        <v>19</v>
      </c>
      <c r="C336" s="3" t="s">
        <v>0</v>
      </c>
      <c r="D336" s="3"/>
      <c r="E336" s="3"/>
      <c r="F336" s="3"/>
      <c r="G336" s="2">
        <f t="shared" ref="G336:N336" si="139" xml:space="preserve"> G316 - G325 + G334</f>
        <v>-491353.85</v>
      </c>
      <c r="H336" s="2">
        <f t="shared" si="139"/>
        <v>-491472.25</v>
      </c>
      <c r="I336" s="2">
        <f t="shared" si="139"/>
        <v>-491482.11</v>
      </c>
      <c r="J336" s="2">
        <f t="shared" si="139"/>
        <v>-491519.95</v>
      </c>
      <c r="K336" s="2">
        <f t="shared" si="139"/>
        <v>-1965828.1600000001</v>
      </c>
      <c r="L336" s="2">
        <f t="shared" si="139"/>
        <v>-491684</v>
      </c>
      <c r="M336" s="2">
        <f t="shared" si="139"/>
        <v>-491919</v>
      </c>
      <c r="N336" s="2">
        <f t="shared" si="139"/>
        <v>-492151</v>
      </c>
      <c r="O336" s="2">
        <f xml:space="preserve"> O316 - O325 + O334</f>
        <v>-492619</v>
      </c>
      <c r="P336" s="2">
        <f xml:space="preserve"> P316 - P325 + P334</f>
        <v>-1968373</v>
      </c>
      <c r="Q336" s="2">
        <f t="shared" ref="Q336:S336" si="140" xml:space="preserve"> Q316 - Q325 + Q334</f>
        <v>-1968194.5</v>
      </c>
      <c r="R336" s="2">
        <f t="shared" si="140"/>
        <v>-1969300</v>
      </c>
      <c r="S336" s="2">
        <f t="shared" si="140"/>
        <v>-1973461.5</v>
      </c>
    </row>
    <row r="337" spans="2:19" outlineLevel="1" x14ac:dyDescent="0.3">
      <c r="B337" s="4" t="s">
        <v>18</v>
      </c>
      <c r="C337" s="3" t="s">
        <v>0</v>
      </c>
      <c r="D337" s="3"/>
      <c r="E337" s="3"/>
      <c r="F337" s="3"/>
      <c r="G337" s="2">
        <f xml:space="preserve"> SUM($G336:G336)</f>
        <v>-491353.85</v>
      </c>
      <c r="H337" s="2">
        <f xml:space="preserve"> SUM($G336:H336)</f>
        <v>-982826.1</v>
      </c>
      <c r="I337" s="2">
        <f xml:space="preserve"> SUM($G336:I336)</f>
        <v>-1474308.21</v>
      </c>
      <c r="J337" s="2">
        <f xml:space="preserve"> SUM($G336:J336)</f>
        <v>-1965828.16</v>
      </c>
      <c r="K337" s="2">
        <f xml:space="preserve"> SUM($G336:K336) - $K336</f>
        <v>-1965828.1600000001</v>
      </c>
      <c r="L337" s="2">
        <f xml:space="preserve"> SUM($G336:L336) - $K336</f>
        <v>-2457512.16</v>
      </c>
      <c r="M337" s="2">
        <f xml:space="preserve"> SUM($G336:M336) - $K336</f>
        <v>-2949431.16</v>
      </c>
      <c r="N337" s="2">
        <f xml:space="preserve"> SUM($G336:N336) - $K336</f>
        <v>-3441582.16</v>
      </c>
      <c r="O337" s="2">
        <f xml:space="preserve"> SUM($G336:O336) - $K336</f>
        <v>-3934201.16</v>
      </c>
      <c r="P337" s="2">
        <f xml:space="preserve"> SUM($G336:P336) - $K336 - $P336</f>
        <v>-3934201.16</v>
      </c>
      <c r="Q337" s="2">
        <f xml:space="preserve"> SUM($G336:Q336) - $K336 - $P336</f>
        <v>-5902395.6600000001</v>
      </c>
      <c r="R337" s="2">
        <f xml:space="preserve"> SUM($G336:R336) - $K336 - $P336</f>
        <v>-7871695.6600000001</v>
      </c>
      <c r="S337" s="2">
        <f xml:space="preserve"> SUM($G336:S336) - $K336 - $P336</f>
        <v>-9845157.1600000001</v>
      </c>
    </row>
    <row r="339" spans="2:19" x14ac:dyDescent="0.3">
      <c r="B339" s="16" t="s">
        <v>7</v>
      </c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2:19" outlineLevel="1" x14ac:dyDescent="0.3">
      <c r="B340" s="8"/>
      <c r="C340" s="3"/>
      <c r="D340" s="3"/>
      <c r="E340" s="3"/>
      <c r="F340" s="3"/>
      <c r="G340" s="3"/>
      <c r="H340" s="3"/>
      <c r="I340" s="3"/>
      <c r="J340" s="3"/>
      <c r="K340" s="3"/>
      <c r="L340" s="8"/>
      <c r="M340" s="8"/>
      <c r="N340" s="8"/>
      <c r="O340" s="8"/>
      <c r="P340" s="8"/>
      <c r="Q340" s="8"/>
      <c r="R340" s="8"/>
      <c r="S340" s="8"/>
    </row>
    <row r="341" spans="2:19" outlineLevel="1" x14ac:dyDescent="0.3">
      <c r="B341" s="14" t="s">
        <v>17</v>
      </c>
      <c r="C341" s="6" t="s">
        <v>0</v>
      </c>
      <c r="D341" s="6"/>
      <c r="E341" s="6"/>
      <c r="F341" s="6"/>
      <c r="G341" s="13">
        <f xml:space="preserve"> G271 - G273 - G298</f>
        <v>-491353.85</v>
      </c>
      <c r="H341" s="13">
        <f t="shared" ref="H341:P341" si="141" xml:space="preserve"> H271 - H273 - H298</f>
        <v>-491472.25</v>
      </c>
      <c r="I341" s="13">
        <f t="shared" si="141"/>
        <v>-491482.11</v>
      </c>
      <c r="J341" s="13">
        <f t="shared" si="141"/>
        <v>-491519.95</v>
      </c>
      <c r="K341" s="13">
        <f t="shared" si="141"/>
        <v>-1965828.1600000001</v>
      </c>
      <c r="L341" s="13">
        <f t="shared" si="141"/>
        <v>-491684</v>
      </c>
      <c r="M341" s="13">
        <f t="shared" si="141"/>
        <v>-491919</v>
      </c>
      <c r="N341" s="13">
        <f t="shared" si="141"/>
        <v>-492151</v>
      </c>
      <c r="O341" s="13">
        <f t="shared" si="141"/>
        <v>-492619</v>
      </c>
      <c r="P341" s="13">
        <f t="shared" si="141"/>
        <v>-1968373</v>
      </c>
      <c r="Q341" s="13">
        <f t="shared" ref="Q341:S341" si="142" xml:space="preserve"> Q271 - Q273 - Q298</f>
        <v>-1968194.5</v>
      </c>
      <c r="R341" s="13">
        <f t="shared" si="142"/>
        <v>-1969300</v>
      </c>
      <c r="S341" s="13">
        <f t="shared" si="142"/>
        <v>-1973461.5</v>
      </c>
    </row>
    <row r="342" spans="2:19" ht="7.5" customHeight="1" outlineLevel="1" x14ac:dyDescent="0.3"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8"/>
      <c r="M342" s="8"/>
      <c r="N342" s="8"/>
      <c r="O342" s="8"/>
      <c r="P342" s="8"/>
      <c r="Q342" s="8"/>
      <c r="R342" s="8"/>
      <c r="S342" s="8"/>
    </row>
    <row r="343" spans="2:19" outlineLevel="1" x14ac:dyDescent="0.3">
      <c r="B343" s="7" t="s">
        <v>16</v>
      </c>
      <c r="C343" s="3"/>
      <c r="D343" s="3"/>
      <c r="E343" s="3"/>
      <c r="F343" s="3"/>
      <c r="G343" s="3"/>
      <c r="H343" s="3"/>
      <c r="I343" s="3"/>
      <c r="J343" s="3"/>
      <c r="K343" s="3"/>
      <c r="L343" s="8"/>
      <c r="M343" s="8"/>
      <c r="N343" s="8"/>
      <c r="O343" s="8"/>
      <c r="P343" s="8"/>
      <c r="Q343" s="8"/>
      <c r="R343" s="8"/>
      <c r="S343" s="8"/>
    </row>
    <row r="344" spans="2:19" outlineLevel="1" x14ac:dyDescent="0.3">
      <c r="B344" s="1" t="s">
        <v>15</v>
      </c>
      <c r="C344" s="3" t="s">
        <v>0</v>
      </c>
      <c r="D344" s="3"/>
      <c r="E344" s="3"/>
      <c r="F344" s="3"/>
      <c r="G344" s="2">
        <f t="shared" ref="G344:P344" si="143" xml:space="preserve"> G52</f>
        <v>0</v>
      </c>
      <c r="H344" s="2">
        <f t="shared" si="143"/>
        <v>0</v>
      </c>
      <c r="I344" s="2">
        <f t="shared" si="143"/>
        <v>0</v>
      </c>
      <c r="J344" s="2">
        <f t="shared" si="143"/>
        <v>0</v>
      </c>
      <c r="K344" s="2">
        <f t="shared" si="143"/>
        <v>0</v>
      </c>
      <c r="L344" s="2">
        <f t="shared" si="143"/>
        <v>0</v>
      </c>
      <c r="M344" s="2">
        <f t="shared" si="143"/>
        <v>0</v>
      </c>
      <c r="N344" s="2">
        <f t="shared" si="143"/>
        <v>0</v>
      </c>
      <c r="O344" s="2">
        <f t="shared" si="143"/>
        <v>0</v>
      </c>
      <c r="P344" s="2">
        <f t="shared" si="143"/>
        <v>0</v>
      </c>
      <c r="Q344" s="2">
        <f t="shared" ref="Q344:S344" si="144" xml:space="preserve"> Q52</f>
        <v>0</v>
      </c>
      <c r="R344" s="2">
        <f t="shared" si="144"/>
        <v>0</v>
      </c>
      <c r="S344" s="2">
        <f t="shared" si="144"/>
        <v>0</v>
      </c>
    </row>
    <row r="345" spans="2:19" outlineLevel="1" x14ac:dyDescent="0.3">
      <c r="B345" s="1" t="s">
        <v>14</v>
      </c>
      <c r="C345" s="3" t="s">
        <v>0</v>
      </c>
      <c r="D345" s="3"/>
      <c r="E345" s="3"/>
      <c r="F345" s="3"/>
      <c r="G345" s="2">
        <f t="shared" ref="G345:P345" si="145" xml:space="preserve"> G320</f>
        <v>0</v>
      </c>
      <c r="H345" s="2">
        <f t="shared" si="145"/>
        <v>0</v>
      </c>
      <c r="I345" s="2">
        <f t="shared" si="145"/>
        <v>0</v>
      </c>
      <c r="J345" s="2">
        <f t="shared" si="145"/>
        <v>0</v>
      </c>
      <c r="K345" s="2">
        <f t="shared" si="145"/>
        <v>0</v>
      </c>
      <c r="L345" s="2">
        <f t="shared" si="145"/>
        <v>0</v>
      </c>
      <c r="M345" s="2">
        <f t="shared" si="145"/>
        <v>0</v>
      </c>
      <c r="N345" s="2">
        <f t="shared" si="145"/>
        <v>0</v>
      </c>
      <c r="O345" s="2">
        <f t="shared" si="145"/>
        <v>0</v>
      </c>
      <c r="P345" s="2">
        <f t="shared" si="145"/>
        <v>0</v>
      </c>
      <c r="Q345" s="2">
        <f t="shared" ref="Q345:S345" si="146" xml:space="preserve"> Q320</f>
        <v>0</v>
      </c>
      <c r="R345" s="2">
        <f t="shared" si="146"/>
        <v>0</v>
      </c>
      <c r="S345" s="2">
        <f t="shared" si="146"/>
        <v>0</v>
      </c>
    </row>
    <row r="346" spans="2:19" outlineLevel="1" x14ac:dyDescent="0.3">
      <c r="B346" s="1" t="s">
        <v>13</v>
      </c>
      <c r="C346" s="3" t="s">
        <v>0</v>
      </c>
      <c r="D346" s="3"/>
      <c r="E346" s="3"/>
      <c r="F346" s="3"/>
      <c r="G346" s="2">
        <f t="shared" ref="G346:P346" si="147" xml:space="preserve"> G319</f>
        <v>0</v>
      </c>
      <c r="H346" s="2">
        <f t="shared" si="147"/>
        <v>0</v>
      </c>
      <c r="I346" s="2">
        <f t="shared" si="147"/>
        <v>0</v>
      </c>
      <c r="J346" s="2">
        <f t="shared" si="147"/>
        <v>0</v>
      </c>
      <c r="K346" s="2">
        <f t="shared" si="147"/>
        <v>0</v>
      </c>
      <c r="L346" s="2">
        <f t="shared" si="147"/>
        <v>0</v>
      </c>
      <c r="M346" s="2">
        <f t="shared" si="147"/>
        <v>0</v>
      </c>
      <c r="N346" s="2">
        <f t="shared" si="147"/>
        <v>0</v>
      </c>
      <c r="O346" s="2">
        <f t="shared" si="147"/>
        <v>0</v>
      </c>
      <c r="P346" s="2">
        <f t="shared" si="147"/>
        <v>0</v>
      </c>
      <c r="Q346" s="2">
        <f t="shared" ref="Q346:S346" si="148" xml:space="preserve"> Q319</f>
        <v>0</v>
      </c>
      <c r="R346" s="2">
        <f t="shared" si="148"/>
        <v>0</v>
      </c>
      <c r="S346" s="2">
        <f t="shared" si="148"/>
        <v>0</v>
      </c>
    </row>
    <row r="347" spans="2:19" outlineLevel="1" x14ac:dyDescent="0.3">
      <c r="B347" s="7" t="s">
        <v>12</v>
      </c>
      <c r="C347" s="6" t="s">
        <v>0</v>
      </c>
      <c r="D347" s="6"/>
      <c r="E347" s="6"/>
      <c r="F347" s="6"/>
      <c r="G347" s="13">
        <f t="shared" ref="G347:P347" si="149" xml:space="preserve"> G344 - G345 - G346</f>
        <v>0</v>
      </c>
      <c r="H347" s="13">
        <f t="shared" si="149"/>
        <v>0</v>
      </c>
      <c r="I347" s="13">
        <f t="shared" si="149"/>
        <v>0</v>
      </c>
      <c r="J347" s="13">
        <f t="shared" si="149"/>
        <v>0</v>
      </c>
      <c r="K347" s="13">
        <f t="shared" si="149"/>
        <v>0</v>
      </c>
      <c r="L347" s="13">
        <f t="shared" si="149"/>
        <v>0</v>
      </c>
      <c r="M347" s="13">
        <f t="shared" si="149"/>
        <v>0</v>
      </c>
      <c r="N347" s="13">
        <f t="shared" si="149"/>
        <v>0</v>
      </c>
      <c r="O347" s="13">
        <f t="shared" si="149"/>
        <v>0</v>
      </c>
      <c r="P347" s="13">
        <f t="shared" si="149"/>
        <v>0</v>
      </c>
      <c r="Q347" s="13">
        <f t="shared" ref="Q347:S347" si="150" xml:space="preserve"> Q344 - Q345 - Q346</f>
        <v>0</v>
      </c>
      <c r="R347" s="13">
        <f t="shared" si="150"/>
        <v>0</v>
      </c>
      <c r="S347" s="13">
        <f t="shared" si="150"/>
        <v>0</v>
      </c>
    </row>
    <row r="348" spans="2:19" ht="7.5" customHeight="1" outlineLevel="1" x14ac:dyDescent="0.3"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8"/>
      <c r="M348" s="8"/>
      <c r="N348" s="8"/>
      <c r="O348" s="8"/>
      <c r="P348" s="8"/>
      <c r="Q348" s="8"/>
      <c r="R348" s="8"/>
      <c r="S348" s="8"/>
    </row>
    <row r="349" spans="2:19" outlineLevel="1" x14ac:dyDescent="0.3">
      <c r="B349" s="4" t="s">
        <v>11</v>
      </c>
      <c r="C349" s="3" t="s">
        <v>0</v>
      </c>
      <c r="D349" s="3"/>
      <c r="E349" s="3"/>
      <c r="F349" s="3"/>
      <c r="G349" s="2">
        <f t="shared" ref="G349:P349" si="151" xml:space="preserve"> G341 + G347</f>
        <v>-491353.85</v>
      </c>
      <c r="H349" s="2">
        <f t="shared" si="151"/>
        <v>-491472.25</v>
      </c>
      <c r="I349" s="2">
        <f t="shared" si="151"/>
        <v>-491482.11</v>
      </c>
      <c r="J349" s="2">
        <f t="shared" si="151"/>
        <v>-491519.95</v>
      </c>
      <c r="K349" s="2">
        <f t="shared" si="151"/>
        <v>-1965828.1600000001</v>
      </c>
      <c r="L349" s="2">
        <f t="shared" si="151"/>
        <v>-491684</v>
      </c>
      <c r="M349" s="2">
        <f t="shared" si="151"/>
        <v>-491919</v>
      </c>
      <c r="N349" s="2">
        <f t="shared" si="151"/>
        <v>-492151</v>
      </c>
      <c r="O349" s="2">
        <f t="shared" si="151"/>
        <v>-492619</v>
      </c>
      <c r="P349" s="2">
        <f t="shared" si="151"/>
        <v>-1968373</v>
      </c>
      <c r="Q349" s="2">
        <f t="shared" ref="Q349:S349" si="152" xml:space="preserve"> Q341 + Q347</f>
        <v>-1968194.5</v>
      </c>
      <c r="R349" s="2">
        <f t="shared" si="152"/>
        <v>-1969300</v>
      </c>
      <c r="S349" s="2">
        <f t="shared" si="152"/>
        <v>-1973461.5</v>
      </c>
    </row>
    <row r="350" spans="2:19" ht="7.5" customHeight="1" outlineLevel="1" x14ac:dyDescent="0.3"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8"/>
      <c r="M350" s="8"/>
      <c r="N350" s="8"/>
      <c r="O350" s="8"/>
      <c r="P350" s="8"/>
      <c r="Q350" s="8"/>
      <c r="R350" s="8"/>
      <c r="S350" s="8"/>
    </row>
    <row r="351" spans="2:19" outlineLevel="1" x14ac:dyDescent="0.3">
      <c r="B351" s="12" t="s">
        <v>10</v>
      </c>
      <c r="C351" s="10" t="s">
        <v>5</v>
      </c>
      <c r="D351" s="11">
        <v>0.2</v>
      </c>
      <c r="E351" s="10"/>
      <c r="F351" s="10"/>
      <c r="H351" s="3"/>
      <c r="I351" s="3"/>
      <c r="J351" s="3"/>
      <c r="K351" s="3"/>
      <c r="L351" s="8"/>
      <c r="M351" s="8"/>
      <c r="N351" s="8"/>
      <c r="O351" s="8"/>
      <c r="P351" s="8"/>
      <c r="Q351" s="8"/>
      <c r="R351" s="8"/>
      <c r="S351" s="8"/>
    </row>
    <row r="352" spans="2:19" ht="7.5" customHeight="1" outlineLevel="1" x14ac:dyDescent="0.3"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8"/>
      <c r="M352" s="8"/>
      <c r="N352" s="8"/>
      <c r="O352" s="8"/>
      <c r="P352" s="8"/>
      <c r="Q352" s="8"/>
      <c r="R352" s="8"/>
      <c r="S352" s="8"/>
    </row>
    <row r="353" spans="2:19" ht="15" customHeight="1" outlineLevel="1" x14ac:dyDescent="0.3">
      <c r="B353" s="4" t="s">
        <v>9</v>
      </c>
      <c r="C353" s="3"/>
      <c r="D353" s="3"/>
      <c r="E353" s="3"/>
      <c r="F353" s="3"/>
      <c r="G353" s="9">
        <f xml:space="preserve"> G7</f>
        <v>0.25</v>
      </c>
      <c r="H353" s="9">
        <f xml:space="preserve"> SUM($G7:H7)</f>
        <v>0.5</v>
      </c>
      <c r="I353" s="9">
        <f xml:space="preserve"> SUM($G7:I7)</f>
        <v>0.75</v>
      </c>
      <c r="J353" s="9">
        <f xml:space="preserve"> SUM($G7:J7)</f>
        <v>1</v>
      </c>
      <c r="K353" s="9">
        <f xml:space="preserve"> J353</f>
        <v>1</v>
      </c>
      <c r="L353" s="9">
        <f xml:space="preserve"> SUM($G7:L7) - $K353</f>
        <v>1.25</v>
      </c>
      <c r="M353" s="9">
        <f xml:space="preserve"> SUM($G7:M7) - $K353</f>
        <v>1.5</v>
      </c>
      <c r="N353" s="9">
        <f xml:space="preserve"> SUM($G7:N7) - $K353</f>
        <v>1.75</v>
      </c>
      <c r="O353" s="9">
        <f xml:space="preserve"> SUM($G7:O7) - $K353</f>
        <v>2</v>
      </c>
      <c r="P353" s="9">
        <f xml:space="preserve"> SUM($G7:P7) - $O353</f>
        <v>2</v>
      </c>
      <c r="Q353" s="9">
        <f xml:space="preserve"> SUM($G7:Q7) - $P353</f>
        <v>3</v>
      </c>
      <c r="R353" s="9">
        <f xml:space="preserve"> SUM($G7:R7) - $P353</f>
        <v>4</v>
      </c>
      <c r="S353" s="9">
        <f xml:space="preserve"> SUM($G7:S7) - $P353</f>
        <v>5</v>
      </c>
    </row>
    <row r="354" spans="2:19" outlineLevel="1" x14ac:dyDescent="0.3">
      <c r="B354" s="4" t="s">
        <v>8</v>
      </c>
      <c r="C354" s="3"/>
      <c r="D354" s="3"/>
      <c r="E354" s="3"/>
      <c r="F354" s="3"/>
      <c r="G354" s="9">
        <f t="shared" ref="G354:P354" si="153" xml:space="preserve"> 1 / ((1 + $D351)^G$353)</f>
        <v>0.95544279220436679</v>
      </c>
      <c r="H354" s="9">
        <f t="shared" si="153"/>
        <v>0.9128709291752769</v>
      </c>
      <c r="I354" s="9">
        <f t="shared" si="153"/>
        <v>0.87219594949342127</v>
      </c>
      <c r="J354" s="9">
        <f t="shared" si="153"/>
        <v>0.83333333333333337</v>
      </c>
      <c r="K354" s="9">
        <f t="shared" si="153"/>
        <v>0.83333333333333337</v>
      </c>
      <c r="L354" s="9">
        <f t="shared" si="153"/>
        <v>0.79620232683697245</v>
      </c>
      <c r="M354" s="9">
        <f t="shared" si="153"/>
        <v>0.7607257743127307</v>
      </c>
      <c r="N354" s="9">
        <f t="shared" si="153"/>
        <v>0.72682995791118443</v>
      </c>
      <c r="O354" s="9">
        <f xml:space="preserve"> 1 / ((1 + $D351)^O$353)</f>
        <v>0.69444444444444442</v>
      </c>
      <c r="P354" s="9">
        <f t="shared" si="153"/>
        <v>0.69444444444444442</v>
      </c>
      <c r="Q354" s="9">
        <f t="shared" ref="Q354:S354" si="154" xml:space="preserve"> 1 / ((1 + $D351)^Q$353)</f>
        <v>0.57870370370370372</v>
      </c>
      <c r="R354" s="9">
        <f t="shared" si="154"/>
        <v>0.48225308641975312</v>
      </c>
      <c r="S354" s="9">
        <f t="shared" si="154"/>
        <v>0.4018775720164609</v>
      </c>
    </row>
    <row r="355" spans="2:19" ht="7.5" customHeight="1" outlineLevel="1" x14ac:dyDescent="0.3"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8"/>
      <c r="M355" s="8"/>
      <c r="N355" s="8"/>
      <c r="O355" s="8"/>
      <c r="P355" s="8"/>
      <c r="Q355" s="8"/>
      <c r="R355" s="8"/>
      <c r="S355" s="8"/>
    </row>
    <row r="356" spans="2:19" outlineLevel="1" x14ac:dyDescent="0.3">
      <c r="B356" s="4" t="s">
        <v>7</v>
      </c>
      <c r="C356" s="3" t="s">
        <v>0</v>
      </c>
      <c r="D356" s="3"/>
      <c r="E356" s="3"/>
      <c r="F356" s="3"/>
      <c r="G356" s="2">
        <f t="shared" ref="G356:P356" si="155" xml:space="preserve"> G349 *G354</f>
        <v>-469460.4944043656</v>
      </c>
      <c r="H356" s="2">
        <f t="shared" si="155"/>
        <v>-448650.72952136397</v>
      </c>
      <c r="I356" s="2">
        <f t="shared" si="155"/>
        <v>-428668.70559048012</v>
      </c>
      <c r="J356" s="2">
        <f t="shared" si="155"/>
        <v>-409599.95833333337</v>
      </c>
      <c r="K356" s="2">
        <f t="shared" si="155"/>
        <v>-1638190.1333333335</v>
      </c>
      <c r="L356" s="2">
        <f t="shared" si="155"/>
        <v>-391479.94486850995</v>
      </c>
      <c r="M356" s="2">
        <f xml:space="preserve"> M349 *M354</f>
        <v>-374215.46217414417</v>
      </c>
      <c r="N356" s="2">
        <f t="shared" si="155"/>
        <v>-357710.09061594732</v>
      </c>
      <c r="O356" s="2">
        <f t="shared" si="155"/>
        <v>-342096.52777777775</v>
      </c>
      <c r="P356" s="2">
        <f t="shared" si="155"/>
        <v>-1366925.6944444445</v>
      </c>
      <c r="Q356" s="2">
        <f t="shared" ref="Q356:R356" si="156" xml:space="preserve"> Q349 *Q354</f>
        <v>-1139001.4467592593</v>
      </c>
      <c r="R356" s="2">
        <f t="shared" si="156"/>
        <v>-949701.00308641978</v>
      </c>
      <c r="S356" s="2">
        <f xml:space="preserve"> S349 *S354</f>
        <v>-793089.91608796292</v>
      </c>
    </row>
    <row r="357" spans="2:19" outlineLevel="1" x14ac:dyDescent="0.3">
      <c r="B357" s="4" t="s">
        <v>129</v>
      </c>
      <c r="C357" s="3" t="s">
        <v>0</v>
      </c>
      <c r="D357" s="3"/>
      <c r="E357" s="3"/>
      <c r="F357" s="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2">
        <f xml:space="preserve"> (S349 * (1 + G358) / (D351 - G358)) * S354</f>
        <v>-3965449.5804398148</v>
      </c>
    </row>
    <row r="358" spans="2:19" outlineLevel="1" x14ac:dyDescent="0.3">
      <c r="B358" s="4" t="s">
        <v>128</v>
      </c>
      <c r="C358" s="27" t="s">
        <v>5</v>
      </c>
      <c r="D358" s="3"/>
      <c r="E358" s="5">
        <f xml:space="preserve"> K353</f>
        <v>1</v>
      </c>
      <c r="F358" s="5">
        <f xml:space="preserve"> P353</f>
        <v>2</v>
      </c>
      <c r="G358" s="11">
        <v>0</v>
      </c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</row>
    <row r="359" spans="2:19" outlineLevel="1" x14ac:dyDescent="0.3"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8"/>
      <c r="M359" s="8"/>
      <c r="N359" s="8"/>
      <c r="O359" s="8"/>
      <c r="P359" s="8"/>
    </row>
    <row r="360" spans="2:19" outlineLevel="1" x14ac:dyDescent="0.3">
      <c r="B360" s="7" t="s">
        <v>127</v>
      </c>
      <c r="C360" s="6" t="s">
        <v>0</v>
      </c>
      <c r="D360" s="6"/>
      <c r="E360" s="6"/>
      <c r="F360" s="6"/>
      <c r="G360" s="2">
        <f xml:space="preserve"> K356 + SUM(P356:S356) + S357</f>
        <v>-9852357.7741512358</v>
      </c>
      <c r="H360" s="3"/>
      <c r="I360" s="3"/>
      <c r="J360" s="3"/>
      <c r="K360" s="3"/>
      <c r="L360" s="3"/>
      <c r="M360" s="3"/>
      <c r="N360" s="3"/>
      <c r="O360" s="3"/>
      <c r="P360" s="3"/>
    </row>
    <row r="361" spans="2:19" outlineLevel="1" x14ac:dyDescent="0.3">
      <c r="B361" s="4" t="s">
        <v>6</v>
      </c>
      <c r="C361" s="3" t="s">
        <v>5</v>
      </c>
      <c r="D361" s="3"/>
      <c r="E361" s="61"/>
      <c r="F361" s="61"/>
      <c r="G361" s="2" t="str">
        <f>IFERROR(IRR(H361:L361), "н.п.")</f>
        <v>н.п.</v>
      </c>
      <c r="H361" s="62">
        <f xml:space="preserve"> K349</f>
        <v>-1965828.1600000001</v>
      </c>
      <c r="I361" s="62">
        <f xml:space="preserve"> P349</f>
        <v>-1968373</v>
      </c>
      <c r="J361" s="62">
        <f xml:space="preserve"> Q349</f>
        <v>-1968194.5</v>
      </c>
      <c r="K361" s="62">
        <f xml:space="preserve"> R349</f>
        <v>-1969300</v>
      </c>
      <c r="L361" s="62">
        <f xml:space="preserve"> S349</f>
        <v>-1973461.5</v>
      </c>
    </row>
    <row r="362" spans="2:19" outlineLevel="1" x14ac:dyDescent="0.3">
      <c r="B362" s="4" t="s">
        <v>4</v>
      </c>
      <c r="C362" s="3" t="s">
        <v>3</v>
      </c>
      <c r="D362" s="3"/>
      <c r="E362" s="3"/>
      <c r="F362" s="3"/>
      <c r="G362" s="2"/>
    </row>
    <row r="363" spans="2:19" outlineLevel="1" x14ac:dyDescent="0.3">
      <c r="B363" s="4" t="s">
        <v>2</v>
      </c>
      <c r="G363" s="2" t="str">
        <f xml:space="preserve">  IFERROR(G360 / G364, "н.п.")</f>
        <v>н.п.</v>
      </c>
    </row>
    <row r="364" spans="2:19" outlineLevel="1" x14ac:dyDescent="0.3">
      <c r="B364" s="1" t="s">
        <v>1</v>
      </c>
      <c r="C364" s="3" t="s">
        <v>0</v>
      </c>
      <c r="G364" s="2">
        <f xml:space="preserve"> K325*K354 + P325*P354 + Q325 * Q354 + R325 * R354 + S325 * S354</f>
        <v>0</v>
      </c>
    </row>
    <row r="365" spans="2:19" x14ac:dyDescent="0.3">
      <c r="B365" s="1"/>
    </row>
  </sheetData>
  <mergeCells count="1">
    <mergeCell ref="G5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Простая 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Кузьменко</dc:creator>
  <cp:lastModifiedBy>lenovo</cp:lastModifiedBy>
  <dcterms:created xsi:type="dcterms:W3CDTF">2023-11-27T10:05:22Z</dcterms:created>
  <dcterms:modified xsi:type="dcterms:W3CDTF">2024-02-11T12:23:57Z</dcterms:modified>
</cp:coreProperties>
</file>