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7715" windowHeight="92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65" i="1" l="1"/>
  <c r="I64" i="1"/>
  <c r="I41" i="1"/>
  <c r="I40" i="1"/>
  <c r="I29" i="1"/>
  <c r="N56" i="1"/>
  <c r="O56" i="1" s="1"/>
  <c r="N44" i="1"/>
  <c r="O44" i="1" s="1"/>
  <c r="N32" i="1"/>
  <c r="O32" i="1" s="1"/>
  <c r="N57" i="1"/>
  <c r="O57" i="1" s="1"/>
  <c r="N45" i="1"/>
  <c r="O45" i="1" s="1"/>
  <c r="N33" i="1"/>
  <c r="O33" i="1" s="1"/>
  <c r="N21" i="1"/>
  <c r="O21" i="1" s="1"/>
  <c r="N20" i="1"/>
  <c r="O20" i="1" s="1"/>
  <c r="J11" i="1"/>
  <c r="I36" i="1" s="1"/>
  <c r="E5" i="1"/>
  <c r="E6" i="1"/>
  <c r="E7" i="1"/>
  <c r="E8" i="1"/>
  <c r="E4" i="1"/>
  <c r="S5" i="1"/>
  <c r="T5" i="1" s="1"/>
  <c r="S6" i="1"/>
  <c r="T6" i="1" s="1"/>
  <c r="S7" i="1"/>
  <c r="T7" i="1" s="1"/>
  <c r="S8" i="1"/>
  <c r="T8" i="1" s="1"/>
  <c r="S4" i="1"/>
  <c r="T4" i="1" s="1"/>
  <c r="N5" i="1"/>
  <c r="O5" i="1" s="1"/>
  <c r="N6" i="1"/>
  <c r="O6" i="1" s="1"/>
  <c r="N7" i="1"/>
  <c r="O7" i="1" s="1"/>
  <c r="N8" i="1"/>
  <c r="O8" i="1" s="1"/>
  <c r="N4" i="1"/>
  <c r="O4" i="1" s="1"/>
  <c r="I48" i="1" l="1"/>
  <c r="I60" i="1"/>
  <c r="L11" i="1"/>
  <c r="I24" i="1"/>
  <c r="I28" i="1" s="1"/>
  <c r="I26" i="1"/>
  <c r="I63" i="1"/>
  <c r="I62" i="1"/>
  <c r="I61" i="1"/>
  <c r="I51" i="1"/>
  <c r="I50" i="1"/>
  <c r="I49" i="1"/>
  <c r="I39" i="1"/>
  <c r="I38" i="1"/>
  <c r="I37" i="1"/>
  <c r="I25" i="1"/>
  <c r="I5" i="1"/>
  <c r="J5" i="1" s="1"/>
  <c r="U5" i="1" s="1"/>
  <c r="I6" i="1"/>
  <c r="J6" i="1" s="1"/>
  <c r="I7" i="1"/>
  <c r="J7" i="1" s="1"/>
  <c r="I8" i="1"/>
  <c r="J8" i="1" s="1"/>
  <c r="I4" i="1"/>
  <c r="J4" i="1" s="1"/>
  <c r="V4" i="1" s="1"/>
  <c r="X4" i="1" s="1"/>
  <c r="I53" i="1" l="1"/>
  <c r="I52" i="1"/>
  <c r="I27" i="1"/>
  <c r="U4" i="1"/>
  <c r="W4" i="1" s="1"/>
  <c r="W5" i="1" s="1"/>
  <c r="U6" i="1"/>
  <c r="V5" i="1"/>
  <c r="X5" i="1" s="1"/>
  <c r="V7" i="1"/>
  <c r="U8" i="1"/>
  <c r="V8" i="1"/>
  <c r="U7" i="1"/>
  <c r="V6" i="1"/>
  <c r="W6" i="1" l="1"/>
  <c r="W7" i="1" s="1"/>
  <c r="W8" i="1" s="1"/>
  <c r="X6" i="1"/>
  <c r="X7" i="1" s="1"/>
  <c r="X8" i="1" s="1"/>
</calcChain>
</file>

<file path=xl/sharedStrings.xml><?xml version="1.0" encoding="utf-8"?>
<sst xmlns="http://schemas.openxmlformats.org/spreadsheetml/2006/main" count="143" uniqueCount="91">
  <si>
    <t>P.O.</t>
  </si>
  <si>
    <t>Grados</t>
  </si>
  <si>
    <t>Min</t>
  </si>
  <si>
    <t>Seg</t>
  </si>
  <si>
    <t>Azimut</t>
  </si>
  <si>
    <t>Sexagecimal</t>
  </si>
  <si>
    <t>Radianes</t>
  </si>
  <si>
    <t>Defleccion Positiva ( + )</t>
  </si>
  <si>
    <t>Defleccion Negativa ( - )</t>
  </si>
  <si>
    <t>Distancia</t>
  </si>
  <si>
    <t>0+</t>
  </si>
  <si>
    <t>1+</t>
  </si>
  <si>
    <t>Coordenadas Totales</t>
  </si>
  <si>
    <t>Latitud</t>
  </si>
  <si>
    <t>Longitud</t>
  </si>
  <si>
    <t>Y</t>
  </si>
  <si>
    <t>X</t>
  </si>
  <si>
    <t>G</t>
  </si>
  <si>
    <t>∆</t>
  </si>
  <si>
    <t>r</t>
  </si>
  <si>
    <r>
      <t>(20*360)/(2</t>
    </r>
    <r>
      <rPr>
        <sz val="11"/>
        <color theme="1"/>
        <rFont val="Calibri"/>
        <family val="2"/>
      </rPr>
      <t>∏*r)</t>
    </r>
  </si>
  <si>
    <t>Estacion</t>
  </si>
  <si>
    <t>Coordenadas Parciales</t>
  </si>
  <si>
    <t>TPA</t>
  </si>
  <si>
    <t>% Max</t>
  </si>
  <si>
    <t>Ejercicio: Verificar la seccion tipica</t>
  </si>
  <si>
    <t>Datos</t>
  </si>
  <si>
    <t>To</t>
  </si>
  <si>
    <t>Ondulada</t>
  </si>
  <si>
    <t>Seccion Tipo</t>
  </si>
  <si>
    <t>B</t>
  </si>
  <si>
    <t>Radio Minimo (m)</t>
  </si>
  <si>
    <t>Datos Tabla Caractereisticas Geometricas</t>
  </si>
  <si>
    <t xml:space="preserve">Datos </t>
  </si>
  <si>
    <t>Datos Peraltes y sobre ancho</t>
  </si>
  <si>
    <t>∆ Referencia</t>
  </si>
  <si>
    <t>1145.9156/G</t>
  </si>
  <si>
    <t>g</t>
  </si>
  <si>
    <t>R n</t>
  </si>
  <si>
    <t>R 1 (m)</t>
  </si>
  <si>
    <r>
      <t>Rn*Tan(</t>
    </r>
    <r>
      <rPr>
        <sz val="11"/>
        <color theme="1"/>
        <rFont val="Calibri"/>
        <family val="2"/>
      </rPr>
      <t>∆/2)</t>
    </r>
  </si>
  <si>
    <t>stg n</t>
  </si>
  <si>
    <t>Lc n</t>
  </si>
  <si>
    <t>(20*∆)/G</t>
  </si>
  <si>
    <t>G Referencia</t>
  </si>
  <si>
    <t>Lc 1</t>
  </si>
  <si>
    <t>Cm n</t>
  </si>
  <si>
    <t>2*R*Sin(∆/2)</t>
  </si>
  <si>
    <t>Cm 1</t>
  </si>
  <si>
    <t>Datos Curva 1</t>
  </si>
  <si>
    <t>Formulas</t>
  </si>
  <si>
    <t>Datos Curva 2</t>
  </si>
  <si>
    <t>stg 1</t>
  </si>
  <si>
    <t>Datos Curva 3</t>
  </si>
  <si>
    <t>Datos Curva 4</t>
  </si>
  <si>
    <t>1145.9156/R M</t>
  </si>
  <si>
    <t>min</t>
  </si>
  <si>
    <t>seg</t>
  </si>
  <si>
    <t>sexag</t>
  </si>
  <si>
    <t>rad</t>
  </si>
  <si>
    <t>E</t>
  </si>
  <si>
    <t>(R*(1-Cos(∆/2)))/(Cos(∆/2))</t>
  </si>
  <si>
    <t>Om</t>
  </si>
  <si>
    <t>R*(1-Cos(∆/2))</t>
  </si>
  <si>
    <t>Se realiza una reduccion de velocidad para alcanzar el peralte</t>
  </si>
  <si>
    <t>ó gradro de defleccion con una velocidad de 40 kph</t>
  </si>
  <si>
    <t>G max</t>
  </si>
  <si>
    <t>Pc</t>
  </si>
  <si>
    <t>tg1</t>
  </si>
  <si>
    <t>R 2 (m)</t>
  </si>
  <si>
    <t>stg 2</t>
  </si>
  <si>
    <t>Lc 2</t>
  </si>
  <si>
    <t>Cm 2</t>
  </si>
  <si>
    <t>E 2</t>
  </si>
  <si>
    <t>Om 2</t>
  </si>
  <si>
    <t>E n</t>
  </si>
  <si>
    <t>Om n</t>
  </si>
  <si>
    <t>R 3 (m)</t>
  </si>
  <si>
    <t>stg 3</t>
  </si>
  <si>
    <t>Lc 3</t>
  </si>
  <si>
    <t>Cm 3</t>
  </si>
  <si>
    <t>E 3</t>
  </si>
  <si>
    <t>Om 3</t>
  </si>
  <si>
    <t>R 4 (m)</t>
  </si>
  <si>
    <t>stg 4</t>
  </si>
  <si>
    <t>Lc 4</t>
  </si>
  <si>
    <t>Cm 4</t>
  </si>
  <si>
    <t>E 4</t>
  </si>
  <si>
    <t>Om 4</t>
  </si>
  <si>
    <t>l</t>
  </si>
  <si>
    <t xml:space="preserve">Brian Omar Chávez Matul 201531087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</si>
</sst>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1" xfId="0" applyNumberFormat="1" applyFill="1" applyBorder="1" applyAlignment="1"/>
    <xf numFmtId="0" fontId="0" fillId="0" borderId="0" xfId="0" applyBorder="1" applyAlignment="1"/>
    <xf numFmtId="165" fontId="0" fillId="0" borderId="0" xfId="0" applyNumberFormat="1" applyBorder="1" applyAlignment="1"/>
    <xf numFmtId="2" fontId="0" fillId="0" borderId="0" xfId="0" applyNumberFormat="1" applyBorder="1" applyAlignment="1"/>
    <xf numFmtId="165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1" fontId="0" fillId="0" borderId="0" xfId="0" applyNumberFormat="1" applyAlignment="1"/>
    <xf numFmtId="1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0" borderId="0" xfId="0" applyAlignment="1"/>
    <xf numFmtId="0" fontId="0" fillId="7" borderId="0" xfId="0" applyFill="1"/>
    <xf numFmtId="0" fontId="0" fillId="0" borderId="1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W68" sqref="W68"/>
    </sheetView>
  </sheetViews>
  <sheetFormatPr baseColWidth="10" defaultRowHeight="15" x14ac:dyDescent="0.25"/>
  <cols>
    <col min="1" max="1" width="3.42578125" customWidth="1"/>
    <col min="2" max="2" width="8.140625" customWidth="1"/>
    <col min="3" max="3" width="5" customWidth="1"/>
    <col min="4" max="4" width="11.5703125" customWidth="1"/>
    <col min="6" max="8" width="7.140625" customWidth="1"/>
    <col min="9" max="9" width="14.28515625" customWidth="1"/>
    <col min="10" max="10" width="12.85546875" customWidth="1"/>
    <col min="11" max="13" width="7.140625" customWidth="1"/>
    <col min="14" max="14" width="14.28515625" customWidth="1"/>
    <col min="15" max="15" width="12.85546875" customWidth="1"/>
    <col min="16" max="18" width="7.140625" customWidth="1"/>
    <col min="19" max="19" width="14.28515625" customWidth="1"/>
    <col min="20" max="20" width="12.85546875" customWidth="1"/>
    <col min="22" max="22" width="11.42578125" customWidth="1"/>
  </cols>
  <sheetData>
    <row r="1" spans="1:24" x14ac:dyDescent="0.25">
      <c r="A1" s="31" t="s">
        <v>90</v>
      </c>
      <c r="B1" s="31"/>
      <c r="C1" s="31"/>
      <c r="D1" s="31"/>
      <c r="E1" s="31"/>
      <c r="U1" s="32" t="s">
        <v>22</v>
      </c>
      <c r="V1" s="32"/>
      <c r="W1" s="32" t="s">
        <v>12</v>
      </c>
      <c r="X1" s="32"/>
    </row>
    <row r="2" spans="1:24" x14ac:dyDescent="0.25">
      <c r="A2" s="20"/>
      <c r="B2" s="20"/>
      <c r="C2" s="20"/>
      <c r="D2" s="20"/>
      <c r="E2" s="20"/>
      <c r="F2" s="37" t="s">
        <v>4</v>
      </c>
      <c r="G2" s="37"/>
      <c r="H2" s="37"/>
      <c r="I2" s="21" t="s">
        <v>4</v>
      </c>
      <c r="J2" s="21" t="s">
        <v>4</v>
      </c>
      <c r="K2" s="37" t="s">
        <v>8</v>
      </c>
      <c r="L2" s="37"/>
      <c r="M2" s="37"/>
      <c r="N2" s="37"/>
      <c r="O2" s="37"/>
      <c r="P2" s="37" t="s">
        <v>7</v>
      </c>
      <c r="Q2" s="37"/>
      <c r="R2" s="37"/>
      <c r="S2" s="37"/>
      <c r="T2" s="37"/>
      <c r="U2" s="21" t="s">
        <v>15</v>
      </c>
      <c r="V2" s="21" t="s">
        <v>16</v>
      </c>
      <c r="W2" s="21" t="s">
        <v>13</v>
      </c>
      <c r="X2" s="21" t="s">
        <v>14</v>
      </c>
    </row>
    <row r="3" spans="1:24" x14ac:dyDescent="0.25">
      <c r="A3" s="22" t="s">
        <v>21</v>
      </c>
      <c r="B3" s="23"/>
      <c r="C3" s="23"/>
      <c r="D3" s="23" t="s">
        <v>0</v>
      </c>
      <c r="E3" s="23" t="s">
        <v>9</v>
      </c>
      <c r="F3" s="23" t="s">
        <v>1</v>
      </c>
      <c r="G3" s="23" t="s">
        <v>2</v>
      </c>
      <c r="H3" s="23" t="s">
        <v>3</v>
      </c>
      <c r="I3" s="23" t="s">
        <v>5</v>
      </c>
      <c r="J3" s="23" t="s">
        <v>6</v>
      </c>
      <c r="K3" s="23" t="s">
        <v>1</v>
      </c>
      <c r="L3" s="23" t="s">
        <v>2</v>
      </c>
      <c r="M3" s="23" t="s">
        <v>3</v>
      </c>
      <c r="N3" s="23" t="s">
        <v>5</v>
      </c>
      <c r="O3" s="23" t="s">
        <v>6</v>
      </c>
      <c r="P3" s="23" t="s">
        <v>1</v>
      </c>
      <c r="Q3" s="23" t="s">
        <v>2</v>
      </c>
      <c r="R3" s="23" t="s">
        <v>3</v>
      </c>
      <c r="S3" s="23" t="s">
        <v>5</v>
      </c>
      <c r="T3" s="23" t="s">
        <v>6</v>
      </c>
      <c r="U3" s="23">
        <v>1000</v>
      </c>
      <c r="V3" s="23">
        <v>1000</v>
      </c>
      <c r="W3" s="23">
        <v>1000</v>
      </c>
      <c r="X3" s="23">
        <v>1000</v>
      </c>
    </row>
    <row r="4" spans="1:24" x14ac:dyDescent="0.25">
      <c r="A4" s="4" t="s">
        <v>10</v>
      </c>
      <c r="B4" s="5">
        <v>0</v>
      </c>
      <c r="C4" s="4" t="s">
        <v>10</v>
      </c>
      <c r="D4" s="6">
        <v>200</v>
      </c>
      <c r="E4" s="6">
        <f>(D4-B4)</f>
        <v>200</v>
      </c>
      <c r="F4" s="4">
        <v>225</v>
      </c>
      <c r="G4" s="4">
        <v>30</v>
      </c>
      <c r="H4" s="4">
        <v>25</v>
      </c>
      <c r="I4" s="6">
        <f>(F4+(G4/60)+(H4/3600))</f>
        <v>225.50694444444446</v>
      </c>
      <c r="J4" s="6">
        <f>((I4*PI()/180))</f>
        <v>3.9358386666674909</v>
      </c>
      <c r="K4" s="4"/>
      <c r="L4" s="4"/>
      <c r="M4" s="4"/>
      <c r="N4" s="6">
        <f>(K4+(L4/60)+(M4/3600))</f>
        <v>0</v>
      </c>
      <c r="O4" s="6">
        <f>((N4*PI()/180))</f>
        <v>0</v>
      </c>
      <c r="P4" s="4"/>
      <c r="Q4" s="4"/>
      <c r="R4" s="4"/>
      <c r="S4" s="6">
        <f>(P4+(Q4/60)+(R4/3600))</f>
        <v>0</v>
      </c>
      <c r="T4" s="6">
        <f>((S4*PI()/180))</f>
        <v>0</v>
      </c>
      <c r="U4" s="6">
        <f>((E4*COS(J4)))</f>
        <v>-140.16456215156751</v>
      </c>
      <c r="V4" s="6">
        <f t="shared" ref="V4:V8" si="0">(E4*SIN(J4))</f>
        <v>-142.66707930303812</v>
      </c>
      <c r="W4" s="6">
        <f t="shared" ref="W4:X6" si="1">(W3+U4)</f>
        <v>859.83543784843255</v>
      </c>
      <c r="X4" s="6">
        <f t="shared" si="1"/>
        <v>857.33292069696188</v>
      </c>
    </row>
    <row r="5" spans="1:24" x14ac:dyDescent="0.25">
      <c r="A5" s="4" t="s">
        <v>10</v>
      </c>
      <c r="B5" s="5">
        <v>200</v>
      </c>
      <c r="C5" s="4" t="s">
        <v>10</v>
      </c>
      <c r="D5" s="6">
        <v>480</v>
      </c>
      <c r="E5" s="6">
        <f t="shared" ref="E5:E8" si="2">(D5-B5)</f>
        <v>280</v>
      </c>
      <c r="F5" s="4">
        <v>210</v>
      </c>
      <c r="G5" s="4">
        <v>5</v>
      </c>
      <c r="H5" s="4">
        <v>25</v>
      </c>
      <c r="I5" s="6">
        <f t="shared" ref="I5:I8" si="3">(F5+(G5/60)+(H5/3600))</f>
        <v>210.0902777777778</v>
      </c>
      <c r="J5" s="6">
        <f t="shared" ref="J5:J8" si="4">((I5*PI()/180))</f>
        <v>3.6667670736516982</v>
      </c>
      <c r="K5" s="4">
        <v>15</v>
      </c>
      <c r="L5" s="4">
        <v>25</v>
      </c>
      <c r="M5" s="4">
        <v>0</v>
      </c>
      <c r="N5" s="6">
        <f t="shared" ref="N5:N8" si="5">(K5+(L5/60)+(M5/3600))</f>
        <v>15.416666666666666</v>
      </c>
      <c r="O5" s="6">
        <f t="shared" ref="O5:O8" si="6">((N5*PI()/180))</f>
        <v>0.26907159301579242</v>
      </c>
      <c r="P5" s="4"/>
      <c r="Q5" s="4"/>
      <c r="R5" s="4"/>
      <c r="S5" s="6">
        <f t="shared" ref="S5:S8" si="7">(P5+(Q5/60)+(R5/3600))</f>
        <v>0</v>
      </c>
      <c r="T5" s="6">
        <f t="shared" ref="T5:T8" si="8">((S5*PI()/180))</f>
        <v>0</v>
      </c>
      <c r="U5" s="6">
        <f>((E5*COS(J5)))</f>
        <v>-242.26622192009563</v>
      </c>
      <c r="V5" s="6">
        <f t="shared" si="0"/>
        <v>-140.38189953324812</v>
      </c>
      <c r="W5" s="6">
        <f t="shared" si="1"/>
        <v>617.56921592833692</v>
      </c>
      <c r="X5" s="6">
        <f t="shared" si="1"/>
        <v>716.95102116371379</v>
      </c>
    </row>
    <row r="6" spans="1:24" x14ac:dyDescent="0.25">
      <c r="A6" s="4" t="s">
        <v>10</v>
      </c>
      <c r="B6" s="5">
        <v>480</v>
      </c>
      <c r="C6" s="4" t="s">
        <v>10</v>
      </c>
      <c r="D6" s="6">
        <v>700</v>
      </c>
      <c r="E6" s="6">
        <f t="shared" si="2"/>
        <v>220</v>
      </c>
      <c r="F6" s="4">
        <v>240</v>
      </c>
      <c r="G6" s="4">
        <v>5</v>
      </c>
      <c r="H6" s="4">
        <v>25</v>
      </c>
      <c r="I6" s="6">
        <f t="shared" si="3"/>
        <v>240.0902777777778</v>
      </c>
      <c r="J6" s="6">
        <f t="shared" si="4"/>
        <v>4.1903658492499973</v>
      </c>
      <c r="K6" s="4"/>
      <c r="L6" s="4"/>
      <c r="M6" s="4"/>
      <c r="N6" s="6">
        <f t="shared" si="5"/>
        <v>0</v>
      </c>
      <c r="O6" s="6">
        <f t="shared" si="6"/>
        <v>0</v>
      </c>
      <c r="P6" s="4">
        <v>30</v>
      </c>
      <c r="Q6" s="4">
        <v>0</v>
      </c>
      <c r="R6" s="4">
        <v>0</v>
      </c>
      <c r="S6" s="6">
        <f t="shared" si="7"/>
        <v>30</v>
      </c>
      <c r="T6" s="6">
        <f t="shared" si="8"/>
        <v>0.52359877559829882</v>
      </c>
      <c r="U6" s="6">
        <f t="shared" ref="U6:U8" si="9">((E6*COS(J6)))</f>
        <v>-109.69966298897346</v>
      </c>
      <c r="V6" s="6">
        <f t="shared" si="0"/>
        <v>-190.69867314720793</v>
      </c>
      <c r="W6" s="6">
        <f t="shared" si="1"/>
        <v>507.86955293936347</v>
      </c>
      <c r="X6" s="6">
        <f t="shared" si="1"/>
        <v>526.25234801650583</v>
      </c>
    </row>
    <row r="7" spans="1:24" x14ac:dyDescent="0.25">
      <c r="A7" s="4" t="s">
        <v>10</v>
      </c>
      <c r="B7" s="5">
        <v>700</v>
      </c>
      <c r="C7" s="4" t="s">
        <v>11</v>
      </c>
      <c r="D7" s="6">
        <v>1000</v>
      </c>
      <c r="E7" s="6">
        <f t="shared" si="2"/>
        <v>300</v>
      </c>
      <c r="F7" s="4">
        <v>285</v>
      </c>
      <c r="G7" s="4">
        <v>5</v>
      </c>
      <c r="H7" s="4">
        <v>25</v>
      </c>
      <c r="I7" s="6">
        <f t="shared" si="3"/>
        <v>285.09027777777777</v>
      </c>
      <c r="J7" s="6">
        <f t="shared" si="4"/>
        <v>4.9757640126474456</v>
      </c>
      <c r="K7" s="4"/>
      <c r="L7" s="4"/>
      <c r="M7" s="4"/>
      <c r="N7" s="6">
        <f t="shared" si="5"/>
        <v>0</v>
      </c>
      <c r="O7" s="6">
        <f t="shared" si="6"/>
        <v>0</v>
      </c>
      <c r="P7" s="4">
        <v>45</v>
      </c>
      <c r="Q7" s="4">
        <v>0</v>
      </c>
      <c r="R7" s="4">
        <v>0</v>
      </c>
      <c r="S7" s="6">
        <f t="shared" si="7"/>
        <v>45</v>
      </c>
      <c r="T7" s="6">
        <f t="shared" si="8"/>
        <v>0.78539816339744828</v>
      </c>
      <c r="U7" s="6">
        <f t="shared" si="9"/>
        <v>78.1022036622077</v>
      </c>
      <c r="V7" s="6">
        <f t="shared" si="0"/>
        <v>-289.65504618961336</v>
      </c>
      <c r="W7" s="6">
        <f t="shared" ref="W7:W8" si="10">(W6+U7)</f>
        <v>585.9717566015712</v>
      </c>
      <c r="X7" s="6">
        <f t="shared" ref="X7:X8" si="11">(X6+V7)</f>
        <v>236.59730182689248</v>
      </c>
    </row>
    <row r="8" spans="1:24" x14ac:dyDescent="0.25">
      <c r="A8" s="4" t="s">
        <v>11</v>
      </c>
      <c r="B8" s="5">
        <v>0</v>
      </c>
      <c r="C8" s="4" t="s">
        <v>11</v>
      </c>
      <c r="D8" s="6">
        <v>200</v>
      </c>
      <c r="E8" s="6">
        <f t="shared" si="2"/>
        <v>200</v>
      </c>
      <c r="F8" s="4">
        <v>264</v>
      </c>
      <c r="G8" s="4">
        <v>35</v>
      </c>
      <c r="H8" s="4">
        <v>25</v>
      </c>
      <c r="I8" s="6">
        <f t="shared" si="3"/>
        <v>264.59027777777777</v>
      </c>
      <c r="J8" s="6">
        <f t="shared" si="4"/>
        <v>4.6179715159886072</v>
      </c>
      <c r="K8" s="4">
        <v>20</v>
      </c>
      <c r="L8" s="4">
        <v>30</v>
      </c>
      <c r="M8" s="4">
        <v>0</v>
      </c>
      <c r="N8" s="6">
        <f t="shared" si="5"/>
        <v>20.5</v>
      </c>
      <c r="O8" s="6">
        <f t="shared" si="6"/>
        <v>0.3577924966588375</v>
      </c>
      <c r="P8" s="4"/>
      <c r="Q8" s="4"/>
      <c r="R8" s="4"/>
      <c r="S8" s="6">
        <f t="shared" si="7"/>
        <v>0</v>
      </c>
      <c r="T8" s="6">
        <f t="shared" si="8"/>
        <v>0</v>
      </c>
      <c r="U8" s="6">
        <f t="shared" si="9"/>
        <v>-18.855448736833676</v>
      </c>
      <c r="V8" s="6">
        <f t="shared" si="0"/>
        <v>-199.10919630427077</v>
      </c>
      <c r="W8" s="6">
        <f t="shared" si="10"/>
        <v>567.11630786473756</v>
      </c>
      <c r="X8" s="6">
        <f t="shared" si="11"/>
        <v>37.488105522621709</v>
      </c>
    </row>
    <row r="9" spans="1:24" x14ac:dyDescent="0.25">
      <c r="A9" s="10"/>
      <c r="B9" s="11"/>
      <c r="C9" s="10"/>
      <c r="D9" s="12"/>
      <c r="E9" s="12"/>
      <c r="F9" s="10"/>
      <c r="G9" s="10"/>
      <c r="H9" s="10"/>
      <c r="I9" s="12"/>
      <c r="J9" s="12"/>
      <c r="K9" s="10"/>
      <c r="L9" s="10"/>
      <c r="M9" s="10"/>
      <c r="N9" s="12"/>
      <c r="O9" s="12"/>
      <c r="P9" s="7"/>
      <c r="Q9" s="7"/>
      <c r="R9" s="7"/>
      <c r="S9" s="8"/>
      <c r="T9" s="8"/>
      <c r="U9" s="8"/>
      <c r="V9" s="8"/>
      <c r="W9" s="8"/>
      <c r="X9" s="8"/>
    </row>
    <row r="10" spans="1:24" x14ac:dyDescent="0.25">
      <c r="A10" s="3"/>
      <c r="B10" s="13"/>
      <c r="C10" s="3"/>
      <c r="D10" s="14"/>
      <c r="E10" s="14"/>
      <c r="F10" s="3"/>
      <c r="G10" s="3"/>
      <c r="H10" s="33" t="s">
        <v>50</v>
      </c>
      <c r="I10" s="34"/>
      <c r="J10" s="14"/>
      <c r="K10" s="3" t="s">
        <v>17</v>
      </c>
      <c r="L10" s="3" t="s">
        <v>55</v>
      </c>
      <c r="M10" s="3"/>
      <c r="N10" s="14"/>
      <c r="O10" s="14"/>
      <c r="S10" s="2"/>
      <c r="T10" s="2"/>
      <c r="U10" s="2"/>
      <c r="V10" s="2"/>
      <c r="W10" s="2"/>
      <c r="X10" s="2"/>
    </row>
    <row r="11" spans="1:24" x14ac:dyDescent="0.25">
      <c r="A11" s="3"/>
      <c r="B11" s="13" t="s">
        <v>25</v>
      </c>
      <c r="C11" s="3"/>
      <c r="D11" s="14"/>
      <c r="E11" s="14"/>
      <c r="F11" s="3"/>
      <c r="G11" s="15"/>
      <c r="H11" s="24" t="s">
        <v>17</v>
      </c>
      <c r="I11" s="16" t="s">
        <v>20</v>
      </c>
      <c r="J11" s="15">
        <f>((D14*360)/(2*PI()))</f>
        <v>1145.9155902616465</v>
      </c>
      <c r="K11" s="3" t="s">
        <v>66</v>
      </c>
      <c r="L11" s="3">
        <f>J11/F21</f>
        <v>10.417414456924059</v>
      </c>
      <c r="M11" s="3"/>
      <c r="N11" s="3"/>
      <c r="O11" s="3"/>
      <c r="U11" s="2"/>
      <c r="V11" s="2"/>
      <c r="W11" s="2"/>
      <c r="X11" s="2"/>
    </row>
    <row r="12" spans="1:24" x14ac:dyDescent="0.25">
      <c r="A12" s="3"/>
      <c r="B12" s="28" t="s">
        <v>26</v>
      </c>
      <c r="C12" s="27" t="s">
        <v>23</v>
      </c>
      <c r="D12" s="29">
        <v>2500</v>
      </c>
      <c r="E12" s="14"/>
      <c r="F12" s="3"/>
      <c r="G12" s="15"/>
      <c r="H12" s="24" t="s">
        <v>38</v>
      </c>
      <c r="I12" s="16" t="s">
        <v>36</v>
      </c>
      <c r="J12" s="14"/>
      <c r="K12" s="3"/>
      <c r="L12" s="3"/>
      <c r="M12" s="3"/>
      <c r="N12" s="3"/>
      <c r="O12" s="3"/>
      <c r="U12" s="2"/>
      <c r="V12" s="2"/>
      <c r="W12" s="2"/>
      <c r="X12" s="2"/>
    </row>
    <row r="13" spans="1:24" x14ac:dyDescent="0.25">
      <c r="A13" s="3"/>
      <c r="B13" s="5"/>
      <c r="C13" s="4" t="s">
        <v>27</v>
      </c>
      <c r="D13" s="6" t="s">
        <v>28</v>
      </c>
      <c r="E13" s="14"/>
      <c r="F13" s="3"/>
      <c r="G13" s="15"/>
      <c r="H13" s="24" t="s">
        <v>41</v>
      </c>
      <c r="I13" s="16" t="s">
        <v>40</v>
      </c>
      <c r="J13" s="14"/>
      <c r="K13" s="3"/>
      <c r="L13" s="3"/>
      <c r="M13" s="3" t="s">
        <v>67</v>
      </c>
      <c r="N13" s="3"/>
      <c r="O13" s="3"/>
      <c r="U13" s="2"/>
      <c r="V13" s="2"/>
      <c r="W13" s="2"/>
      <c r="X13" s="2"/>
    </row>
    <row r="14" spans="1:24" x14ac:dyDescent="0.25">
      <c r="A14" s="3"/>
      <c r="B14" s="5"/>
      <c r="C14" s="4" t="s">
        <v>19</v>
      </c>
      <c r="D14" s="18">
        <v>20</v>
      </c>
      <c r="E14" s="14"/>
      <c r="F14" s="3"/>
      <c r="G14" s="3"/>
      <c r="H14" s="24" t="s">
        <v>42</v>
      </c>
      <c r="I14" s="9" t="s">
        <v>43</v>
      </c>
      <c r="J14" s="3"/>
      <c r="K14" s="3"/>
      <c r="L14" s="3"/>
      <c r="M14" s="3" t="s">
        <v>68</v>
      </c>
      <c r="N14" s="3"/>
      <c r="O14" s="3"/>
      <c r="U14" s="2"/>
      <c r="V14" s="2"/>
      <c r="W14" s="2"/>
      <c r="X14" s="2"/>
    </row>
    <row r="15" spans="1:24" x14ac:dyDescent="0.25">
      <c r="A15" s="3"/>
      <c r="B15" s="13"/>
      <c r="C15" s="3"/>
      <c r="D15" s="17"/>
      <c r="E15" s="14"/>
      <c r="F15" s="3"/>
      <c r="G15" s="3"/>
      <c r="H15" s="24" t="s">
        <v>46</v>
      </c>
      <c r="I15" s="9" t="s">
        <v>47</v>
      </c>
      <c r="J15" s="3"/>
      <c r="K15" s="3"/>
      <c r="L15" s="3"/>
      <c r="M15" s="3"/>
      <c r="N15" s="3"/>
      <c r="O15" s="3"/>
      <c r="U15" s="2"/>
      <c r="V15" s="2"/>
      <c r="W15" s="2"/>
      <c r="X15" s="2"/>
    </row>
    <row r="16" spans="1:24" x14ac:dyDescent="0.25">
      <c r="A16" s="3"/>
      <c r="B16" s="13"/>
      <c r="C16" s="3"/>
      <c r="D16" s="17"/>
      <c r="E16" s="14"/>
      <c r="F16" s="3"/>
      <c r="G16" s="3"/>
      <c r="H16" s="24" t="s">
        <v>75</v>
      </c>
      <c r="I16" s="9" t="s">
        <v>61</v>
      </c>
      <c r="J16" s="3"/>
      <c r="K16" s="3"/>
      <c r="L16" s="3"/>
      <c r="M16" s="3"/>
      <c r="N16" s="3"/>
      <c r="O16" s="3"/>
      <c r="U16" s="2"/>
      <c r="V16" s="2"/>
      <c r="W16" s="2"/>
      <c r="X16" s="2"/>
    </row>
    <row r="17" spans="1:24" x14ac:dyDescent="0.25">
      <c r="A17" s="3"/>
      <c r="B17" s="13"/>
      <c r="C17" s="3"/>
      <c r="D17" s="17"/>
      <c r="E17" s="14"/>
      <c r="F17" s="3"/>
      <c r="G17" s="3"/>
      <c r="H17" s="24" t="s">
        <v>76</v>
      </c>
      <c r="I17" s="9" t="s">
        <v>63</v>
      </c>
      <c r="J17" s="3"/>
      <c r="K17" s="3"/>
      <c r="L17" s="3"/>
      <c r="M17" s="3"/>
      <c r="N17" s="3"/>
      <c r="O17" s="3"/>
      <c r="U17" s="2"/>
      <c r="V17" s="2"/>
      <c r="W17" s="2"/>
      <c r="X17" s="2"/>
    </row>
    <row r="18" spans="1:24" x14ac:dyDescent="0.25">
      <c r="A18" s="3"/>
      <c r="B18" s="13"/>
      <c r="C18" s="3"/>
      <c r="D18" s="14"/>
      <c r="E18" s="14"/>
      <c r="F18" s="3"/>
      <c r="G18" s="3"/>
      <c r="H18" s="3"/>
      <c r="I18" s="14"/>
      <c r="J18" s="14"/>
      <c r="K18" s="3"/>
      <c r="L18" s="3"/>
      <c r="M18" s="3"/>
      <c r="N18" s="3"/>
      <c r="O18" s="3"/>
      <c r="U18" s="2"/>
      <c r="V18" s="2"/>
      <c r="W18" s="2"/>
      <c r="X18" s="2"/>
    </row>
    <row r="19" spans="1:24" x14ac:dyDescent="0.25">
      <c r="A19" s="3"/>
      <c r="B19" s="33" t="s">
        <v>32</v>
      </c>
      <c r="C19" s="39"/>
      <c r="D19" s="39"/>
      <c r="E19" s="39"/>
      <c r="F19" s="34"/>
      <c r="G19" s="3"/>
      <c r="H19" s="3"/>
      <c r="I19" s="35" t="s">
        <v>34</v>
      </c>
      <c r="J19" s="36"/>
      <c r="K19" s="26" t="s">
        <v>37</v>
      </c>
      <c r="L19" s="26" t="s">
        <v>56</v>
      </c>
      <c r="M19" s="26" t="s">
        <v>57</v>
      </c>
      <c r="N19" s="26" t="s">
        <v>58</v>
      </c>
      <c r="O19" s="26" t="s">
        <v>59</v>
      </c>
      <c r="U19" s="2"/>
      <c r="V19" s="2"/>
      <c r="W19" s="2"/>
      <c r="X19" s="2"/>
    </row>
    <row r="20" spans="1:24" x14ac:dyDescent="0.25">
      <c r="A20" s="3"/>
      <c r="B20" s="32" t="s">
        <v>33</v>
      </c>
      <c r="C20" s="32"/>
      <c r="D20" s="32" t="s">
        <v>29</v>
      </c>
      <c r="E20" s="32"/>
      <c r="F20" s="18" t="s">
        <v>30</v>
      </c>
      <c r="G20" s="3"/>
      <c r="H20" s="3"/>
      <c r="I20" s="6" t="s">
        <v>26</v>
      </c>
      <c r="J20" s="4" t="s">
        <v>18</v>
      </c>
      <c r="K20" s="4">
        <v>15</v>
      </c>
      <c r="L20" s="4">
        <v>25</v>
      </c>
      <c r="M20" s="4">
        <v>0</v>
      </c>
      <c r="N20" s="6">
        <f t="shared" ref="N20:N21" si="12">(K20+(L20/60)+(M20/3600))</f>
        <v>15.416666666666666</v>
      </c>
      <c r="O20" s="6">
        <f t="shared" ref="O20:O21" si="13">((N20*PI()/180))</f>
        <v>0.26907159301579242</v>
      </c>
      <c r="U20" s="2"/>
      <c r="V20" s="2"/>
      <c r="W20" s="2"/>
      <c r="X20" s="2"/>
    </row>
    <row r="21" spans="1:24" x14ac:dyDescent="0.25">
      <c r="A21" s="3"/>
      <c r="B21" s="4"/>
      <c r="C21" s="4"/>
      <c r="D21" s="32" t="s">
        <v>31</v>
      </c>
      <c r="E21" s="32"/>
      <c r="F21" s="18">
        <v>110</v>
      </c>
      <c r="G21" s="3"/>
      <c r="H21" s="3"/>
      <c r="I21" s="6"/>
      <c r="J21" s="4" t="s">
        <v>35</v>
      </c>
      <c r="K21" s="4">
        <v>14</v>
      </c>
      <c r="L21" s="4">
        <v>24</v>
      </c>
      <c r="M21" s="4">
        <v>0</v>
      </c>
      <c r="N21" s="6">
        <f t="shared" si="12"/>
        <v>14.4</v>
      </c>
      <c r="O21" s="6">
        <f t="shared" si="13"/>
        <v>0.25132741228718347</v>
      </c>
      <c r="U21" s="2"/>
      <c r="V21" s="2"/>
      <c r="W21" s="2"/>
      <c r="X21" s="2"/>
    </row>
    <row r="22" spans="1:24" x14ac:dyDescent="0.25">
      <c r="A22" s="3"/>
      <c r="B22" s="4"/>
      <c r="C22" s="4"/>
      <c r="D22" s="32" t="s">
        <v>24</v>
      </c>
      <c r="E22" s="32"/>
      <c r="F22" s="18">
        <v>7</v>
      </c>
      <c r="G22" s="3"/>
      <c r="H22" s="3"/>
      <c r="I22" s="19"/>
      <c r="J22" s="6" t="s">
        <v>44</v>
      </c>
      <c r="K22" s="4">
        <v>6</v>
      </c>
      <c r="L22" s="4"/>
      <c r="M22" s="4"/>
      <c r="N22" s="4"/>
      <c r="O22" s="4"/>
      <c r="U22" s="2"/>
      <c r="V22" s="2"/>
      <c r="W22" s="2"/>
      <c r="X22" s="2"/>
    </row>
    <row r="23" spans="1:24" x14ac:dyDescent="0.25">
      <c r="A23" s="3"/>
      <c r="B23" s="3"/>
      <c r="C23" s="3"/>
      <c r="D23" s="3"/>
      <c r="E23" s="14"/>
      <c r="F23" s="14"/>
      <c r="G23" s="3"/>
      <c r="H23" s="33" t="s">
        <v>49</v>
      </c>
      <c r="I23" s="34"/>
      <c r="J23" s="14"/>
      <c r="K23" s="3"/>
      <c r="L23" s="3"/>
      <c r="M23" s="3"/>
      <c r="N23" s="3"/>
      <c r="O23" s="3"/>
      <c r="U23" s="2"/>
      <c r="V23" s="2"/>
      <c r="W23" s="2"/>
      <c r="X23" s="2"/>
    </row>
    <row r="24" spans="1:24" x14ac:dyDescent="0.25">
      <c r="A24" s="3"/>
      <c r="B24" s="38"/>
      <c r="C24" s="38"/>
      <c r="D24" s="38"/>
      <c r="E24" s="38"/>
      <c r="F24" s="17"/>
      <c r="G24" s="3"/>
      <c r="H24" s="25" t="s">
        <v>39</v>
      </c>
      <c r="I24" s="5">
        <f>($J$11/K22)</f>
        <v>190.9859317102744</v>
      </c>
      <c r="J24" s="14"/>
      <c r="K24" s="3"/>
      <c r="L24" s="3"/>
      <c r="M24" s="3"/>
      <c r="N24" s="3"/>
      <c r="O24" s="3"/>
      <c r="U24" s="2"/>
      <c r="V24" s="2"/>
      <c r="W24" s="2"/>
      <c r="X24" s="2"/>
    </row>
    <row r="25" spans="1:24" x14ac:dyDescent="0.25">
      <c r="A25" s="3"/>
      <c r="B25" s="3"/>
      <c r="C25" s="3"/>
      <c r="D25" s="38"/>
      <c r="E25" s="38"/>
      <c r="F25" s="17"/>
      <c r="G25" s="3"/>
      <c r="H25" s="25" t="s">
        <v>52</v>
      </c>
      <c r="I25" s="5">
        <f>(I24*TAN(O20/2))</f>
        <v>25.850597205505128</v>
      </c>
      <c r="J25" s="14"/>
      <c r="K25" s="3"/>
      <c r="L25" s="3"/>
      <c r="M25" s="3"/>
      <c r="N25" s="3"/>
      <c r="O25" s="3"/>
      <c r="U25" s="2"/>
      <c r="V25" s="2"/>
      <c r="W25" s="2"/>
      <c r="X25" s="2"/>
    </row>
    <row r="26" spans="1:24" x14ac:dyDescent="0.25">
      <c r="A26" s="3"/>
      <c r="B26" s="3"/>
      <c r="C26" s="3"/>
      <c r="D26" s="38"/>
      <c r="E26" s="38"/>
      <c r="F26" s="17"/>
      <c r="G26" s="3"/>
      <c r="H26" s="25" t="s">
        <v>45</v>
      </c>
      <c r="I26" s="5">
        <f>(($D$14*N20)/K22)</f>
        <v>51.388888888888886</v>
      </c>
      <c r="J26" s="14"/>
      <c r="K26" s="3"/>
      <c r="L26" s="3"/>
      <c r="M26" s="3"/>
      <c r="N26" s="3"/>
      <c r="O26" s="3"/>
      <c r="U26" s="2"/>
      <c r="V26" s="2"/>
      <c r="W26" s="2"/>
      <c r="X26" s="2"/>
    </row>
    <row r="27" spans="1:24" x14ac:dyDescent="0.25">
      <c r="A27" s="3"/>
      <c r="B27" s="13"/>
      <c r="C27" s="3"/>
      <c r="D27" s="15"/>
      <c r="E27" s="14"/>
      <c r="F27" s="3"/>
      <c r="G27" s="3"/>
      <c r="H27" s="25" t="s">
        <v>48</v>
      </c>
      <c r="I27" s="5">
        <f>(2*I24*SIN(O20/2))</f>
        <v>51.234006997528979</v>
      </c>
      <c r="J27" s="14"/>
      <c r="K27" s="3"/>
      <c r="L27" s="3"/>
      <c r="M27" s="3"/>
      <c r="N27" s="3"/>
      <c r="O27" s="3"/>
      <c r="U27" s="2"/>
      <c r="V27" s="2"/>
      <c r="W27" s="2"/>
      <c r="X27" s="2"/>
    </row>
    <row r="28" spans="1:24" x14ac:dyDescent="0.25">
      <c r="A28" s="3"/>
      <c r="B28" s="13"/>
      <c r="C28" s="3"/>
      <c r="D28" s="15"/>
      <c r="E28" s="14"/>
      <c r="F28" s="3"/>
      <c r="G28" s="3"/>
      <c r="H28" s="25" t="s">
        <v>60</v>
      </c>
      <c r="I28" s="5">
        <f>((I24*(1-COS(O20/2)))/(COS(O20/2)))</f>
        <v>1.7415429453202145</v>
      </c>
      <c r="J28" s="14"/>
      <c r="K28" s="3"/>
      <c r="L28" s="3"/>
      <c r="M28" s="3"/>
      <c r="N28" s="3"/>
      <c r="O28" s="3"/>
      <c r="U28" s="2"/>
      <c r="V28" s="2"/>
      <c r="W28" s="2"/>
      <c r="X28" s="2"/>
    </row>
    <row r="29" spans="1:24" x14ac:dyDescent="0.25">
      <c r="A29" s="3"/>
      <c r="B29" s="13"/>
      <c r="C29" s="3"/>
      <c r="D29" s="15"/>
      <c r="E29" s="14"/>
      <c r="F29" s="3"/>
      <c r="G29" s="3"/>
      <c r="H29" s="25" t="s">
        <v>62</v>
      </c>
      <c r="I29" s="5">
        <f>(I24*(1-COS(O20/2)))</f>
        <v>1.7258058438207291</v>
      </c>
      <c r="J29" s="14"/>
      <c r="K29" s="3"/>
      <c r="L29" s="3"/>
      <c r="M29" s="3"/>
      <c r="N29" s="3"/>
      <c r="O29" s="3"/>
      <c r="U29" s="2"/>
      <c r="V29" s="2"/>
      <c r="W29" s="2"/>
      <c r="X29" s="2"/>
    </row>
    <row r="30" spans="1:24" x14ac:dyDescent="0.25">
      <c r="A30" s="3"/>
      <c r="B30" s="13"/>
      <c r="C30" s="3"/>
      <c r="D30" s="15"/>
      <c r="E30" s="14"/>
      <c r="F30" s="3"/>
      <c r="G30" s="3"/>
      <c r="H30" s="3"/>
      <c r="I30" s="14"/>
      <c r="J30" s="14"/>
      <c r="K30" s="3"/>
      <c r="L30" s="3"/>
      <c r="M30" s="3"/>
      <c r="N30" s="3"/>
      <c r="O30" s="3"/>
      <c r="U30" s="2"/>
      <c r="V30" s="2"/>
      <c r="W30" s="2"/>
      <c r="X30" s="2"/>
    </row>
    <row r="31" spans="1:24" x14ac:dyDescent="0.25">
      <c r="A31" s="3"/>
      <c r="B31" s="13"/>
      <c r="C31" s="3"/>
      <c r="D31" s="15"/>
      <c r="E31" s="14"/>
      <c r="F31" s="3"/>
      <c r="G31" s="3"/>
      <c r="H31" s="3"/>
      <c r="I31" s="35" t="s">
        <v>34</v>
      </c>
      <c r="J31" s="36"/>
      <c r="K31" s="26" t="s">
        <v>37</v>
      </c>
      <c r="L31" s="26" t="s">
        <v>56</v>
      </c>
      <c r="M31" s="26" t="s">
        <v>57</v>
      </c>
      <c r="N31" s="26" t="s">
        <v>58</v>
      </c>
      <c r="O31" s="26" t="s">
        <v>59</v>
      </c>
      <c r="U31" s="2"/>
      <c r="V31" s="2"/>
      <c r="W31" s="2"/>
      <c r="X31" s="2"/>
    </row>
    <row r="32" spans="1:24" x14ac:dyDescent="0.25">
      <c r="A32" s="3"/>
      <c r="B32" s="13"/>
      <c r="C32" s="3"/>
      <c r="D32" s="15"/>
      <c r="E32" s="14"/>
      <c r="F32" s="3"/>
      <c r="G32" s="3"/>
      <c r="H32" s="3"/>
      <c r="I32" s="6" t="s">
        <v>26</v>
      </c>
      <c r="J32" s="4" t="s">
        <v>18</v>
      </c>
      <c r="K32" s="4">
        <v>30</v>
      </c>
      <c r="L32" s="4">
        <v>0</v>
      </c>
      <c r="M32" s="4">
        <v>0</v>
      </c>
      <c r="N32" s="6">
        <f t="shared" ref="N32" si="14">(K32+(L32/60)+(M32/3600))</f>
        <v>30</v>
      </c>
      <c r="O32" s="6">
        <f t="shared" ref="O32" si="15">((N32*PI()/180))</f>
        <v>0.52359877559829882</v>
      </c>
      <c r="U32" s="2"/>
      <c r="V32" s="2"/>
      <c r="W32" s="2"/>
      <c r="X32" s="2"/>
    </row>
    <row r="33" spans="1:24" x14ac:dyDescent="0.25">
      <c r="A33" s="3"/>
      <c r="B33" s="13"/>
      <c r="C33" s="3"/>
      <c r="D33" s="15"/>
      <c r="E33" s="14"/>
      <c r="F33" s="3"/>
      <c r="G33" s="3"/>
      <c r="H33" s="3"/>
      <c r="I33" s="6"/>
      <c r="J33" s="4" t="s">
        <v>35</v>
      </c>
      <c r="K33" s="4">
        <v>30</v>
      </c>
      <c r="L33" s="4">
        <v>30</v>
      </c>
      <c r="M33" s="4">
        <v>0</v>
      </c>
      <c r="N33" s="6">
        <f t="shared" ref="N33" si="16">(K33+(L33/60)+(M33/3600))</f>
        <v>30.5</v>
      </c>
      <c r="O33" s="6">
        <f t="shared" ref="O33" si="17">((N33*PI()/180))</f>
        <v>0.53232542185827048</v>
      </c>
      <c r="U33" s="2"/>
      <c r="V33" s="2"/>
      <c r="W33" s="2"/>
      <c r="X33" s="2"/>
    </row>
    <row r="34" spans="1:24" x14ac:dyDescent="0.25">
      <c r="A34" s="3"/>
      <c r="B34" s="13"/>
      <c r="C34" s="3"/>
      <c r="D34" s="15"/>
      <c r="E34" s="14"/>
      <c r="F34" s="3"/>
      <c r="G34" s="3"/>
      <c r="H34" s="3"/>
      <c r="I34" s="19"/>
      <c r="J34" s="6" t="s">
        <v>44</v>
      </c>
      <c r="K34" s="4">
        <v>10</v>
      </c>
      <c r="L34" s="4"/>
      <c r="M34" s="4"/>
      <c r="N34" s="4"/>
      <c r="O34" s="4"/>
      <c r="U34" s="2"/>
      <c r="V34" s="2"/>
      <c r="W34" s="2"/>
      <c r="X34" s="2"/>
    </row>
    <row r="35" spans="1:24" x14ac:dyDescent="0.25">
      <c r="A35" s="3"/>
      <c r="B35" s="13"/>
      <c r="C35" s="3"/>
      <c r="D35" s="15"/>
      <c r="E35" s="14"/>
      <c r="F35" s="3"/>
      <c r="G35" s="3"/>
      <c r="H35" s="33" t="s">
        <v>51</v>
      </c>
      <c r="I35" s="34"/>
      <c r="J35" s="14"/>
      <c r="K35" s="3"/>
      <c r="L35" s="3"/>
      <c r="M35" s="3"/>
      <c r="N35" s="3"/>
      <c r="O35" s="3"/>
      <c r="U35" s="2"/>
      <c r="V35" s="2"/>
      <c r="W35" s="2"/>
      <c r="X35" s="2"/>
    </row>
    <row r="36" spans="1:24" x14ac:dyDescent="0.25">
      <c r="A36" s="3"/>
      <c r="B36" s="13"/>
      <c r="C36" s="3"/>
      <c r="D36" s="15"/>
      <c r="E36" s="14"/>
      <c r="F36" s="3"/>
      <c r="G36" s="3"/>
      <c r="H36" s="25" t="s">
        <v>69</v>
      </c>
      <c r="I36" s="5">
        <f>($J$11/K34)</f>
        <v>114.59155902616465</v>
      </c>
      <c r="J36" s="14"/>
      <c r="K36" s="3"/>
      <c r="L36" s="3"/>
      <c r="M36" s="3"/>
      <c r="N36" s="3"/>
      <c r="O36" s="3"/>
      <c r="U36" s="2"/>
      <c r="V36" s="2"/>
      <c r="W36" s="2"/>
      <c r="X36" s="2"/>
    </row>
    <row r="37" spans="1:24" x14ac:dyDescent="0.25">
      <c r="A37" s="3"/>
      <c r="B37" s="13"/>
      <c r="C37" s="3"/>
      <c r="D37" s="15"/>
      <c r="E37" s="14"/>
      <c r="F37" s="3"/>
      <c r="G37" s="3"/>
      <c r="H37" s="25" t="s">
        <v>70</v>
      </c>
      <c r="I37" s="5">
        <f>(I36*TAN(O32/2))</f>
        <v>30.704715700484144</v>
      </c>
      <c r="J37" s="14"/>
      <c r="K37" s="3"/>
      <c r="L37" s="3"/>
      <c r="M37" s="3"/>
      <c r="N37" s="3"/>
      <c r="O37" s="3"/>
      <c r="U37" s="2"/>
      <c r="V37" s="2"/>
      <c r="W37" s="2"/>
      <c r="X37" s="2"/>
    </row>
    <row r="38" spans="1:24" x14ac:dyDescent="0.25">
      <c r="A38" s="3"/>
      <c r="B38" s="13"/>
      <c r="C38" s="3"/>
      <c r="D38" s="15"/>
      <c r="E38" s="14"/>
      <c r="F38" s="3"/>
      <c r="G38" s="3"/>
      <c r="H38" s="25" t="s">
        <v>71</v>
      </c>
      <c r="I38" s="5">
        <f>(($D$14*N32)/K34)</f>
        <v>60</v>
      </c>
      <c r="J38" s="14"/>
      <c r="K38" s="3"/>
      <c r="L38" s="3"/>
      <c r="M38" s="3"/>
      <c r="N38" s="3"/>
      <c r="O38" s="3"/>
      <c r="U38" s="2"/>
      <c r="V38" s="2"/>
      <c r="W38" s="2"/>
      <c r="X38" s="2"/>
    </row>
    <row r="39" spans="1:24" x14ac:dyDescent="0.25">
      <c r="A39" s="3"/>
      <c r="B39" s="13"/>
      <c r="C39" s="3"/>
      <c r="D39" s="14"/>
      <c r="E39" s="14"/>
      <c r="F39" s="3"/>
      <c r="G39" s="3"/>
      <c r="H39" s="25" t="s">
        <v>72</v>
      </c>
      <c r="I39" s="5">
        <f>(2*I36*SIN(O32/2))</f>
        <v>59.316955767922153</v>
      </c>
      <c r="J39" s="14"/>
      <c r="K39" s="3"/>
      <c r="L39" s="3"/>
      <c r="M39" s="3"/>
      <c r="N39" s="3"/>
      <c r="O39" s="3"/>
      <c r="U39" s="2"/>
      <c r="V39" s="2"/>
      <c r="W39" s="2"/>
      <c r="X39" s="2"/>
    </row>
    <row r="40" spans="1:24" x14ac:dyDescent="0.25">
      <c r="A40" s="3"/>
      <c r="B40" s="13"/>
      <c r="C40" s="3"/>
      <c r="D40" s="14"/>
      <c r="E40" s="14"/>
      <c r="F40" s="3"/>
      <c r="G40" s="3"/>
      <c r="H40" s="25" t="s">
        <v>73</v>
      </c>
      <c r="I40" s="5">
        <f>((I36*(1-COS(O32/2)))/(COS(O32/2)))</f>
        <v>4.0423525096796613</v>
      </c>
      <c r="J40" s="14"/>
      <c r="K40" s="3"/>
      <c r="L40" s="3"/>
      <c r="M40" s="3"/>
      <c r="N40" s="3"/>
      <c r="O40" s="3"/>
      <c r="U40" s="2"/>
      <c r="V40" s="2"/>
      <c r="W40" s="2"/>
      <c r="X40" s="2"/>
    </row>
    <row r="41" spans="1:24" x14ac:dyDescent="0.25">
      <c r="A41" s="3"/>
      <c r="B41" s="13"/>
      <c r="C41" s="3"/>
      <c r="D41" s="14"/>
      <c r="E41" s="14"/>
      <c r="F41" s="3"/>
      <c r="G41" s="3"/>
      <c r="H41" s="25" t="s">
        <v>74</v>
      </c>
      <c r="I41" s="5">
        <f>(I36*(1-COS(O32/2)))</f>
        <v>3.9046126880640162</v>
      </c>
      <c r="J41" s="14"/>
      <c r="K41" s="3"/>
      <c r="L41" s="3"/>
      <c r="M41" s="3"/>
      <c r="N41" s="3"/>
      <c r="O41" s="3"/>
      <c r="U41" s="2"/>
      <c r="V41" s="2"/>
      <c r="W41" s="2"/>
      <c r="X41" s="2"/>
    </row>
    <row r="42" spans="1:24" x14ac:dyDescent="0.25">
      <c r="A42" s="3"/>
      <c r="B42" s="13"/>
      <c r="C42" s="3"/>
      <c r="D42" s="14"/>
      <c r="E42" s="14"/>
      <c r="F42" s="3"/>
      <c r="G42" s="3"/>
      <c r="H42" s="3"/>
      <c r="I42" s="14"/>
      <c r="J42" s="14"/>
      <c r="K42" s="3"/>
      <c r="L42" s="3"/>
      <c r="M42" s="3"/>
      <c r="N42" s="3"/>
      <c r="O42" s="3"/>
      <c r="U42" s="2"/>
      <c r="V42" s="2"/>
      <c r="W42" s="2"/>
      <c r="X42" s="2"/>
    </row>
    <row r="43" spans="1:24" x14ac:dyDescent="0.25">
      <c r="A43" s="3"/>
      <c r="B43" s="13" t="s">
        <v>64</v>
      </c>
      <c r="C43" s="3"/>
      <c r="D43" s="14"/>
      <c r="E43" s="14"/>
      <c r="F43" s="3"/>
      <c r="G43" s="3"/>
      <c r="H43" s="3"/>
      <c r="I43" s="35" t="s">
        <v>34</v>
      </c>
      <c r="J43" s="36"/>
      <c r="K43" s="26" t="s">
        <v>37</v>
      </c>
      <c r="L43" s="26" t="s">
        <v>56</v>
      </c>
      <c r="M43" s="26" t="s">
        <v>57</v>
      </c>
      <c r="N43" s="26" t="s">
        <v>58</v>
      </c>
      <c r="O43" s="26" t="s">
        <v>59</v>
      </c>
      <c r="U43" s="2"/>
      <c r="V43" s="2"/>
      <c r="W43" s="2"/>
      <c r="X43" s="2"/>
    </row>
    <row r="44" spans="1:24" x14ac:dyDescent="0.25">
      <c r="A44" s="3"/>
      <c r="B44" s="13" t="s">
        <v>65</v>
      </c>
      <c r="C44" s="3"/>
      <c r="D44" s="14"/>
      <c r="E44" s="13"/>
      <c r="F44" s="3"/>
      <c r="G44" s="3"/>
      <c r="H44" s="3"/>
      <c r="I44" s="6" t="s">
        <v>26</v>
      </c>
      <c r="J44" s="4" t="s">
        <v>18</v>
      </c>
      <c r="K44" s="4">
        <v>45</v>
      </c>
      <c r="L44" s="4">
        <v>0</v>
      </c>
      <c r="M44" s="4">
        <v>0</v>
      </c>
      <c r="N44" s="6">
        <f t="shared" ref="N44" si="18">(K44+(L44/60)+(M44/3600))</f>
        <v>45</v>
      </c>
      <c r="O44" s="6">
        <f t="shared" ref="O44" si="19">((N44*PI()/180))</f>
        <v>0.78539816339744828</v>
      </c>
    </row>
    <row r="45" spans="1:24" x14ac:dyDescent="0.25">
      <c r="A45" s="3"/>
      <c r="B45" s="13"/>
      <c r="C45" s="3"/>
      <c r="D45" s="14"/>
      <c r="E45" s="3"/>
      <c r="F45" s="3"/>
      <c r="G45" s="3"/>
      <c r="H45" s="3"/>
      <c r="I45" s="6"/>
      <c r="J45" s="4" t="s">
        <v>35</v>
      </c>
      <c r="K45" s="4">
        <v>45</v>
      </c>
      <c r="L45" s="4">
        <v>36</v>
      </c>
      <c r="M45" s="4">
        <v>0</v>
      </c>
      <c r="N45" s="6">
        <f t="shared" ref="N45" si="20">(K45+(L45/60)+(M45/3600))</f>
        <v>45.6</v>
      </c>
      <c r="O45" s="6">
        <f t="shared" ref="O45" si="21">((N45*PI()/180))</f>
        <v>0.79587013890941438</v>
      </c>
      <c r="U45" s="2"/>
      <c r="V45" s="2"/>
    </row>
    <row r="46" spans="1:24" x14ac:dyDescent="0.25">
      <c r="A46" s="3"/>
      <c r="B46" s="13"/>
      <c r="C46" s="3"/>
      <c r="D46" s="14"/>
      <c r="E46" s="14"/>
      <c r="F46" s="3"/>
      <c r="G46" s="3"/>
      <c r="H46" s="3"/>
      <c r="I46" s="19"/>
      <c r="J46" s="6" t="s">
        <v>44</v>
      </c>
      <c r="K46" s="4">
        <v>19</v>
      </c>
      <c r="L46" s="4"/>
      <c r="M46" s="4"/>
      <c r="N46" s="4"/>
      <c r="O46" s="4"/>
      <c r="U46" s="2"/>
      <c r="V46" s="2"/>
      <c r="W46" s="2"/>
      <c r="X46" s="2"/>
    </row>
    <row r="47" spans="1:24" x14ac:dyDescent="0.25">
      <c r="A47" s="3"/>
      <c r="B47" s="13"/>
      <c r="C47" s="3"/>
      <c r="D47" s="14"/>
      <c r="E47" s="14"/>
      <c r="F47" s="3"/>
      <c r="G47" s="3"/>
      <c r="H47" s="33" t="s">
        <v>53</v>
      </c>
      <c r="I47" s="34"/>
      <c r="J47" s="14"/>
      <c r="K47" s="3"/>
      <c r="L47" s="3"/>
      <c r="M47" s="3"/>
      <c r="N47" s="3"/>
      <c r="O47" s="3"/>
      <c r="U47" s="2"/>
      <c r="V47" s="2"/>
      <c r="W47" s="2"/>
      <c r="X47" s="2"/>
    </row>
    <row r="48" spans="1:24" x14ac:dyDescent="0.25">
      <c r="A48" s="3"/>
      <c r="B48" s="13"/>
      <c r="C48" s="3"/>
      <c r="D48" s="14"/>
      <c r="E48" s="14"/>
      <c r="F48" s="3"/>
      <c r="G48" s="3"/>
      <c r="H48" s="25" t="s">
        <v>77</v>
      </c>
      <c r="I48" s="5">
        <f>($J$11/K46)</f>
        <v>60.311346855876131</v>
      </c>
      <c r="J48" s="14"/>
      <c r="K48" s="3"/>
      <c r="L48" s="3"/>
      <c r="M48" s="3"/>
      <c r="N48" s="3"/>
      <c r="O48" s="3"/>
      <c r="U48" s="2"/>
      <c r="V48" s="2"/>
      <c r="W48" s="2"/>
      <c r="X48" s="2"/>
    </row>
    <row r="49" spans="1:24" x14ac:dyDescent="0.25">
      <c r="A49" s="3"/>
      <c r="B49" s="13"/>
      <c r="C49" s="3"/>
      <c r="D49" s="14"/>
      <c r="E49" s="14"/>
      <c r="F49" s="3"/>
      <c r="G49" s="3"/>
      <c r="H49" s="25" t="s">
        <v>78</v>
      </c>
      <c r="I49" s="5">
        <f>(I48*TAN(O44/2))</f>
        <v>24.981777832691819</v>
      </c>
      <c r="J49" s="14"/>
      <c r="K49" s="3"/>
      <c r="L49" s="3"/>
      <c r="M49" s="3"/>
      <c r="N49" s="3"/>
      <c r="O49" s="3"/>
      <c r="U49" s="2"/>
      <c r="V49" s="2"/>
      <c r="W49" s="2"/>
      <c r="X49" s="2"/>
    </row>
    <row r="50" spans="1:24" x14ac:dyDescent="0.25">
      <c r="A50" s="3"/>
      <c r="B50" s="13"/>
      <c r="C50" s="3"/>
      <c r="D50" s="14"/>
      <c r="E50" s="14"/>
      <c r="F50" s="3"/>
      <c r="G50" s="3"/>
      <c r="H50" s="25" t="s">
        <v>79</v>
      </c>
      <c r="I50" s="5">
        <f>(($D$14*N44)/K46)</f>
        <v>47.368421052631582</v>
      </c>
      <c r="J50" s="14"/>
      <c r="K50" s="3"/>
      <c r="L50" s="3"/>
      <c r="M50" s="3"/>
      <c r="N50" s="3"/>
      <c r="O50" s="3"/>
      <c r="U50" s="2"/>
      <c r="V50" s="2"/>
      <c r="W50" s="2"/>
      <c r="X50" s="2"/>
    </row>
    <row r="51" spans="1:24" x14ac:dyDescent="0.25">
      <c r="A51" s="3"/>
      <c r="B51" s="3"/>
      <c r="C51" s="3"/>
      <c r="D51" s="3"/>
      <c r="E51" s="3"/>
      <c r="F51" s="3"/>
      <c r="G51" s="3"/>
      <c r="H51" s="25" t="s">
        <v>80</v>
      </c>
      <c r="I51" s="5">
        <f>(2*I48*SIN(O44/2))</f>
        <v>46.160306450736286</v>
      </c>
      <c r="J51" s="14"/>
      <c r="K51" s="3"/>
      <c r="L51" s="3"/>
      <c r="M51" s="3"/>
      <c r="N51" s="3"/>
      <c r="O51" s="3"/>
    </row>
    <row r="52" spans="1:24" x14ac:dyDescent="0.25">
      <c r="A52" s="3"/>
      <c r="B52" s="3"/>
      <c r="C52" s="3"/>
      <c r="D52" s="3"/>
      <c r="E52" s="3"/>
      <c r="F52" s="3"/>
      <c r="G52" s="3"/>
      <c r="H52" s="25" t="s">
        <v>81</v>
      </c>
      <c r="I52" s="5">
        <f>((I48*(1-COS(O44/2)))/(COS(O44/2)))</f>
        <v>4.9691845700533923</v>
      </c>
      <c r="J52" s="14"/>
      <c r="K52" s="3"/>
      <c r="L52" s="3"/>
      <c r="M52" s="3"/>
      <c r="N52" s="3"/>
      <c r="O52" s="3"/>
    </row>
    <row r="53" spans="1:24" x14ac:dyDescent="0.25">
      <c r="A53" s="3"/>
      <c r="B53" s="3"/>
      <c r="C53" s="3"/>
      <c r="D53" s="3"/>
      <c r="E53" s="3"/>
      <c r="F53" s="3"/>
      <c r="G53" s="3"/>
      <c r="H53" s="25" t="s">
        <v>82</v>
      </c>
      <c r="I53" s="5">
        <f>(I48*(1-COS(O44/2)))</f>
        <v>4.5909279175432278</v>
      </c>
      <c r="J53" s="14"/>
      <c r="K53" s="3"/>
      <c r="L53" s="3"/>
      <c r="M53" s="3"/>
      <c r="N53" s="3"/>
      <c r="O53" s="3"/>
    </row>
    <row r="54" spans="1:24" x14ac:dyDescent="0.25">
      <c r="I54" s="1"/>
      <c r="J54" s="1"/>
    </row>
    <row r="55" spans="1:24" x14ac:dyDescent="0.25">
      <c r="H55" s="3"/>
      <c r="I55" s="35" t="s">
        <v>34</v>
      </c>
      <c r="J55" s="36"/>
      <c r="K55" s="26" t="s">
        <v>37</v>
      </c>
      <c r="L55" s="26" t="s">
        <v>56</v>
      </c>
      <c r="M55" s="26" t="s">
        <v>57</v>
      </c>
      <c r="N55" s="26" t="s">
        <v>58</v>
      </c>
      <c r="O55" s="26" t="s">
        <v>59</v>
      </c>
    </row>
    <row r="56" spans="1:24" x14ac:dyDescent="0.25">
      <c r="H56" s="3"/>
      <c r="I56" s="6" t="s">
        <v>26</v>
      </c>
      <c r="J56" s="4" t="s">
        <v>18</v>
      </c>
      <c r="K56" s="4">
        <v>20</v>
      </c>
      <c r="L56" s="4">
        <v>30</v>
      </c>
      <c r="M56" s="4">
        <v>0</v>
      </c>
      <c r="N56" s="6">
        <f t="shared" ref="N56" si="22">(K56+(L56/60)+(M56/3600))</f>
        <v>20.5</v>
      </c>
      <c r="O56" s="6">
        <f t="shared" ref="O56" si="23">((N56*PI()/180))</f>
        <v>0.3577924966588375</v>
      </c>
    </row>
    <row r="57" spans="1:24" x14ac:dyDescent="0.25">
      <c r="H57" s="3"/>
      <c r="I57" s="6"/>
      <c r="J57" s="4" t="s">
        <v>35</v>
      </c>
      <c r="K57" s="4">
        <v>23</v>
      </c>
      <c r="L57" s="4">
        <v>12</v>
      </c>
      <c r="M57" s="4">
        <v>0</v>
      </c>
      <c r="N57" s="6">
        <f t="shared" ref="N57" si="24">(K57+(L57/60)+(M57/3600))</f>
        <v>23.2</v>
      </c>
      <c r="O57" s="6">
        <f t="shared" ref="O57" si="25">((N57*PI()/180))</f>
        <v>0.40491638646268446</v>
      </c>
    </row>
    <row r="58" spans="1:24" x14ac:dyDescent="0.25">
      <c r="H58" s="3"/>
      <c r="I58" s="19"/>
      <c r="J58" s="6" t="s">
        <v>44</v>
      </c>
      <c r="K58" s="4">
        <v>8</v>
      </c>
      <c r="L58" s="4"/>
      <c r="M58" s="4"/>
      <c r="N58" s="4"/>
      <c r="O58" s="4"/>
    </row>
    <row r="59" spans="1:24" x14ac:dyDescent="0.25">
      <c r="H59" s="33" t="s">
        <v>54</v>
      </c>
      <c r="I59" s="34"/>
      <c r="J59" s="14"/>
      <c r="K59" s="3"/>
      <c r="L59" s="3"/>
      <c r="M59" s="3"/>
      <c r="N59" s="3"/>
      <c r="O59" s="3"/>
    </row>
    <row r="60" spans="1:24" x14ac:dyDescent="0.25">
      <c r="H60" s="25" t="s">
        <v>83</v>
      </c>
      <c r="I60" s="5">
        <f>($J$11/K58)</f>
        <v>143.23944878270581</v>
      </c>
      <c r="J60" s="14"/>
      <c r="K60" s="3"/>
      <c r="L60" s="3"/>
      <c r="M60" s="3"/>
      <c r="N60" s="3"/>
      <c r="O60" s="3"/>
    </row>
    <row r="61" spans="1:24" x14ac:dyDescent="0.25">
      <c r="H61" s="25" t="s">
        <v>84</v>
      </c>
      <c r="I61" s="5">
        <f>(I60*TAN(O56/2))</f>
        <v>25.901911810232036</v>
      </c>
      <c r="J61" s="14"/>
      <c r="K61" s="3"/>
      <c r="L61" s="3"/>
      <c r="M61" s="3"/>
      <c r="N61" s="3"/>
      <c r="O61" s="3"/>
    </row>
    <row r="62" spans="1:24" x14ac:dyDescent="0.25">
      <c r="H62" s="25" t="s">
        <v>85</v>
      </c>
      <c r="I62" s="5">
        <f>(($D$14*N56)/K58)</f>
        <v>51.25</v>
      </c>
      <c r="J62" s="14"/>
      <c r="K62" s="3"/>
      <c r="L62" s="3"/>
      <c r="M62" s="3"/>
      <c r="N62" s="3"/>
      <c r="O62" s="3"/>
    </row>
    <row r="63" spans="1:24" x14ac:dyDescent="0.25">
      <c r="H63" s="25" t="s">
        <v>86</v>
      </c>
      <c r="I63" s="5">
        <f>(2*I60*SIN(O56/2))</f>
        <v>50.977070736226864</v>
      </c>
      <c r="J63" s="14"/>
      <c r="K63" s="3"/>
      <c r="L63" s="3"/>
      <c r="M63" s="3"/>
      <c r="N63" s="3"/>
      <c r="O63" s="3"/>
    </row>
    <row r="64" spans="1:24" x14ac:dyDescent="0.25">
      <c r="H64" s="25" t="s">
        <v>87</v>
      </c>
      <c r="I64" s="5">
        <f>((I60*(1-COS(O56/2)))/(COS(O56/2)))</f>
        <v>2.3230763499616232</v>
      </c>
    </row>
    <row r="65" spans="6:18" x14ac:dyDescent="0.25">
      <c r="H65" s="25" t="s">
        <v>88</v>
      </c>
      <c r="I65" s="5">
        <f>(I60*(1-COS(O56/2)))</f>
        <v>2.2860016721018348</v>
      </c>
      <c r="N65" t="s">
        <v>89</v>
      </c>
    </row>
    <row r="68" spans="6:18" x14ac:dyDescent="0.25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6:18" x14ac:dyDescent="0.25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6:18" x14ac:dyDescent="0.25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6:18" x14ac:dyDescent="0.25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6:18" x14ac:dyDescent="0.25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6:18" x14ac:dyDescent="0.25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6:18" x14ac:dyDescent="0.25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6:18" x14ac:dyDescent="0.25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6:18" x14ac:dyDescent="0.25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6:18" x14ac:dyDescent="0.25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6:18" x14ac:dyDescent="0.25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6:18" x14ac:dyDescent="0.25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6:18" x14ac:dyDescent="0.25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6:18" x14ac:dyDescent="0.25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6:18" x14ac:dyDescent="0.25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</sheetData>
  <mergeCells count="23">
    <mergeCell ref="B19:F19"/>
    <mergeCell ref="F2:H2"/>
    <mergeCell ref="K2:O2"/>
    <mergeCell ref="H59:I59"/>
    <mergeCell ref="I55:J55"/>
    <mergeCell ref="D25:E25"/>
    <mergeCell ref="D26:E26"/>
    <mergeCell ref="B20:C20"/>
    <mergeCell ref="D20:E20"/>
    <mergeCell ref="D21:E21"/>
    <mergeCell ref="D22:E22"/>
    <mergeCell ref="B24:C24"/>
    <mergeCell ref="D24:E24"/>
    <mergeCell ref="U1:V1"/>
    <mergeCell ref="W1:X1"/>
    <mergeCell ref="H23:I23"/>
    <mergeCell ref="H35:I35"/>
    <mergeCell ref="H47:I47"/>
    <mergeCell ref="H10:I10"/>
    <mergeCell ref="I19:J19"/>
    <mergeCell ref="I31:J31"/>
    <mergeCell ref="I43:J43"/>
    <mergeCell ref="P2:T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Store Miraflores</dc:creator>
  <cp:lastModifiedBy>Hp Store Miraflores</cp:lastModifiedBy>
  <dcterms:created xsi:type="dcterms:W3CDTF">2022-09-27T20:09:47Z</dcterms:created>
  <dcterms:modified xsi:type="dcterms:W3CDTF">2022-09-29T05:52:43Z</dcterms:modified>
</cp:coreProperties>
</file>