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64D609BF-83D2-4ACA-B4CA-49C92CAA4D7B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CG9" i="1"/>
  <c r="CA9" i="1"/>
  <c r="CG8" i="1"/>
  <c r="CA8" i="1"/>
  <c r="P34" i="1" l="1"/>
  <c r="CJ9" i="1" l="1"/>
  <c r="CD9" i="1"/>
  <c r="Z40" i="1" s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Z50" i="1"/>
  <c r="W51" i="1" s="1"/>
  <c r="W50" i="1"/>
  <c r="Z51" i="1" s="1"/>
  <c r="AG49" i="1"/>
  <c r="AG50" i="1" s="1"/>
  <c r="AD51" i="1" s="1"/>
  <c r="S50" i="1"/>
  <c r="P51" i="1" s="1"/>
  <c r="P52" i="1" s="1"/>
  <c r="S53" i="1" s="1"/>
  <c r="W52" i="1" l="1"/>
  <c r="Z53" i="1" s="1"/>
  <c r="Z54" i="1" s="1"/>
  <c r="W55" i="1" s="1"/>
  <c r="Z52" i="1"/>
  <c r="W53" i="1" s="1"/>
  <c r="W54" i="1" s="1"/>
  <c r="Z55" i="1" s="1"/>
  <c r="AD52" i="1"/>
  <c r="AG53" i="1" s="1"/>
  <c r="AG54" i="1" s="1"/>
  <c r="AD55" i="1" s="1"/>
  <c r="S52" i="1"/>
  <c r="P53" i="1" s="1"/>
  <c r="P54" i="1" s="1"/>
  <c r="S55" i="1" s="1"/>
  <c r="W56" i="1" l="1"/>
  <c r="Z57" i="1" s="1"/>
  <c r="AD54" i="1"/>
  <c r="AG55" i="1" s="1"/>
  <c r="AG56" i="1" s="1"/>
  <c r="AD57" i="1" s="1"/>
  <c r="S54" i="1"/>
  <c r="P55" i="1" s="1"/>
  <c r="P56" i="1" s="1"/>
  <c r="S57" i="1" s="1"/>
  <c r="AD56" i="1"/>
  <c r="AG57" i="1" s="1"/>
  <c r="AG58" i="1" s="1"/>
  <c r="AD59" i="1" s="1"/>
  <c r="Z56" i="1"/>
  <c r="W57" i="1" s="1"/>
  <c r="S56" i="1"/>
  <c r="P57" i="1" s="1"/>
  <c r="P58" i="1" s="1"/>
  <c r="S59" i="1" s="1"/>
  <c r="Z58" i="1" l="1"/>
  <c r="W59" i="1" s="1"/>
  <c r="W58" i="1"/>
  <c r="Z59" i="1" s="1"/>
  <c r="AD60" i="1" s="1"/>
  <c r="AG61" i="1" s="1"/>
  <c r="AG62" i="1" s="1"/>
  <c r="AD63" i="1" s="1"/>
  <c r="AD58" i="1"/>
  <c r="AG59" i="1" s="1"/>
  <c r="AG60" i="1" s="1"/>
  <c r="AD61" i="1" s="1"/>
  <c r="S58" i="1"/>
  <c r="P59" i="1" s="1"/>
  <c r="P60" i="1" s="1"/>
  <c r="S61" i="1" s="1"/>
  <c r="S60" i="1"/>
  <c r="P61" i="1" s="1"/>
  <c r="P62" i="1" s="1"/>
  <c r="S63" i="1" s="1"/>
  <c r="W60" i="1"/>
  <c r="Z61" i="1" s="1"/>
  <c r="Z60" i="1" l="1"/>
  <c r="W61" i="1" s="1"/>
  <c r="W62" i="1" s="1"/>
  <c r="Z63" i="1" s="1"/>
  <c r="AD64" i="1" s="1"/>
  <c r="Z62" i="1"/>
  <c r="W63" i="1" s="1"/>
  <c r="AD62" i="1"/>
  <c r="AG63" i="1" s="1"/>
  <c r="AG64" i="1" s="1"/>
  <c r="AG65" i="1" s="1"/>
  <c r="AJ82" i="1" s="1"/>
  <c r="AD65" i="1" l="1"/>
  <c r="AA82" i="1" s="1"/>
  <c r="S62" i="1"/>
  <c r="P63" i="1" s="1"/>
  <c r="P64" i="1" s="1"/>
  <c r="P65" i="1" s="1"/>
  <c r="M82" i="1" s="1"/>
  <c r="Z64" i="1"/>
  <c r="Z65" i="1" s="1"/>
  <c r="AC91" i="1" s="1"/>
  <c r="S64" i="1"/>
  <c r="W64" i="1"/>
  <c r="W65" i="1" s="1"/>
  <c r="T91" i="1" s="1"/>
  <c r="S65" i="1" l="1"/>
  <c r="V82" i="1" s="1"/>
</calcChain>
</file>

<file path=xl/sharedStrings.xml><?xml version="1.0" encoding="utf-8"?>
<sst xmlns="http://schemas.openxmlformats.org/spreadsheetml/2006/main" count="105" uniqueCount="65">
  <si>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</si>
  <si>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</si>
  <si>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</si>
  <si>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</si>
  <si>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</si>
  <si>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</si>
  <si>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</si>
  <si>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</si>
  <si>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</si>
  <si>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</si>
  <si>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</si>
  <si>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</si>
  <si>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</si>
  <si>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</si>
  <si>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</si>
  <si>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</si>
  <si>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</si>
  <si>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</si>
  <si>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</si>
  <si>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</si>
  <si>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</si>
  <si>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</si>
  <si>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</si>
  <si>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</si>
  <si>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</si>
  <si>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</si>
  <si>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</si>
  <si>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</si>
  <si>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</si>
  <si>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</si>
  <si>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</si>
  <si>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</si>
  <si>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</si>
  <si>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</si>
  <si>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</si>
  <si>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</si>
  <si>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</si>
  <si>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</si>
  <si>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</si>
  <si>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</si>
  <si>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</si>
  <si>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</si>
  <si>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</si>
  <si>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</si>
  <si>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</si>
  <si>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</si>
  <si>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</si>
  <si>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</si>
  <si>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</si>
  <si>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</si>
  <si>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</si>
  <si>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</si>
  <si>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</si>
  <si>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</si>
  <si>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</si>
  <si>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</si>
  <si>
    <t>2000lb/ft</t>
  </si>
  <si>
    <t>1000lb/ft</t>
  </si>
  <si>
    <t>10000lb</t>
  </si>
  <si>
    <t>RA</t>
  </si>
  <si>
    <t>RB1</t>
  </si>
  <si>
    <t>RB2</t>
  </si>
  <si>
    <t>RC1</t>
  </si>
  <si>
    <t>RC2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</si>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</sst>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3" xfId="0" applyBorder="1"/>
    <xf numFmtId="0" fontId="0" fillId="0" borderId="15" xfId="0" applyBorder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42</xdr:col>
      <xdr:colOff>171224</xdr:colOff>
      <xdr:row>11</xdr:row>
      <xdr:rowOff>107578</xdr:rowOff>
    </xdr:from>
    <xdr:ext cx="1458559" cy="45719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9655883" y="2079813"/>
          <a:ext cx="1458559" cy="45719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26894</xdr:colOff>
      <xdr:row>16</xdr:row>
      <xdr:rowOff>17930</xdr:rowOff>
    </xdr:from>
    <xdr:to>
      <xdr:col>34</xdr:col>
      <xdr:colOff>98611</xdr:colOff>
      <xdr:row>17</xdr:row>
      <xdr:rowOff>17930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3056965" y="2886636"/>
          <a:ext cx="4742328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24</xdr:col>
      <xdr:colOff>205740</xdr:colOff>
      <xdr:row>10</xdr:row>
      <xdr:rowOff>114300</xdr:rowOff>
    </xdr:from>
    <xdr:to>
      <xdr:col>24</xdr:col>
      <xdr:colOff>205740</xdr:colOff>
      <xdr:row>13</xdr:row>
      <xdr:rowOff>144780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C261D3-22CD-1EE1-332A-46993557D9AA}"/>
            </a:ext>
          </a:extLst>
        </xdr:cNvPr>
        <xdr:cNvCxnSpPr/>
      </xdr:nvCxnSpPr>
      <xdr:spPr>
        <a:xfrm>
          <a:off x="5417820" y="1943100"/>
          <a:ext cx="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17929</xdr:colOff>
      <xdr:row>65</xdr:row>
      <xdr:rowOff>17929</xdr:rowOff>
    </xdr:from>
    <xdr:to>
      <xdr:col>39</xdr:col>
      <xdr:colOff>25549</xdr:colOff>
      <xdr:row>75</xdr:row>
      <xdr:rowOff>25549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7C60D79-29AA-6577-4BEF-8D4D6DA2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6329" y="11681011"/>
          <a:ext cx="6354632" cy="180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143436</xdr:colOff>
      <xdr:row>83</xdr:row>
      <xdr:rowOff>17929</xdr:rowOff>
    </xdr:from>
    <xdr:to>
      <xdr:col>16</xdr:col>
      <xdr:colOff>89648</xdr:colOff>
      <xdr:row>84</xdr:row>
      <xdr:rowOff>35858</xdr:rowOff>
    </xdr:to>
    <xdr:sp macro="" textlink="">
      <xdr:nvSpPr>
        <xdr:cNvPr id="17" name="Triángulo isósceles 16">
          <a:extLst>
            <a:ext uri="{FF2B5EF4-FFF2-40B4-BE49-F238E27FC236}">
              <a16:creationId xmlns:a16="http://schemas.microsoft.com/office/drawing/2014/main" id="{447792E8-2DA9-4BBC-B458-DB69F5558C5B}"/>
            </a:ext>
          </a:extLst>
        </xdr:cNvPr>
        <xdr:cNvSpPr/>
      </xdr:nvSpPr>
      <xdr:spPr>
        <a:xfrm>
          <a:off x="3173507" y="14191129"/>
          <a:ext cx="206188" cy="19722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161366</xdr:colOff>
      <xdr:row>83</xdr:row>
      <xdr:rowOff>8965</xdr:rowOff>
    </xdr:from>
    <xdr:to>
      <xdr:col>20</xdr:col>
      <xdr:colOff>107577</xdr:colOff>
      <xdr:row>84</xdr:row>
      <xdr:rowOff>26894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DC4ED647-9935-4461-939B-20B61B69C040}"/>
            </a:ext>
          </a:extLst>
        </xdr:cNvPr>
        <xdr:cNvSpPr/>
      </xdr:nvSpPr>
      <xdr:spPr>
        <a:xfrm>
          <a:off x="4231342" y="14182165"/>
          <a:ext cx="206188" cy="19722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53342</xdr:colOff>
      <xdr:row>80</xdr:row>
      <xdr:rowOff>152926</xdr:rowOff>
    </xdr:from>
    <xdr:to>
      <xdr:col>15</xdr:col>
      <xdr:colOff>197858</xdr:colOff>
      <xdr:row>82</xdr:row>
      <xdr:rowOff>152925</xdr:rowOff>
    </xdr:to>
    <xdr:cxnSp macro="">
      <xdr:nvCxnSpPr>
        <xdr:cNvPr id="25" name="Conector: curvado 24">
          <a:extLst>
            <a:ext uri="{FF2B5EF4-FFF2-40B4-BE49-F238E27FC236}">
              <a16:creationId xmlns:a16="http://schemas.microsoft.com/office/drawing/2014/main" id="{08DE21D1-1B00-F4B1-1537-70C524E0322A}"/>
            </a:ext>
          </a:extLst>
        </xdr:cNvPr>
        <xdr:cNvCxnSpPr/>
      </xdr:nvCxnSpPr>
      <xdr:spPr>
        <a:xfrm rot="16200000" flipV="1">
          <a:off x="2899280" y="1447484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69107</xdr:colOff>
      <xdr:row>80</xdr:row>
      <xdr:rowOff>141890</xdr:rowOff>
    </xdr:from>
    <xdr:to>
      <xdr:col>21</xdr:col>
      <xdr:colOff>91178</xdr:colOff>
      <xdr:row>82</xdr:row>
      <xdr:rowOff>152400</xdr:rowOff>
    </xdr:to>
    <xdr:cxnSp macro="">
      <xdr:nvCxnSpPr>
        <xdr:cNvPr id="33" name="Conector: curvado 32">
          <a:extLst>
            <a:ext uri="{FF2B5EF4-FFF2-40B4-BE49-F238E27FC236}">
              <a16:creationId xmlns:a16="http://schemas.microsoft.com/office/drawing/2014/main" id="{1F918285-5E68-FCE8-C4DC-64DCB54ABF76}"/>
            </a:ext>
          </a:extLst>
        </xdr:cNvPr>
        <xdr:cNvCxnSpPr/>
      </xdr:nvCxnSpPr>
      <xdr:spPr>
        <a:xfrm rot="5400000" flipH="1" flipV="1">
          <a:off x="4334468" y="1446170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143436</xdr:colOff>
      <xdr:row>83</xdr:row>
      <xdr:rowOff>17929</xdr:rowOff>
    </xdr:from>
    <xdr:to>
      <xdr:col>30</xdr:col>
      <xdr:colOff>89648</xdr:colOff>
      <xdr:row>84</xdr:row>
      <xdr:rowOff>35858</xdr:rowOff>
    </xdr:to>
    <xdr:sp macro="" textlink="">
      <xdr:nvSpPr>
        <xdr:cNvPr id="35" name="Triángulo isósceles 34">
          <a:extLst>
            <a:ext uri="{FF2B5EF4-FFF2-40B4-BE49-F238E27FC236}">
              <a16:creationId xmlns:a16="http://schemas.microsoft.com/office/drawing/2014/main" id="{5338F727-7936-4542-9EB5-C65D8953F487}"/>
            </a:ext>
          </a:extLst>
        </xdr:cNvPr>
        <xdr:cNvSpPr/>
      </xdr:nvSpPr>
      <xdr:spPr>
        <a:xfrm>
          <a:off x="3160956" y="14838829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33</xdr:col>
      <xdr:colOff>161366</xdr:colOff>
      <xdr:row>83</xdr:row>
      <xdr:rowOff>8965</xdr:rowOff>
    </xdr:from>
    <xdr:to>
      <xdr:col>34</xdr:col>
      <xdr:colOff>107577</xdr:colOff>
      <xdr:row>84</xdr:row>
      <xdr:rowOff>26894</xdr:rowOff>
    </xdr:to>
    <xdr:sp macro="" textlink="">
      <xdr:nvSpPr>
        <xdr:cNvPr id="36" name="Triángulo isósceles 35">
          <a:extLst>
            <a:ext uri="{FF2B5EF4-FFF2-40B4-BE49-F238E27FC236}">
              <a16:creationId xmlns:a16="http://schemas.microsoft.com/office/drawing/2014/main" id="{BAF8188F-84D9-48B9-B8E0-B97586542316}"/>
            </a:ext>
          </a:extLst>
        </xdr:cNvPr>
        <xdr:cNvSpPr/>
      </xdr:nvSpPr>
      <xdr:spPr>
        <a:xfrm>
          <a:off x="4215206" y="14829865"/>
          <a:ext cx="205291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29</xdr:col>
      <xdr:colOff>143436</xdr:colOff>
      <xdr:row>83</xdr:row>
      <xdr:rowOff>17929</xdr:rowOff>
    </xdr:from>
    <xdr:to>
      <xdr:col>30</xdr:col>
      <xdr:colOff>89648</xdr:colOff>
      <xdr:row>84</xdr:row>
      <xdr:rowOff>35858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189CDB2B-3875-436F-B220-C6E4776F0210}"/>
            </a:ext>
          </a:extLst>
        </xdr:cNvPr>
        <xdr:cNvSpPr/>
      </xdr:nvSpPr>
      <xdr:spPr>
        <a:xfrm>
          <a:off x="3160956" y="14838829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33</xdr:col>
      <xdr:colOff>161366</xdr:colOff>
      <xdr:row>83</xdr:row>
      <xdr:rowOff>8965</xdr:rowOff>
    </xdr:from>
    <xdr:to>
      <xdr:col>34</xdr:col>
      <xdr:colOff>107577</xdr:colOff>
      <xdr:row>84</xdr:row>
      <xdr:rowOff>26894</xdr:rowOff>
    </xdr:to>
    <xdr:sp macro="" textlink="">
      <xdr:nvSpPr>
        <xdr:cNvPr id="40" name="Triángulo isósceles 39">
          <a:extLst>
            <a:ext uri="{FF2B5EF4-FFF2-40B4-BE49-F238E27FC236}">
              <a16:creationId xmlns:a16="http://schemas.microsoft.com/office/drawing/2014/main" id="{C983F6C5-5206-4F2E-87FC-8647A17ED965}"/>
            </a:ext>
          </a:extLst>
        </xdr:cNvPr>
        <xdr:cNvSpPr/>
      </xdr:nvSpPr>
      <xdr:spPr>
        <a:xfrm>
          <a:off x="4215206" y="14829865"/>
          <a:ext cx="205291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28</xdr:col>
      <xdr:colOff>53342</xdr:colOff>
      <xdr:row>80</xdr:row>
      <xdr:rowOff>152926</xdr:rowOff>
    </xdr:from>
    <xdr:to>
      <xdr:col>29</xdr:col>
      <xdr:colOff>197858</xdr:colOff>
      <xdr:row>82</xdr:row>
      <xdr:rowOff>152925</xdr:rowOff>
    </xdr:to>
    <xdr:cxnSp macro="">
      <xdr:nvCxnSpPr>
        <xdr:cNvPr id="41" name="Conector: curvado 40">
          <a:extLst>
            <a:ext uri="{FF2B5EF4-FFF2-40B4-BE49-F238E27FC236}">
              <a16:creationId xmlns:a16="http://schemas.microsoft.com/office/drawing/2014/main" id="{5395D908-95E5-4A5B-9FE7-CF3335CD554A}"/>
            </a:ext>
          </a:extLst>
        </xdr:cNvPr>
        <xdr:cNvCxnSpPr/>
      </xdr:nvCxnSpPr>
      <xdr:spPr>
        <a:xfrm rot="16200000" flipV="1">
          <a:off x="2899280" y="1447484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69107</xdr:colOff>
      <xdr:row>80</xdr:row>
      <xdr:rowOff>141890</xdr:rowOff>
    </xdr:from>
    <xdr:to>
      <xdr:col>35</xdr:col>
      <xdr:colOff>91178</xdr:colOff>
      <xdr:row>82</xdr:row>
      <xdr:rowOff>152400</xdr:rowOff>
    </xdr:to>
    <xdr:cxnSp macro="">
      <xdr:nvCxnSpPr>
        <xdr:cNvPr id="42" name="Conector: curvado 41">
          <a:extLst>
            <a:ext uri="{FF2B5EF4-FFF2-40B4-BE49-F238E27FC236}">
              <a16:creationId xmlns:a16="http://schemas.microsoft.com/office/drawing/2014/main" id="{2FFFD17B-5083-48FB-B4E3-44BCE9654F5D}"/>
            </a:ext>
          </a:extLst>
        </xdr:cNvPr>
        <xdr:cNvCxnSpPr/>
      </xdr:nvCxnSpPr>
      <xdr:spPr>
        <a:xfrm rot="5400000" flipH="1" flipV="1">
          <a:off x="7687268" y="1446170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88</xdr:row>
      <xdr:rowOff>22860</xdr:rowOff>
    </xdr:from>
    <xdr:to>
      <xdr:col>25</xdr:col>
      <xdr:colOff>0</xdr:colOff>
      <xdr:row>91</xdr:row>
      <xdr:rowOff>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B43A149A-3484-D49E-6440-916D2760FE41}"/>
            </a:ext>
          </a:extLst>
        </xdr:cNvPr>
        <xdr:cNvCxnSpPr/>
      </xdr:nvCxnSpPr>
      <xdr:spPr>
        <a:xfrm>
          <a:off x="5463540" y="1575816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160020</xdr:colOff>
      <xdr:row>92</xdr:row>
      <xdr:rowOff>30480</xdr:rowOff>
    </xdr:from>
    <xdr:to>
      <xdr:col>23</xdr:col>
      <xdr:colOff>106232</xdr:colOff>
      <xdr:row>93</xdr:row>
      <xdr:rowOff>48409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97779479-ACC7-4DC4-8D39-40B48BE37E6F}"/>
            </a:ext>
          </a:extLst>
        </xdr:cNvPr>
        <xdr:cNvSpPr/>
      </xdr:nvSpPr>
      <xdr:spPr>
        <a:xfrm>
          <a:off x="4853940" y="16314420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26</xdr:col>
      <xdr:colOff>152400</xdr:colOff>
      <xdr:row>92</xdr:row>
      <xdr:rowOff>15240</xdr:rowOff>
    </xdr:from>
    <xdr:to>
      <xdr:col>27</xdr:col>
      <xdr:colOff>98612</xdr:colOff>
      <xdr:row>93</xdr:row>
      <xdr:rowOff>33169</xdr:rowOff>
    </xdr:to>
    <xdr:sp macro="" textlink="">
      <xdr:nvSpPr>
        <xdr:cNvPr id="47" name="Triángulo isósceles 46">
          <a:extLst>
            <a:ext uri="{FF2B5EF4-FFF2-40B4-BE49-F238E27FC236}">
              <a16:creationId xmlns:a16="http://schemas.microsoft.com/office/drawing/2014/main" id="{19077A65-7A44-474C-8250-C559DB9789A8}"/>
            </a:ext>
          </a:extLst>
        </xdr:cNvPr>
        <xdr:cNvSpPr/>
      </xdr:nvSpPr>
      <xdr:spPr>
        <a:xfrm>
          <a:off x="5882640" y="16299180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21</xdr:col>
      <xdr:colOff>83822</xdr:colOff>
      <xdr:row>89</xdr:row>
      <xdr:rowOff>122446</xdr:rowOff>
    </xdr:from>
    <xdr:to>
      <xdr:col>22</xdr:col>
      <xdr:colOff>228338</xdr:colOff>
      <xdr:row>91</xdr:row>
      <xdr:rowOff>122445</xdr:rowOff>
    </xdr:to>
    <xdr:cxnSp macro="">
      <xdr:nvCxnSpPr>
        <xdr:cNvPr id="48" name="Conector: curvado 47">
          <a:extLst>
            <a:ext uri="{FF2B5EF4-FFF2-40B4-BE49-F238E27FC236}">
              <a16:creationId xmlns:a16="http://schemas.microsoft.com/office/drawing/2014/main" id="{B809B5E1-02E9-47AE-92A4-D017D99C9A84}"/>
            </a:ext>
          </a:extLst>
        </xdr:cNvPr>
        <xdr:cNvCxnSpPr/>
      </xdr:nvCxnSpPr>
      <xdr:spPr>
        <a:xfrm rot="16200000" flipV="1">
          <a:off x="4606160" y="1590740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38628</xdr:colOff>
      <xdr:row>89</xdr:row>
      <xdr:rowOff>111410</xdr:rowOff>
    </xdr:from>
    <xdr:to>
      <xdr:col>28</xdr:col>
      <xdr:colOff>60699</xdr:colOff>
      <xdr:row>91</xdr:row>
      <xdr:rowOff>121920</xdr:rowOff>
    </xdr:to>
    <xdr:cxnSp macro="">
      <xdr:nvCxnSpPr>
        <xdr:cNvPr id="49" name="Conector: curvado 48">
          <a:extLst>
            <a:ext uri="{FF2B5EF4-FFF2-40B4-BE49-F238E27FC236}">
              <a16:creationId xmlns:a16="http://schemas.microsoft.com/office/drawing/2014/main" id="{BA113299-403A-4657-A314-2DBCF59449D1}"/>
            </a:ext>
          </a:extLst>
        </xdr:cNvPr>
        <xdr:cNvCxnSpPr/>
      </xdr:nvCxnSpPr>
      <xdr:spPr>
        <a:xfrm rot="5400000" flipH="1" flipV="1">
          <a:off x="5980389" y="1589426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78</xdr:row>
      <xdr:rowOff>7620</xdr:rowOff>
    </xdr:from>
    <xdr:to>
      <xdr:col>21</xdr:col>
      <xdr:colOff>22860</xdr:colOff>
      <xdr:row>78</xdr:row>
      <xdr:rowOff>7620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DD9893AE-1E13-5D81-8E17-46CDC5C77EE0}"/>
            </a:ext>
          </a:extLst>
        </xdr:cNvPr>
        <xdr:cNvCxnSpPr/>
      </xdr:nvCxnSpPr>
      <xdr:spPr>
        <a:xfrm>
          <a:off x="3048000" y="1427988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</xdr:colOff>
      <xdr:row>78</xdr:row>
      <xdr:rowOff>0</xdr:rowOff>
    </xdr:from>
    <xdr:to>
      <xdr:col>28</xdr:col>
      <xdr:colOff>15240</xdr:colOff>
      <xdr:row>78</xdr:row>
      <xdr:rowOff>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AE16E648-EC54-4D95-8A7F-CA5724E6863C}"/>
            </a:ext>
          </a:extLst>
        </xdr:cNvPr>
        <xdr:cNvCxnSpPr/>
      </xdr:nvCxnSpPr>
      <xdr:spPr>
        <a:xfrm>
          <a:off x="4716780" y="1427226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</xdr:colOff>
      <xdr:row>78</xdr:row>
      <xdr:rowOff>0</xdr:rowOff>
    </xdr:from>
    <xdr:to>
      <xdr:col>35</xdr:col>
      <xdr:colOff>7620</xdr:colOff>
      <xdr:row>78</xdr:row>
      <xdr:rowOff>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8612A3DC-9B64-4B94-ADD5-F3C07BD12457}"/>
            </a:ext>
          </a:extLst>
        </xdr:cNvPr>
        <xdr:cNvCxnSpPr/>
      </xdr:nvCxnSpPr>
      <xdr:spPr>
        <a:xfrm>
          <a:off x="6385560" y="1427226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64477</xdr:colOff>
      <xdr:row>104</xdr:row>
      <xdr:rowOff>0</xdr:rowOff>
    </xdr:from>
    <xdr:to>
      <xdr:col>35</xdr:col>
      <xdr:colOff>99646</xdr:colOff>
      <xdr:row>104</xdr:row>
      <xdr:rowOff>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4F7345D8-80EA-AD56-362E-A7263EF5C368}"/>
            </a:ext>
          </a:extLst>
        </xdr:cNvPr>
        <xdr:cNvCxnSpPr/>
      </xdr:nvCxnSpPr>
      <xdr:spPr>
        <a:xfrm>
          <a:off x="2983523" y="18545908"/>
          <a:ext cx="5046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46892</xdr:colOff>
      <xdr:row>99</xdr:row>
      <xdr:rowOff>64477</xdr:rowOff>
    </xdr:from>
    <xdr:to>
      <xdr:col>14</xdr:col>
      <xdr:colOff>52754</xdr:colOff>
      <xdr:row>103</xdr:row>
      <xdr:rowOff>164123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8BE10876-850C-1D3F-51DA-CE224958E207}"/>
            </a:ext>
          </a:extLst>
        </xdr:cNvPr>
        <xdr:cNvCxnSpPr/>
      </xdr:nvCxnSpPr>
      <xdr:spPr>
        <a:xfrm flipV="1">
          <a:off x="2965938" y="17701846"/>
          <a:ext cx="5862" cy="82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70339</xdr:colOff>
      <xdr:row>99</xdr:row>
      <xdr:rowOff>58616</xdr:rowOff>
    </xdr:from>
    <xdr:to>
      <xdr:col>21</xdr:col>
      <xdr:colOff>82061</xdr:colOff>
      <xdr:row>108</xdr:row>
      <xdr:rowOff>93785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BB891AB1-324F-F3CC-B75B-FD5884C3E92A}"/>
            </a:ext>
          </a:extLst>
        </xdr:cNvPr>
        <xdr:cNvCxnSpPr/>
      </xdr:nvCxnSpPr>
      <xdr:spPr>
        <a:xfrm>
          <a:off x="2989385" y="17695985"/>
          <a:ext cx="1682261" cy="1670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87923</xdr:colOff>
      <xdr:row>100</xdr:row>
      <xdr:rowOff>117231</xdr:rowOff>
    </xdr:from>
    <xdr:to>
      <xdr:col>21</xdr:col>
      <xdr:colOff>93784</xdr:colOff>
      <xdr:row>108</xdr:row>
      <xdr:rowOff>82062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1CB103EA-D4F2-8BC6-8CFF-E10345938B5B}"/>
            </a:ext>
          </a:extLst>
        </xdr:cNvPr>
        <xdr:cNvCxnSpPr/>
      </xdr:nvCxnSpPr>
      <xdr:spPr>
        <a:xfrm flipH="1" flipV="1">
          <a:off x="4677508" y="17936308"/>
          <a:ext cx="5861" cy="14184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70338</xdr:colOff>
      <xdr:row>100</xdr:row>
      <xdr:rowOff>123092</xdr:rowOff>
    </xdr:from>
    <xdr:to>
      <xdr:col>25</xdr:col>
      <xdr:colOff>29308</xdr:colOff>
      <xdr:row>100</xdr:row>
      <xdr:rowOff>123092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DCC59833-15A2-0AEA-4F91-1FB01FE79EE7}"/>
            </a:ext>
          </a:extLst>
        </xdr:cNvPr>
        <xdr:cNvCxnSpPr/>
      </xdr:nvCxnSpPr>
      <xdr:spPr>
        <a:xfrm>
          <a:off x="4659923" y="17942169"/>
          <a:ext cx="855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11723</xdr:colOff>
      <xdr:row>100</xdr:row>
      <xdr:rowOff>134815</xdr:rowOff>
    </xdr:from>
    <xdr:to>
      <xdr:col>25</xdr:col>
      <xdr:colOff>17417</xdr:colOff>
      <xdr:row>107</xdr:row>
      <xdr:rowOff>13062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937C2583-1EA3-C343-B6A3-88F2850E64E1}"/>
            </a:ext>
          </a:extLst>
        </xdr:cNvPr>
        <xdr:cNvCxnSpPr/>
      </xdr:nvCxnSpPr>
      <xdr:spPr>
        <a:xfrm>
          <a:off x="5524249" y="18065764"/>
          <a:ext cx="5694" cy="1158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17417</xdr:colOff>
      <xdr:row>106</xdr:row>
      <xdr:rowOff>174171</xdr:rowOff>
    </xdr:from>
    <xdr:to>
      <xdr:col>28</xdr:col>
      <xdr:colOff>56606</xdr:colOff>
      <xdr:row>107</xdr:row>
      <xdr:rowOff>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8BEC8364-3219-42E7-BE3D-7E9974BD4C20}"/>
            </a:ext>
          </a:extLst>
        </xdr:cNvPr>
        <xdr:cNvCxnSpPr/>
      </xdr:nvCxnSpPr>
      <xdr:spPr>
        <a:xfrm flipV="1">
          <a:off x="5529943" y="19202400"/>
          <a:ext cx="822960" cy="87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39189</xdr:colOff>
      <xdr:row>99</xdr:row>
      <xdr:rowOff>78377</xdr:rowOff>
    </xdr:from>
    <xdr:to>
      <xdr:col>28</xdr:col>
      <xdr:colOff>43543</xdr:colOff>
      <xdr:row>106</xdr:row>
      <xdr:rowOff>174170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69EB2272-21B8-45CA-B55D-B0458F5A9926}"/>
            </a:ext>
          </a:extLst>
        </xdr:cNvPr>
        <xdr:cNvCxnSpPr/>
      </xdr:nvCxnSpPr>
      <xdr:spPr>
        <a:xfrm flipH="1">
          <a:off x="6335486" y="17826446"/>
          <a:ext cx="4354" cy="137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51744</xdr:colOff>
      <xdr:row>99</xdr:row>
      <xdr:rowOff>106923</xdr:rowOff>
    </xdr:from>
    <xdr:to>
      <xdr:col>35</xdr:col>
      <xdr:colOff>78828</xdr:colOff>
      <xdr:row>107</xdr:row>
      <xdr:rowOff>5255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28FE7085-7B56-421B-B165-4C9461226316}"/>
            </a:ext>
          </a:extLst>
        </xdr:cNvPr>
        <xdr:cNvCxnSpPr/>
      </xdr:nvCxnSpPr>
      <xdr:spPr>
        <a:xfrm>
          <a:off x="6284378" y="17953489"/>
          <a:ext cx="1692974" cy="13697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71320</xdr:colOff>
      <xdr:row>104</xdr:row>
      <xdr:rowOff>5255</xdr:rowOff>
    </xdr:from>
    <xdr:to>
      <xdr:col>35</xdr:col>
      <xdr:colOff>73573</xdr:colOff>
      <xdr:row>107</xdr:row>
      <xdr:rowOff>23121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15A4933B-E87A-4DFC-9FDC-2295F213091D}"/>
            </a:ext>
          </a:extLst>
        </xdr:cNvPr>
        <xdr:cNvCxnSpPr/>
      </xdr:nvCxnSpPr>
      <xdr:spPr>
        <a:xfrm flipH="1">
          <a:off x="7969844" y="18771476"/>
          <a:ext cx="2253" cy="569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51468</xdr:colOff>
      <xdr:row>117</xdr:row>
      <xdr:rowOff>515</xdr:rowOff>
    </xdr:from>
    <xdr:to>
      <xdr:col>35</xdr:col>
      <xdr:colOff>86637</xdr:colOff>
      <xdr:row>117</xdr:row>
      <xdr:rowOff>515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C5448CA4-A3B3-46AE-A2FF-7C43F681E35F}"/>
            </a:ext>
          </a:extLst>
        </xdr:cNvPr>
        <xdr:cNvCxnSpPr/>
      </xdr:nvCxnSpPr>
      <xdr:spPr>
        <a:xfrm>
          <a:off x="2947068" y="21039335"/>
          <a:ext cx="50643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209564</xdr:colOff>
      <xdr:row>109</xdr:row>
      <xdr:rowOff>116925</xdr:rowOff>
    </xdr:from>
    <xdr:to>
      <xdr:col>28</xdr:col>
      <xdr:colOff>70287</xdr:colOff>
      <xdr:row>122</xdr:row>
      <xdr:rowOff>148352</xdr:rowOff>
    </xdr:to>
    <xdr:sp macro="" textlink="">
      <xdr:nvSpPr>
        <xdr:cNvPr id="94" name="Arco 93">
          <a:extLst>
            <a:ext uri="{FF2B5EF4-FFF2-40B4-BE49-F238E27FC236}">
              <a16:creationId xmlns:a16="http://schemas.microsoft.com/office/drawing/2014/main" id="{FB0ABEEC-AD02-5249-4E25-078CB46BD15A}"/>
            </a:ext>
          </a:extLst>
        </xdr:cNvPr>
        <xdr:cNvSpPr/>
      </xdr:nvSpPr>
      <xdr:spPr>
        <a:xfrm rot="18356385" flipH="1">
          <a:off x="3393192" y="19176077"/>
          <a:ext cx="2408867" cy="3442123"/>
        </a:xfrm>
        <a:prstGeom prst="arc">
          <a:avLst>
            <a:gd name="adj1" fmla="val 17274408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165462</xdr:colOff>
      <xdr:row>106</xdr:row>
      <xdr:rowOff>144773</xdr:rowOff>
    </xdr:from>
    <xdr:to>
      <xdr:col>21</xdr:col>
      <xdr:colOff>82903</xdr:colOff>
      <xdr:row>122</xdr:row>
      <xdr:rowOff>41153</xdr:rowOff>
    </xdr:to>
    <xdr:sp macro="" textlink="">
      <xdr:nvSpPr>
        <xdr:cNvPr id="95" name="Arco 94">
          <a:extLst>
            <a:ext uri="{FF2B5EF4-FFF2-40B4-BE49-F238E27FC236}">
              <a16:creationId xmlns:a16="http://schemas.microsoft.com/office/drawing/2014/main" id="{1913826E-5449-49C3-9D30-75BFD62E3856}"/>
            </a:ext>
          </a:extLst>
        </xdr:cNvPr>
        <xdr:cNvSpPr/>
      </xdr:nvSpPr>
      <xdr:spPr>
        <a:xfrm rot="21266052" flipV="1">
          <a:off x="1689462" y="19171913"/>
          <a:ext cx="2965441" cy="2822460"/>
        </a:xfrm>
        <a:prstGeom prst="arc">
          <a:avLst>
            <a:gd name="adj1" fmla="val 17508412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21</xdr:col>
      <xdr:colOff>82227</xdr:colOff>
      <xdr:row>114</xdr:row>
      <xdr:rowOff>72099</xdr:rowOff>
    </xdr:from>
    <xdr:to>
      <xdr:col>24</xdr:col>
      <xdr:colOff>236220</xdr:colOff>
      <xdr:row>122</xdr:row>
      <xdr:rowOff>106680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E8C4AB43-F24E-EA0D-4DD3-D0069C00E33A}"/>
            </a:ext>
          </a:extLst>
        </xdr:cNvPr>
        <xdr:cNvCxnSpPr>
          <a:stCxn id="95" idx="2"/>
        </xdr:cNvCxnSpPr>
      </xdr:nvCxnSpPr>
      <xdr:spPr>
        <a:xfrm>
          <a:off x="4654227" y="20562279"/>
          <a:ext cx="794073" cy="14976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114</xdr:row>
      <xdr:rowOff>83820</xdr:rowOff>
    </xdr:from>
    <xdr:to>
      <xdr:col>28</xdr:col>
      <xdr:colOff>83820</xdr:colOff>
      <xdr:row>122</xdr:row>
      <xdr:rowOff>114300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92922E5E-1638-4571-BC51-3A060E4634EB}"/>
            </a:ext>
          </a:extLst>
        </xdr:cNvPr>
        <xdr:cNvCxnSpPr/>
      </xdr:nvCxnSpPr>
      <xdr:spPr>
        <a:xfrm flipH="1">
          <a:off x="5478780" y="20574000"/>
          <a:ext cx="85344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121178</xdr:colOff>
      <xdr:row>111</xdr:row>
      <xdr:rowOff>100748</xdr:rowOff>
    </xdr:from>
    <xdr:to>
      <xdr:col>42</xdr:col>
      <xdr:colOff>225631</xdr:colOff>
      <xdr:row>123</xdr:row>
      <xdr:rowOff>10418</xdr:rowOff>
    </xdr:to>
    <xdr:sp macro="" textlink="">
      <xdr:nvSpPr>
        <xdr:cNvPr id="108" name="Arco 107">
          <a:extLst>
            <a:ext uri="{FF2B5EF4-FFF2-40B4-BE49-F238E27FC236}">
              <a16:creationId xmlns:a16="http://schemas.microsoft.com/office/drawing/2014/main" id="{BB0D64D1-BE02-4CAA-BF83-5D0F19EF4599}"/>
            </a:ext>
          </a:extLst>
        </xdr:cNvPr>
        <xdr:cNvSpPr/>
      </xdr:nvSpPr>
      <xdr:spPr>
        <a:xfrm rot="18356385" flipH="1">
          <a:off x="6825110" y="19327676"/>
          <a:ext cx="2104230" cy="3533453"/>
        </a:xfrm>
        <a:prstGeom prst="arc">
          <a:avLst>
            <a:gd name="adj1" fmla="val 17320718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251461</xdr:colOff>
      <xdr:row>109</xdr:row>
      <xdr:rowOff>83813</xdr:rowOff>
    </xdr:from>
    <xdr:to>
      <xdr:col>35</xdr:col>
      <xdr:colOff>32346</xdr:colOff>
      <xdr:row>122</xdr:row>
      <xdr:rowOff>84921</xdr:rowOff>
    </xdr:to>
    <xdr:sp macro="" textlink="">
      <xdr:nvSpPr>
        <xdr:cNvPr id="109" name="Arco 108">
          <a:extLst>
            <a:ext uri="{FF2B5EF4-FFF2-40B4-BE49-F238E27FC236}">
              <a16:creationId xmlns:a16="http://schemas.microsoft.com/office/drawing/2014/main" id="{50A31BAB-4CF5-4F73-A23F-671109BAAC4E}"/>
            </a:ext>
          </a:extLst>
        </xdr:cNvPr>
        <xdr:cNvSpPr/>
      </xdr:nvSpPr>
      <xdr:spPr>
        <a:xfrm rot="21266052" flipV="1">
          <a:off x="4945381" y="19659593"/>
          <a:ext cx="3011765" cy="2378548"/>
        </a:xfrm>
        <a:prstGeom prst="arc">
          <a:avLst>
            <a:gd name="adj1" fmla="val 17889855"/>
            <a:gd name="adj2" fmla="val 2148733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15240</xdr:colOff>
      <xdr:row>113</xdr:row>
      <xdr:rowOff>81507</xdr:rowOff>
    </xdr:from>
    <xdr:to>
      <xdr:col>15</xdr:col>
      <xdr:colOff>18676</xdr:colOff>
      <xdr:row>116</xdr:row>
      <xdr:rowOff>175260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B739D554-D99C-16D9-D0BC-89B9C51BE00D}"/>
            </a:ext>
          </a:extLst>
        </xdr:cNvPr>
        <xdr:cNvCxnSpPr>
          <a:endCxn id="94" idx="0"/>
        </xdr:cNvCxnSpPr>
      </xdr:nvCxnSpPr>
      <xdr:spPr>
        <a:xfrm flipV="1">
          <a:off x="3032760" y="20388807"/>
          <a:ext cx="3436" cy="642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28741</xdr:colOff>
      <xdr:row>115</xdr:row>
      <xdr:rowOff>78972</xdr:rowOff>
    </xdr:from>
    <xdr:to>
      <xdr:col>35</xdr:col>
      <xdr:colOff>38100</xdr:colOff>
      <xdr:row>117</xdr:row>
      <xdr:rowOff>22860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D0131710-1EB6-A23E-5EB1-095122BA4A63}"/>
            </a:ext>
          </a:extLst>
        </xdr:cNvPr>
        <xdr:cNvCxnSpPr>
          <a:stCxn id="109" idx="2"/>
        </xdr:cNvCxnSpPr>
      </xdr:nvCxnSpPr>
      <xdr:spPr>
        <a:xfrm>
          <a:off x="7953541" y="20752032"/>
          <a:ext cx="9359" cy="309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53342</xdr:colOff>
      <xdr:row>112</xdr:row>
      <xdr:rowOff>152926</xdr:rowOff>
    </xdr:from>
    <xdr:to>
      <xdr:col>15</xdr:col>
      <xdr:colOff>197858</xdr:colOff>
      <xdr:row>114</xdr:row>
      <xdr:rowOff>152925</xdr:rowOff>
    </xdr:to>
    <xdr:cxnSp macro="">
      <xdr:nvCxnSpPr>
        <xdr:cNvPr id="117" name="Conector: curvado 116">
          <a:extLst>
            <a:ext uri="{FF2B5EF4-FFF2-40B4-BE49-F238E27FC236}">
              <a16:creationId xmlns:a16="http://schemas.microsoft.com/office/drawing/2014/main" id="{E465CAF4-F238-4C49-A7CA-9B857686FFEB}"/>
            </a:ext>
          </a:extLst>
        </xdr:cNvPr>
        <xdr:cNvCxnSpPr/>
      </xdr:nvCxnSpPr>
      <xdr:spPr>
        <a:xfrm rot="16200000" flipV="1">
          <a:off x="2939558" y="15021310"/>
          <a:ext cx="370113" cy="264259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87</xdr:row>
      <xdr:rowOff>62753</xdr:rowOff>
    </xdr:from>
    <xdr:to>
      <xdr:col>16</xdr:col>
      <xdr:colOff>8965</xdr:colOff>
      <xdr:row>88</xdr:row>
      <xdr:rowOff>125506</xdr:rowOff>
    </xdr:to>
    <xdr:cxnSp macro="">
      <xdr:nvCxnSpPr>
        <xdr:cNvPr id="119" name="Conector recto de flecha 118">
          <a:extLst>
            <a:ext uri="{FF2B5EF4-FFF2-40B4-BE49-F238E27FC236}">
              <a16:creationId xmlns:a16="http://schemas.microsoft.com/office/drawing/2014/main" id="{4AAAF6A1-760C-EAEC-C688-17A4AD2E8C94}"/>
            </a:ext>
          </a:extLst>
        </xdr:cNvPr>
        <xdr:cNvCxnSpPr/>
      </xdr:nvCxnSpPr>
      <xdr:spPr>
        <a:xfrm flipH="1" flipV="1">
          <a:off x="3290047" y="15670306"/>
          <a:ext cx="8965" cy="242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87</xdr:row>
      <xdr:rowOff>62753</xdr:rowOff>
    </xdr:from>
    <xdr:to>
      <xdr:col>16</xdr:col>
      <xdr:colOff>0</xdr:colOff>
      <xdr:row>88</xdr:row>
      <xdr:rowOff>134471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A7741A35-DA29-4DD8-BA67-A1773A621A38}"/>
            </a:ext>
          </a:extLst>
        </xdr:cNvPr>
        <xdr:cNvCxnSpPr/>
      </xdr:nvCxnSpPr>
      <xdr:spPr>
        <a:xfrm flipV="1">
          <a:off x="3290047" y="1567030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87</xdr:row>
      <xdr:rowOff>53788</xdr:rowOff>
    </xdr:from>
    <xdr:to>
      <xdr:col>20</xdr:col>
      <xdr:colOff>0</xdr:colOff>
      <xdr:row>88</xdr:row>
      <xdr:rowOff>125506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B1CD32B6-7B12-48E1-A1E2-207F9BFD1EFE}"/>
            </a:ext>
          </a:extLst>
        </xdr:cNvPr>
        <xdr:cNvCxnSpPr/>
      </xdr:nvCxnSpPr>
      <xdr:spPr>
        <a:xfrm flipV="1">
          <a:off x="4329953" y="15661341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87</xdr:row>
      <xdr:rowOff>44823</xdr:rowOff>
    </xdr:from>
    <xdr:to>
      <xdr:col>30</xdr:col>
      <xdr:colOff>0</xdr:colOff>
      <xdr:row>88</xdr:row>
      <xdr:rowOff>116541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34F50BE7-56EF-497F-BA2A-3A3F4753B0AC}"/>
            </a:ext>
          </a:extLst>
        </xdr:cNvPr>
        <xdr:cNvCxnSpPr/>
      </xdr:nvCxnSpPr>
      <xdr:spPr>
        <a:xfrm flipV="1">
          <a:off x="6660776" y="1565237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17929</xdr:colOff>
      <xdr:row>87</xdr:row>
      <xdr:rowOff>44823</xdr:rowOff>
    </xdr:from>
    <xdr:to>
      <xdr:col>34</xdr:col>
      <xdr:colOff>17929</xdr:colOff>
      <xdr:row>88</xdr:row>
      <xdr:rowOff>116541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5C47D0FF-9095-4DBD-8BA6-ED4225FC5BB4}"/>
            </a:ext>
          </a:extLst>
        </xdr:cNvPr>
        <xdr:cNvCxnSpPr/>
      </xdr:nvCxnSpPr>
      <xdr:spPr>
        <a:xfrm flipV="1">
          <a:off x="7718611" y="1565237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259976</xdr:colOff>
      <xdr:row>96</xdr:row>
      <xdr:rowOff>44823</xdr:rowOff>
    </xdr:from>
    <xdr:to>
      <xdr:col>22</xdr:col>
      <xdr:colOff>259976</xdr:colOff>
      <xdr:row>97</xdr:row>
      <xdr:rowOff>116541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FE9106DE-CFDF-4CC1-8B02-19381676F935}"/>
            </a:ext>
          </a:extLst>
        </xdr:cNvPr>
        <xdr:cNvCxnSpPr/>
      </xdr:nvCxnSpPr>
      <xdr:spPr>
        <a:xfrm flipV="1">
          <a:off x="4975411" y="17266023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259976</xdr:colOff>
      <xdr:row>96</xdr:row>
      <xdr:rowOff>62753</xdr:rowOff>
    </xdr:from>
    <xdr:to>
      <xdr:col>26</xdr:col>
      <xdr:colOff>259976</xdr:colOff>
      <xdr:row>97</xdr:row>
      <xdr:rowOff>134471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88B5769F-2978-48C8-9483-1C2C8F1C3147}"/>
            </a:ext>
          </a:extLst>
        </xdr:cNvPr>
        <xdr:cNvCxnSpPr/>
      </xdr:nvCxnSpPr>
      <xdr:spPr>
        <a:xfrm flipV="1">
          <a:off x="6015317" y="17283953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215"/>
  <sheetViews>
    <sheetView tabSelected="1" topLeftCell="E84" zoomScale="115" zoomScaleNormal="115" workbookViewId="0">
      <selection activeCell="P65" sqref="P65:R65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6:96" x14ac:dyDescent="0.3">
      <c r="BP6" s="63" t="s">
        <v>27</v>
      </c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</row>
    <row r="7" spans="16:96" x14ac:dyDescent="0.3">
      <c r="BP7" s="55"/>
      <c r="BQ7" s="53"/>
      <c r="BR7" s="53"/>
      <c r="BS7" s="53"/>
      <c r="BT7" s="54"/>
      <c r="BU7" s="65" t="s">
        <v>0</v>
      </c>
      <c r="BV7" s="53"/>
      <c r="BW7" s="54"/>
      <c r="BX7" s="65" t="s">
        <v>15</v>
      </c>
      <c r="BY7" s="53"/>
      <c r="BZ7" s="54"/>
      <c r="CA7" s="65" t="s">
        <v>2</v>
      </c>
      <c r="CB7" s="53"/>
      <c r="CC7" s="54"/>
      <c r="CD7" s="65" t="s">
        <v>16</v>
      </c>
      <c r="CE7" s="53"/>
      <c r="CF7" s="54"/>
      <c r="CG7" s="65" t="s">
        <v>3</v>
      </c>
      <c r="CH7" s="53"/>
      <c r="CI7" s="54"/>
      <c r="CJ7" s="65" t="s">
        <v>17</v>
      </c>
      <c r="CK7" s="53"/>
      <c r="CL7" s="54"/>
      <c r="CM7" s="65" t="s">
        <v>4</v>
      </c>
      <c r="CN7" s="53"/>
      <c r="CO7" s="54"/>
      <c r="CP7" s="65" t="s">
        <v>28</v>
      </c>
      <c r="CQ7" s="53"/>
      <c r="CR7" s="54"/>
    </row>
    <row r="8" spans="16:96" x14ac:dyDescent="0.3">
      <c r="Q8" t="s">
        <v>9</v>
      </c>
      <c r="Y8" s="41"/>
      <c r="Z8" s="41"/>
      <c r="AA8" s="1"/>
      <c r="AG8" t="s">
        <v>13</v>
      </c>
      <c r="AK8" t="s">
        <v>18</v>
      </c>
      <c r="BF8" t="s">
        <v>24</v>
      </c>
      <c r="BP8" s="59" t="s">
        <v>29</v>
      </c>
      <c r="BQ8" s="53"/>
      <c r="BR8" s="53"/>
      <c r="BS8" s="53"/>
      <c r="BT8" s="54"/>
      <c r="BU8" s="55">
        <f>-(P37*10*10/12)</f>
        <v>-16666.666666666668</v>
      </c>
      <c r="BV8" s="53"/>
      <c r="BW8" s="54"/>
      <c r="BX8" s="55">
        <f>-(BU8)</f>
        <v>16666.666666666668</v>
      </c>
      <c r="BY8" s="53"/>
      <c r="BZ8" s="54"/>
      <c r="CA8" s="55">
        <f>-(W37*10*10/12)</f>
        <v>-83333.333333333328</v>
      </c>
      <c r="CB8" s="53"/>
      <c r="CC8" s="54"/>
      <c r="CD8" s="55">
        <f>-(CA8)</f>
        <v>83333.333333333328</v>
      </c>
      <c r="CE8" s="53"/>
      <c r="CF8" s="54"/>
      <c r="CG8" s="55">
        <f>-(AD37*10*10/12)</f>
        <v>-8333.3333333333339</v>
      </c>
      <c r="CH8" s="53"/>
      <c r="CI8" s="54"/>
      <c r="CJ8" s="55">
        <f>-(CG8)</f>
        <v>8333.3333333333339</v>
      </c>
      <c r="CK8" s="53"/>
      <c r="CL8" s="54"/>
      <c r="CM8" s="55" t="e">
        <f>-(#REF!*#REF!*#REF!)/12</f>
        <v>#REF!</v>
      </c>
      <c r="CN8" s="53"/>
      <c r="CO8" s="54"/>
      <c r="CP8" s="55" t="e">
        <f>-(CM8)</f>
        <v>#REF!</v>
      </c>
      <c r="CQ8" s="53"/>
      <c r="CR8" s="54"/>
    </row>
    <row r="9" spans="16:96" x14ac:dyDescent="0.3">
      <c r="Q9" s="41" t="s">
        <v>10</v>
      </c>
      <c r="R9" s="41"/>
      <c r="S9" s="41"/>
      <c r="T9" s="41"/>
      <c r="U9" s="41"/>
      <c r="V9" s="41"/>
      <c r="W9" s="41"/>
      <c r="Y9" s="41"/>
      <c r="Z9" s="41"/>
      <c r="AA9" s="1"/>
      <c r="AG9" t="s">
        <v>14</v>
      </c>
      <c r="AK9" t="s">
        <v>19</v>
      </c>
      <c r="BF9" t="s">
        <v>25</v>
      </c>
      <c r="BP9" s="56" t="s">
        <v>30</v>
      </c>
      <c r="BQ9" s="53"/>
      <c r="BR9" s="53"/>
      <c r="BS9" s="53"/>
      <c r="BT9" s="54"/>
      <c r="BU9" s="55">
        <f>-(P37*10/8)</f>
        <v>-2500</v>
      </c>
      <c r="BV9" s="53"/>
      <c r="BW9" s="54"/>
      <c r="BX9" s="55">
        <f>-(BU9)</f>
        <v>2500</v>
      </c>
      <c r="BY9" s="57"/>
      <c r="BZ9" s="58"/>
      <c r="CA9" s="55">
        <f>-(W37*10/8)</f>
        <v>-12500</v>
      </c>
      <c r="CB9" s="53"/>
      <c r="CC9" s="54"/>
      <c r="CD9" s="55">
        <f>-(CA9)</f>
        <v>12500</v>
      </c>
      <c r="CE9" s="57"/>
      <c r="CF9" s="58"/>
      <c r="CG9" s="55">
        <f>-(Z37*10/8)</f>
        <v>0</v>
      </c>
      <c r="CH9" s="53"/>
      <c r="CI9" s="54"/>
      <c r="CJ9" s="55">
        <f>-(CG9)</f>
        <v>0</v>
      </c>
      <c r="CK9" s="57"/>
      <c r="CL9" s="58"/>
      <c r="CM9" s="55" t="e">
        <f>-(#REF!*#REF!)/8</f>
        <v>#REF!</v>
      </c>
      <c r="CN9" s="53"/>
      <c r="CO9" s="54"/>
      <c r="CP9" s="55" t="e">
        <f>-(CM9)</f>
        <v>#REF!</v>
      </c>
      <c r="CQ9" s="53"/>
      <c r="CR9" s="54"/>
    </row>
    <row r="10" spans="16:96" x14ac:dyDescent="0.3">
      <c r="Q10" s="41" t="s">
        <v>11</v>
      </c>
      <c r="R10" s="41"/>
      <c r="S10" s="41"/>
      <c r="T10" s="41"/>
      <c r="U10" s="41"/>
      <c r="V10" s="41"/>
      <c r="W10" s="41"/>
      <c r="Y10" s="41"/>
      <c r="Z10" s="41"/>
      <c r="AA10" s="1"/>
      <c r="BF10" t="s">
        <v>26</v>
      </c>
      <c r="BP10" s="56" t="s">
        <v>31</v>
      </c>
      <c r="BQ10" s="53"/>
      <c r="BR10" s="53"/>
      <c r="BS10" s="53"/>
      <c r="BT10" s="54"/>
      <c r="BU10" s="52">
        <v>0</v>
      </c>
      <c r="BV10" s="53"/>
      <c r="BW10" s="54"/>
      <c r="BX10" s="52">
        <v>0</v>
      </c>
      <c r="BY10" s="53"/>
      <c r="BZ10" s="54"/>
      <c r="CA10" s="52">
        <v>0</v>
      </c>
      <c r="CB10" s="53"/>
      <c r="CC10" s="54"/>
      <c r="CD10" s="52">
        <v>0</v>
      </c>
      <c r="CE10" s="53"/>
      <c r="CF10" s="54"/>
      <c r="CG10" s="52">
        <v>0</v>
      </c>
      <c r="CH10" s="53"/>
      <c r="CI10" s="54"/>
      <c r="CJ10" s="52">
        <v>0</v>
      </c>
      <c r="CK10" s="53"/>
      <c r="CL10" s="54"/>
      <c r="CM10" s="52">
        <v>0</v>
      </c>
      <c r="CN10" s="53"/>
      <c r="CO10" s="54"/>
      <c r="CP10" s="52">
        <v>0</v>
      </c>
      <c r="CQ10" s="53"/>
      <c r="CR10" s="54"/>
    </row>
    <row r="15" spans="16:96" x14ac:dyDescent="0.3">
      <c r="R15" t="s">
        <v>56</v>
      </c>
      <c r="Y15" t="s">
        <v>58</v>
      </c>
      <c r="AF15" t="s">
        <v>57</v>
      </c>
    </row>
    <row r="16" spans="16:96" x14ac:dyDescent="0.3">
      <c r="P16" s="36"/>
      <c r="Q16" s="36"/>
      <c r="R16" s="36"/>
      <c r="S16" s="36"/>
      <c r="T16" s="36"/>
      <c r="U16" s="36"/>
      <c r="AD16" s="36"/>
      <c r="AE16" s="36"/>
      <c r="AF16" s="36"/>
      <c r="AG16" s="36"/>
      <c r="AH16" s="36"/>
      <c r="AI16" s="36"/>
    </row>
    <row r="23" spans="1:96" x14ac:dyDescent="0.3">
      <c r="O23" t="s">
        <v>20</v>
      </c>
      <c r="V23" t="s">
        <v>1</v>
      </c>
      <c r="AC23" t="s">
        <v>21</v>
      </c>
      <c r="AJ23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41" t="s">
        <v>7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41" t="s">
        <v>0</v>
      </c>
      <c r="Q26" s="41"/>
      <c r="R26" s="41"/>
      <c r="S26" s="41"/>
      <c r="T26" s="41"/>
      <c r="U26" s="41"/>
      <c r="V26" s="17"/>
      <c r="W26" s="41" t="s">
        <v>2</v>
      </c>
      <c r="X26" s="41"/>
      <c r="Y26" s="41"/>
      <c r="Z26" s="41"/>
      <c r="AA26" s="41"/>
      <c r="AB26" s="41"/>
      <c r="AC26" s="17"/>
      <c r="AD26" s="41" t="s">
        <v>3</v>
      </c>
      <c r="AE26" s="41"/>
      <c r="AF26" s="41"/>
      <c r="AG26" s="41"/>
      <c r="AH26" s="41"/>
      <c r="AI26" s="41"/>
      <c r="AJ26" s="17"/>
      <c r="AK26" s="41" t="s">
        <v>4</v>
      </c>
      <c r="AL26" s="41"/>
      <c r="AM26" s="41"/>
      <c r="AN26" s="41"/>
      <c r="AO26" s="41"/>
      <c r="AP26" s="41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41" t="s">
        <v>8</v>
      </c>
      <c r="M27" s="41"/>
      <c r="N27" s="41"/>
      <c r="O27" s="17"/>
      <c r="P27" s="61">
        <v>2</v>
      </c>
      <c r="Q27" s="61"/>
      <c r="R27" s="61"/>
      <c r="S27" s="61"/>
      <c r="T27" s="61"/>
      <c r="U27" s="61"/>
      <c r="V27" s="24"/>
      <c r="W27" s="61">
        <v>1</v>
      </c>
      <c r="X27" s="61"/>
      <c r="Y27" s="61"/>
      <c r="Z27" s="61"/>
      <c r="AA27" s="61"/>
      <c r="AB27" s="61"/>
      <c r="AC27" s="24"/>
      <c r="AD27" s="61">
        <v>2</v>
      </c>
      <c r="AE27" s="61"/>
      <c r="AF27" s="61"/>
      <c r="AG27" s="61"/>
      <c r="AH27" s="61"/>
      <c r="AI27" s="2"/>
      <c r="AJ27" s="24"/>
      <c r="AK27" s="61">
        <v>0</v>
      </c>
      <c r="AL27" s="61"/>
      <c r="AM27" s="61"/>
      <c r="AN27" s="61"/>
      <c r="AO27" s="61"/>
      <c r="AP27" s="61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41" t="s">
        <v>5</v>
      </c>
      <c r="M28" s="41"/>
      <c r="N28" s="41"/>
      <c r="O28" s="17"/>
      <c r="P28" s="60">
        <v>10</v>
      </c>
      <c r="Q28" s="60"/>
      <c r="R28" s="60"/>
      <c r="S28" s="60"/>
      <c r="T28" s="60"/>
      <c r="U28" s="60"/>
      <c r="V28" s="25"/>
      <c r="W28" s="60">
        <v>10</v>
      </c>
      <c r="X28" s="60"/>
      <c r="Y28" s="60"/>
      <c r="Z28" s="60"/>
      <c r="AA28" s="60"/>
      <c r="AB28" s="60"/>
      <c r="AC28" s="25"/>
      <c r="AD28" s="60">
        <v>10</v>
      </c>
      <c r="AE28" s="60"/>
      <c r="AF28" s="60"/>
      <c r="AG28" s="60"/>
      <c r="AH28" s="60"/>
      <c r="AI28" s="3"/>
      <c r="AJ28" s="25"/>
      <c r="AK28" s="60">
        <v>0</v>
      </c>
      <c r="AL28" s="60"/>
      <c r="AM28" s="60"/>
      <c r="AN28" s="60"/>
      <c r="AO28" s="60"/>
      <c r="AP28" s="60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7"/>
      <c r="P29" s="7"/>
      <c r="Q29" s="7"/>
      <c r="R29" s="7"/>
      <c r="S29" s="7"/>
      <c r="T29" s="7"/>
      <c r="U29" s="7"/>
      <c r="V29" s="25"/>
      <c r="W29" s="7"/>
      <c r="X29" s="7"/>
      <c r="Y29" s="7"/>
      <c r="Z29" s="7"/>
      <c r="AA29" s="7"/>
      <c r="AB29" s="7"/>
      <c r="AC29" s="25"/>
      <c r="AD29" s="7"/>
      <c r="AE29" s="7"/>
      <c r="AF29" s="7"/>
      <c r="AG29" s="7"/>
      <c r="AH29" s="7"/>
      <c r="AI29" s="7"/>
      <c r="AJ29" s="25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H30" s="35"/>
      <c r="I30" s="35"/>
      <c r="J30" s="35"/>
      <c r="K30" s="35"/>
      <c r="L30" s="74" t="s">
        <v>6</v>
      </c>
      <c r="M30" s="74"/>
      <c r="N30" s="74"/>
      <c r="O30" s="18"/>
      <c r="P30" s="41" t="s">
        <v>13</v>
      </c>
      <c r="Q30" s="41"/>
      <c r="R30" s="41"/>
      <c r="S30" s="41"/>
      <c r="T30" s="41"/>
      <c r="U30" s="41"/>
      <c r="V30" s="17"/>
      <c r="W30" s="41" t="s">
        <v>13</v>
      </c>
      <c r="X30" s="41"/>
      <c r="Y30" s="41"/>
      <c r="Z30" s="41"/>
      <c r="AA30" s="41"/>
      <c r="AB30" s="41"/>
      <c r="AC30" s="17"/>
      <c r="AD30" s="41" t="s">
        <v>13</v>
      </c>
      <c r="AE30" s="41"/>
      <c r="AF30" s="41"/>
      <c r="AG30" s="41"/>
      <c r="AH30" s="41"/>
      <c r="AI30" s="41"/>
      <c r="AJ30" s="17"/>
      <c r="AK30" s="41" t="s">
        <v>13</v>
      </c>
      <c r="AL30" s="41"/>
      <c r="AM30" s="41"/>
      <c r="AN30" s="41"/>
      <c r="AO30" s="41"/>
      <c r="AP30" s="41"/>
    </row>
    <row r="31" spans="1:96" x14ac:dyDescent="0.3">
      <c r="G31" s="35"/>
      <c r="H31" s="35"/>
      <c r="I31" s="35"/>
      <c r="J31" s="35"/>
      <c r="K31" s="35"/>
      <c r="L31" s="74"/>
      <c r="M31" s="74"/>
      <c r="N31" s="74"/>
      <c r="O31" s="18"/>
      <c r="P31" s="62">
        <f>IF(P30="Caso 1",IF(P28=0,0,P27/P28),IF(P28=0,0,(3/4)*P27/P28))</f>
        <v>0.2</v>
      </c>
      <c r="Q31" s="62"/>
      <c r="R31" s="62"/>
      <c r="S31" s="62"/>
      <c r="T31" s="62"/>
      <c r="U31" s="62"/>
      <c r="V31" s="17"/>
      <c r="W31" s="62">
        <f t="shared" ref="W31" si="0">IF(W30="Caso 1",IF(W28=0,0,W27/W28),IF(W28=0,0,(3/4)*W27/W28))</f>
        <v>0.1</v>
      </c>
      <c r="X31" s="62"/>
      <c r="Y31" s="62"/>
      <c r="Z31" s="62"/>
      <c r="AA31" s="62"/>
      <c r="AB31" s="62"/>
      <c r="AC31" s="17"/>
      <c r="AD31" s="62">
        <f t="shared" ref="AD31" si="1">IF(AD30="Caso 1",IF(AD28=0,0,AD27/AD28),IF(AD28=0,0,(3/4)*AD27/AD28))</f>
        <v>0.2</v>
      </c>
      <c r="AE31" s="62"/>
      <c r="AF31" s="62"/>
      <c r="AG31" s="62"/>
      <c r="AH31" s="62"/>
      <c r="AI31" s="62"/>
      <c r="AJ31" s="17"/>
      <c r="AK31" s="62">
        <f t="shared" ref="AK31" si="2">IF(AK30="Caso 1",IF(AK28=0,0,AK27/AK28),IF(AK28=0,0,(3/4)*AK27/AK28))</f>
        <v>0</v>
      </c>
      <c r="AL31" s="62"/>
      <c r="AM31" s="62"/>
      <c r="AN31" s="62"/>
      <c r="AO31" s="62"/>
      <c r="AP31" s="62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8"/>
      <c r="P32" s="6"/>
      <c r="Q32" s="6"/>
      <c r="R32" s="6"/>
      <c r="S32" s="6"/>
      <c r="T32" s="6"/>
      <c r="U32" s="6"/>
      <c r="V32" s="17"/>
      <c r="W32" s="6"/>
      <c r="X32" s="6"/>
      <c r="Y32" s="6"/>
      <c r="Z32" s="6"/>
      <c r="AA32" s="6"/>
      <c r="AB32" s="6"/>
      <c r="AC32" s="17"/>
      <c r="AD32" s="6"/>
      <c r="AE32" s="6"/>
      <c r="AF32" s="6"/>
      <c r="AG32" s="6"/>
      <c r="AH32" s="6"/>
      <c r="AI32" s="6"/>
      <c r="AJ32" s="17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H33" s="35"/>
      <c r="I33" s="35"/>
      <c r="J33" s="35"/>
      <c r="K33" s="66" t="s">
        <v>12</v>
      </c>
      <c r="L33" s="66"/>
      <c r="M33" s="66"/>
      <c r="N33" s="66"/>
      <c r="O33" s="18"/>
      <c r="P33" s="41" t="s">
        <v>0</v>
      </c>
      <c r="Q33" s="41"/>
      <c r="R33" s="41"/>
      <c r="S33" s="41" t="s">
        <v>15</v>
      </c>
      <c r="T33" s="41"/>
      <c r="U33" s="41"/>
      <c r="V33" s="17"/>
      <c r="W33" s="41" t="s">
        <v>2</v>
      </c>
      <c r="X33" s="41"/>
      <c r="Y33" s="41"/>
      <c r="Z33" s="41" t="s">
        <v>16</v>
      </c>
      <c r="AA33" s="41"/>
      <c r="AB33" s="41"/>
      <c r="AC33" s="17"/>
      <c r="AD33" s="41" t="s">
        <v>3</v>
      </c>
      <c r="AE33" s="41"/>
      <c r="AF33" s="41"/>
      <c r="AG33" s="41" t="s">
        <v>17</v>
      </c>
      <c r="AH33" s="41"/>
      <c r="AI33" s="41"/>
      <c r="AJ33" s="17"/>
      <c r="AK33" s="41"/>
      <c r="AL33" s="41"/>
      <c r="AM33" s="41"/>
      <c r="AN33" s="41"/>
      <c r="AO33" s="41"/>
      <c r="AP33" s="41"/>
    </row>
    <row r="34" spans="1:63" x14ac:dyDescent="0.3">
      <c r="G34" s="35"/>
      <c r="H34" s="35"/>
      <c r="I34" s="35"/>
      <c r="J34" s="35"/>
      <c r="K34" s="66"/>
      <c r="L34" s="66"/>
      <c r="M34" s="66"/>
      <c r="N34" s="66"/>
      <c r="O34" s="18"/>
      <c r="P34" s="41">
        <f>IF(P30="Caso 1",0,1)</f>
        <v>0</v>
      </c>
      <c r="Q34" s="41"/>
      <c r="R34" s="41"/>
      <c r="S34" s="41">
        <f>P31/(P31+W31)</f>
        <v>0.66666666666666663</v>
      </c>
      <c r="T34" s="41"/>
      <c r="U34" s="41"/>
      <c r="V34" s="17"/>
      <c r="W34" s="41">
        <f>W31/(W31+AD31)</f>
        <v>0.33333333333333331</v>
      </c>
      <c r="X34" s="41"/>
      <c r="Y34" s="41"/>
      <c r="Z34" s="41">
        <f>W31/(W31+AD31)</f>
        <v>0.33333333333333331</v>
      </c>
      <c r="AA34" s="41"/>
      <c r="AB34" s="41"/>
      <c r="AC34" s="17"/>
      <c r="AD34" s="41">
        <f>AD31/(W31+AD31)</f>
        <v>0.66666666666666663</v>
      </c>
      <c r="AE34" s="41"/>
      <c r="AF34" s="41"/>
      <c r="AG34" s="41">
        <f>IF(AD30="Caso 1",0,1)</f>
        <v>0</v>
      </c>
      <c r="AH34" s="41"/>
      <c r="AI34" s="41"/>
      <c r="AJ34" s="17"/>
      <c r="AK34" s="41"/>
      <c r="AL34" s="41"/>
      <c r="AM34" s="41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67"/>
      <c r="Q35" s="67"/>
      <c r="R35" s="67"/>
      <c r="S35" s="67"/>
      <c r="T35" s="67"/>
      <c r="U35" s="67"/>
      <c r="V35" s="17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41" t="s">
        <v>0</v>
      </c>
      <c r="Q36" s="41"/>
      <c r="R36" s="41"/>
      <c r="S36" s="41" t="s">
        <v>15</v>
      </c>
      <c r="T36" s="41"/>
      <c r="U36" s="41"/>
      <c r="V36" s="17"/>
      <c r="W36" s="41" t="s">
        <v>2</v>
      </c>
      <c r="X36" s="41"/>
      <c r="Y36" s="41"/>
      <c r="Z36" s="41" t="s">
        <v>16</v>
      </c>
      <c r="AA36" s="41"/>
      <c r="AB36" s="41"/>
      <c r="AC36" s="17"/>
      <c r="AD36" s="41" t="s">
        <v>3</v>
      </c>
      <c r="AE36" s="41"/>
      <c r="AF36" s="41"/>
      <c r="AG36" s="41" t="s">
        <v>17</v>
      </c>
      <c r="AH36" s="41"/>
      <c r="AI36" s="41"/>
      <c r="AJ36" s="17"/>
      <c r="AK36" s="1"/>
      <c r="AL36" s="1"/>
      <c r="AM36" s="1"/>
    </row>
    <row r="37" spans="1:63" x14ac:dyDescent="0.3">
      <c r="L37" s="41" t="s">
        <v>23</v>
      </c>
      <c r="M37" s="41"/>
      <c r="N37" s="41"/>
      <c r="P37" s="47">
        <v>2000</v>
      </c>
      <c r="Q37" s="47"/>
      <c r="R37" s="47"/>
      <c r="S37" s="47"/>
      <c r="T37" s="47"/>
      <c r="U37" s="47"/>
      <c r="V37" s="17"/>
      <c r="W37" s="47">
        <v>10000</v>
      </c>
      <c r="X37" s="47"/>
      <c r="Y37" s="47"/>
      <c r="Z37" s="47"/>
      <c r="AA37" s="47"/>
      <c r="AB37" s="47"/>
      <c r="AC37" s="17"/>
      <c r="AD37" s="47">
        <v>1000</v>
      </c>
      <c r="AE37" s="47"/>
      <c r="AF37" s="47"/>
      <c r="AG37" s="47"/>
      <c r="AH37" s="47"/>
      <c r="AI37" s="47"/>
      <c r="AJ37" s="17"/>
      <c r="AK37" s="47"/>
      <c r="AL37" s="47"/>
      <c r="AM37" s="47"/>
      <c r="AN37" s="47"/>
      <c r="AO37" s="47"/>
      <c r="AP37" s="47"/>
    </row>
    <row r="38" spans="1:63" ht="14.4" customHeight="1" x14ac:dyDescent="0.3">
      <c r="P38" s="66" t="s">
        <v>24</v>
      </c>
      <c r="Q38" s="66"/>
      <c r="R38" s="66"/>
      <c r="S38" s="66" t="s">
        <v>24</v>
      </c>
      <c r="T38" s="66"/>
      <c r="U38" s="66"/>
      <c r="V38" s="26"/>
      <c r="W38" s="66" t="s">
        <v>25</v>
      </c>
      <c r="X38" s="66"/>
      <c r="Y38" s="66"/>
      <c r="Z38" s="66" t="s">
        <v>25</v>
      </c>
      <c r="AA38" s="66"/>
      <c r="AB38" s="66"/>
      <c r="AC38" s="26"/>
      <c r="AD38" s="66" t="s">
        <v>24</v>
      </c>
      <c r="AE38" s="66"/>
      <c r="AF38" s="66"/>
      <c r="AG38" s="66" t="s">
        <v>24</v>
      </c>
      <c r="AH38" s="66"/>
      <c r="AI38" s="66"/>
      <c r="AJ38" s="26"/>
      <c r="AK38" s="14"/>
      <c r="AL38" s="14"/>
      <c r="AM38" s="14"/>
    </row>
    <row r="39" spans="1:63" x14ac:dyDescent="0.3">
      <c r="P39" s="66"/>
      <c r="Q39" s="66"/>
      <c r="R39" s="66"/>
      <c r="S39" s="66"/>
      <c r="T39" s="66"/>
      <c r="U39" s="66"/>
      <c r="V39" s="26"/>
      <c r="W39" s="66"/>
      <c r="X39" s="66"/>
      <c r="Y39" s="66"/>
      <c r="Z39" s="66"/>
      <c r="AA39" s="66"/>
      <c r="AB39" s="66"/>
      <c r="AC39" s="26"/>
      <c r="AD39" s="66"/>
      <c r="AE39" s="66"/>
      <c r="AF39" s="66"/>
      <c r="AG39" s="66"/>
      <c r="AH39" s="66"/>
      <c r="AI39" s="66"/>
      <c r="AJ39" s="26"/>
      <c r="AK39" s="14"/>
      <c r="AL39" s="14"/>
      <c r="AM39" s="14"/>
    </row>
    <row r="40" spans="1:63" x14ac:dyDescent="0.3">
      <c r="P40" s="41">
        <f>_xlfn.IFS(P38="Uniformemente Distribuido",BU8,P38="Puntual Centrica ",BU9,P38="Otro tipo ",BU10)</f>
        <v>-16666.666666666668</v>
      </c>
      <c r="Q40" s="41"/>
      <c r="R40" s="41"/>
      <c r="S40" s="41">
        <f>_xlfn.IFS(S38="Uniformemente Distribuido",BX8,S38="Puntual Centrica ",BX9,S38="Otro tipo ",BX10)</f>
        <v>16666.666666666668</v>
      </c>
      <c r="T40" s="41"/>
      <c r="U40" s="41"/>
      <c r="V40" s="17"/>
      <c r="W40" s="41">
        <f>_xlfn.IFS(W38="Uniformemente Distribuido",CA8,W38="Puntual Centrica ",CA9,W38="Otro tipo ",CA10)</f>
        <v>-12500</v>
      </c>
      <c r="X40" s="41"/>
      <c r="Y40" s="41"/>
      <c r="Z40" s="41">
        <f>_xlfn.IFS(Z38="Uniformemente Distribuido",CD8,Z38="Puntual Centrica ",CD9,Z38="Otro tipo ",CD10)</f>
        <v>12500</v>
      </c>
      <c r="AA40" s="41"/>
      <c r="AB40" s="41"/>
      <c r="AC40" s="17"/>
      <c r="AD40" s="41">
        <f>_xlfn.IFS(AD38="Uniformemente Distribuido",CG8,AD38="Puntual Centrica ",CG9,AD38="Otro tipo ",CG10)</f>
        <v>-8333.3333333333339</v>
      </c>
      <c r="AE40" s="41"/>
      <c r="AF40" s="41"/>
      <c r="AG40" s="41">
        <f>_xlfn.IFS(AG38="Uniformemente Distribuido",CJ8,AG38="Puntual Centrica ",CJ9,AG38="Otro tipo ",CJ10)</f>
        <v>8333.3333333333339</v>
      </c>
      <c r="AH40" s="41"/>
      <c r="AI40" s="41"/>
      <c r="AJ40" s="17"/>
      <c r="AK40" s="1"/>
      <c r="AL40" s="1"/>
      <c r="AM40" s="1"/>
    </row>
    <row r="42" spans="1:63" ht="15" thickBot="1" x14ac:dyDescent="0.35">
      <c r="L42" t="s">
        <v>32</v>
      </c>
      <c r="O42" s="75" t="s">
        <v>20</v>
      </c>
      <c r="P42" s="76"/>
      <c r="Q42" s="76"/>
      <c r="R42" s="77"/>
      <c r="S42" s="68" t="s">
        <v>1</v>
      </c>
      <c r="T42" s="69"/>
      <c r="U42" s="69"/>
      <c r="V42" s="69"/>
      <c r="W42" s="69"/>
      <c r="X42" s="69"/>
      <c r="Y42" s="70"/>
      <c r="Z42" s="68" t="s">
        <v>21</v>
      </c>
      <c r="AA42" s="69"/>
      <c r="AB42" s="69"/>
      <c r="AC42" s="69"/>
      <c r="AD42" s="69"/>
      <c r="AE42" s="69"/>
      <c r="AF42" s="70"/>
      <c r="AG42" s="68" t="s">
        <v>22</v>
      </c>
      <c r="AH42" s="69"/>
      <c r="AI42" s="69"/>
      <c r="AJ42" s="70"/>
    </row>
    <row r="43" spans="1:63" x14ac:dyDescent="0.3">
      <c r="L43" t="s">
        <v>33</v>
      </c>
      <c r="O43" s="19"/>
      <c r="P43" s="73" t="s">
        <v>0</v>
      </c>
      <c r="Q43" s="72"/>
      <c r="R43" s="72"/>
      <c r="S43" s="72" t="s">
        <v>15</v>
      </c>
      <c r="T43" s="72"/>
      <c r="U43" s="72"/>
      <c r="V43" s="27"/>
      <c r="W43" s="72" t="s">
        <v>2</v>
      </c>
      <c r="X43" s="72"/>
      <c r="Y43" s="72"/>
      <c r="Z43" s="72" t="s">
        <v>16</v>
      </c>
      <c r="AA43" s="72"/>
      <c r="AB43" s="72"/>
      <c r="AC43" s="27"/>
      <c r="AD43" s="72" t="s">
        <v>3</v>
      </c>
      <c r="AE43" s="72"/>
      <c r="AF43" s="72"/>
      <c r="AG43" s="72" t="s">
        <v>17</v>
      </c>
      <c r="AH43" s="72"/>
      <c r="AI43" s="72"/>
      <c r="AJ43" s="30"/>
    </row>
    <row r="44" spans="1:63" x14ac:dyDescent="0.3">
      <c r="L44" t="s">
        <v>34</v>
      </c>
      <c r="O44" s="20"/>
      <c r="P44" s="71">
        <f>P34</f>
        <v>0</v>
      </c>
      <c r="Q44" s="41"/>
      <c r="R44" s="41"/>
      <c r="S44" s="41">
        <f>S34</f>
        <v>0.66666666666666663</v>
      </c>
      <c r="T44" s="41"/>
      <c r="U44" s="41"/>
      <c r="V44" s="17"/>
      <c r="W44" s="41">
        <f>W34</f>
        <v>0.33333333333333331</v>
      </c>
      <c r="X44" s="41"/>
      <c r="Y44" s="41"/>
      <c r="Z44" s="41">
        <f>Z34</f>
        <v>0.33333333333333331</v>
      </c>
      <c r="AA44" s="41"/>
      <c r="AB44" s="41"/>
      <c r="AC44" s="17"/>
      <c r="AD44" s="41">
        <f>AD34</f>
        <v>0.66666666666666663</v>
      </c>
      <c r="AE44" s="41"/>
      <c r="AF44" s="41"/>
      <c r="AG44" s="41">
        <f>AG34</f>
        <v>0</v>
      </c>
      <c r="AH44" s="41"/>
      <c r="AI44" s="41"/>
      <c r="AJ44" s="31"/>
    </row>
    <row r="45" spans="1:63" x14ac:dyDescent="0.3">
      <c r="L45" t="s">
        <v>35</v>
      </c>
      <c r="O45" s="20"/>
      <c r="P45" s="71">
        <f>P40</f>
        <v>-16666.666666666668</v>
      </c>
      <c r="Q45" s="41"/>
      <c r="R45" s="41"/>
      <c r="S45" s="41">
        <f>S40</f>
        <v>16666.666666666668</v>
      </c>
      <c r="T45" s="41"/>
      <c r="U45" s="41"/>
      <c r="V45" s="17"/>
      <c r="W45" s="41">
        <f>W40</f>
        <v>-12500</v>
      </c>
      <c r="X45" s="41"/>
      <c r="Y45" s="41"/>
      <c r="Z45" s="41">
        <f>Z40</f>
        <v>12500</v>
      </c>
      <c r="AA45" s="41"/>
      <c r="AB45" s="41"/>
      <c r="AC45" s="17"/>
      <c r="AD45" s="41">
        <f>AD40</f>
        <v>-8333.3333333333339</v>
      </c>
      <c r="AE45" s="41"/>
      <c r="AF45" s="41"/>
      <c r="AG45" s="41">
        <f>AG40</f>
        <v>8333.3333333333339</v>
      </c>
      <c r="AH45" s="41"/>
      <c r="AI45" s="41"/>
      <c r="AJ45" s="31"/>
    </row>
    <row r="46" spans="1:63" x14ac:dyDescent="0.3">
      <c r="L46" t="s">
        <v>36</v>
      </c>
      <c r="O46" s="21"/>
      <c r="P46" s="50">
        <f>-SUM(P45)*$P$44</f>
        <v>0</v>
      </c>
      <c r="Q46" s="50"/>
      <c r="R46" s="50"/>
      <c r="S46" s="50">
        <f>-SUM(S45:Y45)*$S$44</f>
        <v>-2777.7777777777783</v>
      </c>
      <c r="T46" s="50"/>
      <c r="U46" s="50"/>
      <c r="V46" s="28"/>
      <c r="W46" s="50">
        <f>-SUM(S45:Y45)*$W$44</f>
        <v>-1388.8888888888891</v>
      </c>
      <c r="X46" s="50"/>
      <c r="Y46" s="50"/>
      <c r="Z46" s="50">
        <f>-SUM(Z45:AF45)*$Z$44</f>
        <v>-1388.8888888888887</v>
      </c>
      <c r="AA46" s="50"/>
      <c r="AB46" s="50"/>
      <c r="AC46" s="28"/>
      <c r="AD46" s="50">
        <f>-SUM(Z45:AF45)*$AD$44</f>
        <v>-2777.7777777777774</v>
      </c>
      <c r="AE46" s="50"/>
      <c r="AF46" s="50"/>
      <c r="AG46" s="50">
        <f>-SUM(AG45)*$AG$44</f>
        <v>0</v>
      </c>
      <c r="AH46" s="50"/>
      <c r="AI46" s="50"/>
      <c r="AJ46" s="32"/>
    </row>
    <row r="47" spans="1:63" x14ac:dyDescent="0.3">
      <c r="L47" t="s">
        <v>37</v>
      </c>
      <c r="O47" s="22"/>
      <c r="P47" s="49">
        <f>0.5*S46</f>
        <v>-1388.8888888888891</v>
      </c>
      <c r="Q47" s="49"/>
      <c r="R47" s="49"/>
      <c r="S47" s="49">
        <f>0.5*P46</f>
        <v>0</v>
      </c>
      <c r="T47" s="49"/>
      <c r="U47" s="49"/>
      <c r="V47" s="29"/>
      <c r="W47" s="49">
        <f>0.5*Z46</f>
        <v>-694.44444444444434</v>
      </c>
      <c r="X47" s="49"/>
      <c r="Y47" s="49"/>
      <c r="Z47" s="49">
        <f>0.5*W46</f>
        <v>-694.44444444444457</v>
      </c>
      <c r="AA47" s="49"/>
      <c r="AB47" s="49"/>
      <c r="AC47" s="29"/>
      <c r="AD47" s="49">
        <f>0.5*AG46</f>
        <v>0</v>
      </c>
      <c r="AE47" s="49"/>
      <c r="AF47" s="49"/>
      <c r="AG47" s="49">
        <f>0.5*AD46</f>
        <v>-1388.8888888888887</v>
      </c>
      <c r="AH47" s="49"/>
      <c r="AI47" s="49"/>
      <c r="AJ47" s="33"/>
    </row>
    <row r="48" spans="1:63" x14ac:dyDescent="0.3">
      <c r="L48" t="s">
        <v>38</v>
      </c>
      <c r="O48" s="23"/>
      <c r="P48" s="48">
        <f t="shared" ref="P48" si="3">-SUM(P47)*$P$44</f>
        <v>0</v>
      </c>
      <c r="Q48" s="48"/>
      <c r="R48" s="48"/>
      <c r="S48" s="48">
        <f t="shared" ref="S48" si="4">-SUM(S47:Y47)*$S$44</f>
        <v>462.96296296296288</v>
      </c>
      <c r="T48" s="48"/>
      <c r="U48" s="48"/>
      <c r="V48" s="17"/>
      <c r="W48" s="48">
        <f t="shared" ref="W48" si="5">-SUM(S47:Y47)*$W$44</f>
        <v>231.48148148148144</v>
      </c>
      <c r="X48" s="48"/>
      <c r="Y48" s="48"/>
      <c r="Z48" s="48">
        <f t="shared" ref="Z48" si="6">-SUM(Z47:AF47)*$Z$44</f>
        <v>231.48148148148152</v>
      </c>
      <c r="AA48" s="48"/>
      <c r="AB48" s="48"/>
      <c r="AC48" s="17"/>
      <c r="AD48" s="48">
        <f t="shared" ref="AD48" si="7">-SUM(Z47:AF47)*$AD$44</f>
        <v>462.96296296296305</v>
      </c>
      <c r="AE48" s="48"/>
      <c r="AF48" s="48"/>
      <c r="AG48" s="48">
        <f t="shared" ref="AG48" si="8">-SUM(AG47)*$AG$44</f>
        <v>0</v>
      </c>
      <c r="AH48" s="48"/>
      <c r="AI48" s="48"/>
      <c r="AJ48" s="34"/>
      <c r="AK48" s="41"/>
      <c r="AL48" s="41"/>
      <c r="AM48" s="41"/>
    </row>
    <row r="49" spans="12:39" x14ac:dyDescent="0.3">
      <c r="L49" t="s">
        <v>39</v>
      </c>
      <c r="O49" s="22"/>
      <c r="P49" s="49">
        <f t="shared" ref="P49" si="9">0.5*S48</f>
        <v>231.48148148148144</v>
      </c>
      <c r="Q49" s="49"/>
      <c r="R49" s="49"/>
      <c r="S49" s="49">
        <f t="shared" ref="S49" si="10">0.5*P48</f>
        <v>0</v>
      </c>
      <c r="T49" s="49"/>
      <c r="U49" s="49"/>
      <c r="V49" s="29"/>
      <c r="W49" s="49">
        <f t="shared" ref="W49" si="11">0.5*Z48</f>
        <v>115.74074074074076</v>
      </c>
      <c r="X49" s="49"/>
      <c r="Y49" s="49"/>
      <c r="Z49" s="49">
        <f t="shared" ref="Z49" si="12">0.5*W48</f>
        <v>115.74074074074072</v>
      </c>
      <c r="AA49" s="49"/>
      <c r="AB49" s="49"/>
      <c r="AC49" s="29"/>
      <c r="AD49" s="49">
        <f t="shared" ref="AD49" si="13">0.5*AG48</f>
        <v>0</v>
      </c>
      <c r="AE49" s="49"/>
      <c r="AF49" s="49"/>
      <c r="AG49" s="49">
        <f t="shared" ref="AG49" si="14">0.5*AD48</f>
        <v>231.48148148148152</v>
      </c>
      <c r="AH49" s="49"/>
      <c r="AI49" s="49"/>
      <c r="AJ49" s="33"/>
      <c r="AK49" s="41"/>
      <c r="AL49" s="41"/>
      <c r="AM49" s="41"/>
    </row>
    <row r="50" spans="12:39" x14ac:dyDescent="0.3">
      <c r="L50" t="s">
        <v>40</v>
      </c>
      <c r="O50" s="21"/>
      <c r="P50" s="50">
        <f t="shared" ref="P50" si="15">-SUM(P49)*$P$44</f>
        <v>0</v>
      </c>
      <c r="Q50" s="50"/>
      <c r="R50" s="50"/>
      <c r="S50" s="50">
        <f t="shared" ref="S50" si="16">-SUM(S49:Y49)*$S$44</f>
        <v>-77.160493827160508</v>
      </c>
      <c r="T50" s="50"/>
      <c r="U50" s="50"/>
      <c r="V50" s="28"/>
      <c r="W50" s="50">
        <f t="shared" ref="W50" si="17">-SUM(S49:Y49)*$W$44</f>
        <v>-38.580246913580254</v>
      </c>
      <c r="X50" s="50"/>
      <c r="Y50" s="50"/>
      <c r="Z50" s="50">
        <f t="shared" ref="Z50" si="18">-SUM(Z49:AF49)*$Z$44</f>
        <v>-38.58024691358024</v>
      </c>
      <c r="AA50" s="50"/>
      <c r="AB50" s="50"/>
      <c r="AC50" s="28"/>
      <c r="AD50" s="50">
        <f t="shared" ref="AD50" si="19">-SUM(Z49:AF49)*$AD$44</f>
        <v>-77.160493827160479</v>
      </c>
      <c r="AE50" s="50"/>
      <c r="AF50" s="50"/>
      <c r="AG50" s="50">
        <f t="shared" ref="AG50" si="20">-SUM(AG49)*$AG$44</f>
        <v>0</v>
      </c>
      <c r="AH50" s="50"/>
      <c r="AI50" s="50"/>
      <c r="AJ50" s="32"/>
      <c r="AK50" s="41"/>
      <c r="AL50" s="41"/>
      <c r="AM50" s="41"/>
    </row>
    <row r="51" spans="12:39" x14ac:dyDescent="0.3">
      <c r="L51" t="s">
        <v>41</v>
      </c>
      <c r="O51" s="23"/>
      <c r="P51" s="51">
        <f t="shared" ref="P51" si="21">0.5*S50</f>
        <v>-38.580246913580254</v>
      </c>
      <c r="Q51" s="51"/>
      <c r="R51" s="51"/>
      <c r="S51" s="51">
        <f t="shared" ref="S51" si="22">0.5*P50</f>
        <v>0</v>
      </c>
      <c r="T51" s="51"/>
      <c r="U51" s="51"/>
      <c r="V51" s="17"/>
      <c r="W51" s="51">
        <f t="shared" ref="W51" si="23">0.5*Z50</f>
        <v>-19.29012345679012</v>
      </c>
      <c r="X51" s="51"/>
      <c r="Y51" s="51"/>
      <c r="Z51" s="51">
        <f t="shared" ref="Z51" si="24">0.5*W50</f>
        <v>-19.290123456790127</v>
      </c>
      <c r="AA51" s="51"/>
      <c r="AB51" s="51"/>
      <c r="AC51" s="17"/>
      <c r="AD51" s="51">
        <f t="shared" ref="AD51" si="25">0.5*AG50</f>
        <v>0</v>
      </c>
      <c r="AE51" s="51"/>
      <c r="AF51" s="51"/>
      <c r="AG51" s="51">
        <f t="shared" ref="AG51" si="26">0.5*AD50</f>
        <v>-38.58024691358024</v>
      </c>
      <c r="AH51" s="51"/>
      <c r="AI51" s="51"/>
      <c r="AJ51" s="34"/>
      <c r="AK51" s="41"/>
      <c r="AL51" s="41"/>
      <c r="AM51" s="41"/>
    </row>
    <row r="52" spans="12:39" x14ac:dyDescent="0.3">
      <c r="L52" t="s">
        <v>42</v>
      </c>
      <c r="O52" s="21"/>
      <c r="P52" s="50">
        <f t="shared" ref="P52" si="27">-SUM(P51)*$P$44</f>
        <v>0</v>
      </c>
      <c r="Q52" s="50"/>
      <c r="R52" s="50"/>
      <c r="S52" s="50">
        <f t="shared" ref="S52" si="28">-SUM(S51:Y51)*$S$44</f>
        <v>12.860082304526745</v>
      </c>
      <c r="T52" s="50"/>
      <c r="U52" s="50"/>
      <c r="V52" s="28"/>
      <c r="W52" s="50">
        <f t="shared" ref="W52" si="29">-SUM(S51:Y51)*$W$44</f>
        <v>6.4300411522633727</v>
      </c>
      <c r="X52" s="50"/>
      <c r="Y52" s="50"/>
      <c r="Z52" s="50">
        <f t="shared" ref="Z52" si="30">-SUM(Z51:AF51)*$Z$44</f>
        <v>6.4300411522633754</v>
      </c>
      <c r="AA52" s="50"/>
      <c r="AB52" s="50"/>
      <c r="AC52" s="28"/>
      <c r="AD52" s="50">
        <f t="shared" ref="AD52" si="31">-SUM(Z51:AF51)*$AD$44</f>
        <v>12.860082304526751</v>
      </c>
      <c r="AE52" s="50"/>
      <c r="AF52" s="50"/>
      <c r="AG52" s="50">
        <f t="shared" ref="AG52" si="32">-SUM(AG51)*$AG$44</f>
        <v>0</v>
      </c>
      <c r="AH52" s="50"/>
      <c r="AI52" s="50"/>
      <c r="AJ52" s="32"/>
      <c r="AK52" s="41"/>
      <c r="AL52" s="41"/>
      <c r="AM52" s="41"/>
    </row>
    <row r="53" spans="12:39" x14ac:dyDescent="0.3">
      <c r="L53" t="s">
        <v>43</v>
      </c>
      <c r="O53" s="22"/>
      <c r="P53" s="49">
        <f t="shared" ref="P53" si="33">0.5*S52</f>
        <v>6.4300411522633727</v>
      </c>
      <c r="Q53" s="49"/>
      <c r="R53" s="49"/>
      <c r="S53" s="49">
        <f t="shared" ref="S53" si="34">0.5*P52</f>
        <v>0</v>
      </c>
      <c r="T53" s="49"/>
      <c r="U53" s="49"/>
      <c r="V53" s="29"/>
      <c r="W53" s="49">
        <f t="shared" ref="W53" si="35">0.5*Z52</f>
        <v>3.2150205761316877</v>
      </c>
      <c r="X53" s="49"/>
      <c r="Y53" s="49"/>
      <c r="Z53" s="49">
        <f t="shared" ref="Z53" si="36">0.5*W52</f>
        <v>3.2150205761316863</v>
      </c>
      <c r="AA53" s="49"/>
      <c r="AB53" s="49"/>
      <c r="AC53" s="29"/>
      <c r="AD53" s="49">
        <f t="shared" ref="AD53" si="37">0.5*AG52</f>
        <v>0</v>
      </c>
      <c r="AE53" s="49"/>
      <c r="AF53" s="49"/>
      <c r="AG53" s="49">
        <f t="shared" ref="AG53" si="38">0.5*AD52</f>
        <v>6.4300411522633754</v>
      </c>
      <c r="AH53" s="49"/>
      <c r="AI53" s="49"/>
      <c r="AJ53" s="33"/>
      <c r="AK53" s="41"/>
      <c r="AL53" s="41"/>
      <c r="AM53" s="41"/>
    </row>
    <row r="54" spans="12:39" x14ac:dyDescent="0.3">
      <c r="L54" t="s">
        <v>44</v>
      </c>
      <c r="O54" s="21"/>
      <c r="P54" s="50">
        <f t="shared" ref="P54" si="39">-SUM(P53)*$P$44</f>
        <v>0</v>
      </c>
      <c r="Q54" s="50"/>
      <c r="R54" s="50"/>
      <c r="S54" s="50">
        <f t="shared" ref="S54" si="40">-SUM(S53:Y53)*$S$44</f>
        <v>-2.1433470507544583</v>
      </c>
      <c r="T54" s="50"/>
      <c r="U54" s="50"/>
      <c r="V54" s="28"/>
      <c r="W54" s="50">
        <f t="shared" ref="W54" si="41">-SUM(S53:Y53)*$W$44</f>
        <v>-1.0716735253772292</v>
      </c>
      <c r="X54" s="50"/>
      <c r="Y54" s="50"/>
      <c r="Z54" s="50">
        <f t="shared" ref="Z54" si="42">-SUM(Z53:AF53)*$Z$44</f>
        <v>-1.0716735253772287</v>
      </c>
      <c r="AA54" s="50"/>
      <c r="AB54" s="50"/>
      <c r="AC54" s="28"/>
      <c r="AD54" s="50">
        <f t="shared" ref="AD54" si="43">-SUM(Z53:AF53)*$AD$44</f>
        <v>-2.1433470507544574</v>
      </c>
      <c r="AE54" s="50"/>
      <c r="AF54" s="50"/>
      <c r="AG54" s="50">
        <f t="shared" ref="AG54" si="44">-SUM(AG53)*$AG$44</f>
        <v>0</v>
      </c>
      <c r="AH54" s="50"/>
      <c r="AI54" s="50"/>
      <c r="AJ54" s="32"/>
      <c r="AK54" s="41"/>
      <c r="AL54" s="41"/>
      <c r="AM54" s="41"/>
    </row>
    <row r="55" spans="12:39" x14ac:dyDescent="0.3">
      <c r="L55" t="s">
        <v>45</v>
      </c>
      <c r="O55" s="22"/>
      <c r="P55" s="49">
        <f t="shared" ref="P55" si="45">0.5*S54</f>
        <v>-1.0716735253772292</v>
      </c>
      <c r="Q55" s="49"/>
      <c r="R55" s="49"/>
      <c r="S55" s="49">
        <f t="shared" ref="S55" si="46">0.5*P54</f>
        <v>0</v>
      </c>
      <c r="T55" s="49"/>
      <c r="U55" s="49"/>
      <c r="V55" s="29"/>
      <c r="W55" s="49">
        <f t="shared" ref="W55" si="47">0.5*Z54</f>
        <v>-0.53583676268861435</v>
      </c>
      <c r="X55" s="49"/>
      <c r="Y55" s="49"/>
      <c r="Z55" s="49">
        <f t="shared" ref="Z55" si="48">0.5*W54</f>
        <v>-0.53583676268861458</v>
      </c>
      <c r="AA55" s="49"/>
      <c r="AB55" s="49"/>
      <c r="AC55" s="29"/>
      <c r="AD55" s="49">
        <f t="shared" ref="AD55" si="49">0.5*AG54</f>
        <v>0</v>
      </c>
      <c r="AE55" s="49"/>
      <c r="AF55" s="49"/>
      <c r="AG55" s="49">
        <f t="shared" ref="AG55" si="50">0.5*AD54</f>
        <v>-1.0716735253772287</v>
      </c>
      <c r="AH55" s="49"/>
      <c r="AI55" s="49"/>
      <c r="AJ55" s="33"/>
      <c r="AK55" s="41"/>
      <c r="AL55" s="41"/>
      <c r="AM55" s="41"/>
    </row>
    <row r="56" spans="12:39" x14ac:dyDescent="0.3">
      <c r="L56" t="s">
        <v>46</v>
      </c>
      <c r="O56" s="21"/>
      <c r="P56" s="50">
        <f t="shared" ref="P56" si="51">-SUM(P55)*$P$44</f>
        <v>0</v>
      </c>
      <c r="Q56" s="50"/>
      <c r="R56" s="50"/>
      <c r="S56" s="50">
        <f t="shared" ref="S56" si="52">-SUM(S55:Y55)*$S$44</f>
        <v>0.35722450845907622</v>
      </c>
      <c r="T56" s="50"/>
      <c r="U56" s="50"/>
      <c r="V56" s="28"/>
      <c r="W56" s="50">
        <f t="shared" ref="W56" si="53">-SUM(S55:Y55)*$W$44</f>
        <v>0.17861225422953811</v>
      </c>
      <c r="X56" s="50"/>
      <c r="Y56" s="50"/>
      <c r="Z56" s="50">
        <f t="shared" ref="Z56" si="54">-SUM(Z55:AF55)*$Z$44</f>
        <v>0.17861225422953819</v>
      </c>
      <c r="AA56" s="50"/>
      <c r="AB56" s="50"/>
      <c r="AC56" s="28"/>
      <c r="AD56" s="50">
        <f t="shared" ref="AD56" si="55">-SUM(Z55:AF55)*$AD$44</f>
        <v>0.35722450845907638</v>
      </c>
      <c r="AE56" s="50"/>
      <c r="AF56" s="50"/>
      <c r="AG56" s="50">
        <f t="shared" ref="AG56" si="56">-SUM(AG55)*$AG$44</f>
        <v>0</v>
      </c>
      <c r="AH56" s="50"/>
      <c r="AI56" s="50"/>
      <c r="AJ56" s="32"/>
      <c r="AK56" s="41"/>
      <c r="AL56" s="41"/>
      <c r="AM56" s="41"/>
    </row>
    <row r="57" spans="12:39" x14ac:dyDescent="0.3">
      <c r="L57" t="s">
        <v>47</v>
      </c>
      <c r="O57" s="22"/>
      <c r="P57" s="49">
        <f t="shared" ref="P57" si="57">0.5*S56</f>
        <v>0.17861225422953811</v>
      </c>
      <c r="Q57" s="49"/>
      <c r="R57" s="49"/>
      <c r="S57" s="49">
        <f t="shared" ref="S57" si="58">0.5*P56</f>
        <v>0</v>
      </c>
      <c r="T57" s="49"/>
      <c r="U57" s="49"/>
      <c r="V57" s="29"/>
      <c r="W57" s="49">
        <f t="shared" ref="W57" si="59">0.5*Z56</f>
        <v>8.9306127114769096E-2</v>
      </c>
      <c r="X57" s="49"/>
      <c r="Y57" s="49"/>
      <c r="Z57" s="49">
        <f t="shared" ref="Z57" si="60">0.5*W56</f>
        <v>8.9306127114769054E-2</v>
      </c>
      <c r="AA57" s="49"/>
      <c r="AB57" s="49"/>
      <c r="AC57" s="29"/>
      <c r="AD57" s="49">
        <f t="shared" ref="AD57" si="61">0.5*AG56</f>
        <v>0</v>
      </c>
      <c r="AE57" s="49"/>
      <c r="AF57" s="49"/>
      <c r="AG57" s="49">
        <f t="shared" ref="AG57" si="62">0.5*AD56</f>
        <v>0.17861225422953819</v>
      </c>
      <c r="AH57" s="49"/>
      <c r="AI57" s="49"/>
      <c r="AJ57" s="33"/>
      <c r="AK57" s="41"/>
      <c r="AL57" s="41"/>
      <c r="AM57" s="41"/>
    </row>
    <row r="58" spans="12:39" x14ac:dyDescent="0.3">
      <c r="L58" t="s">
        <v>48</v>
      </c>
      <c r="O58" s="21"/>
      <c r="P58" s="50">
        <f t="shared" ref="P58" si="63">-SUM(P57)*$P$44</f>
        <v>0</v>
      </c>
      <c r="Q58" s="50"/>
      <c r="R58" s="50"/>
      <c r="S58" s="50">
        <f t="shared" ref="S58" si="64">-SUM(S57:Y57)*$S$44</f>
        <v>-5.9537418076512728E-2</v>
      </c>
      <c r="T58" s="50"/>
      <c r="U58" s="50"/>
      <c r="V58" s="28"/>
      <c r="W58" s="50">
        <f t="shared" ref="W58" si="65">-SUM(S57:Y57)*$W$44</f>
        <v>-2.9768709038256364E-2</v>
      </c>
      <c r="X58" s="50"/>
      <c r="Y58" s="50"/>
      <c r="Z58" s="50">
        <f t="shared" ref="Z58" si="66">-SUM(Z57:AF57)*$Z$44</f>
        <v>-2.976870903825635E-2</v>
      </c>
      <c r="AA58" s="50"/>
      <c r="AB58" s="50"/>
      <c r="AC58" s="28"/>
      <c r="AD58" s="50">
        <f t="shared" ref="AD58" si="67">-SUM(Z57:AF57)*$AD$44</f>
        <v>-5.9537418076512701E-2</v>
      </c>
      <c r="AE58" s="50"/>
      <c r="AF58" s="50"/>
      <c r="AG58" s="50">
        <f t="shared" ref="AG58" si="68">-SUM(AG57)*$AG$44</f>
        <v>0</v>
      </c>
      <c r="AH58" s="50"/>
      <c r="AI58" s="50"/>
      <c r="AJ58" s="32"/>
      <c r="AK58" s="41"/>
      <c r="AL58" s="41"/>
      <c r="AM58" s="41"/>
    </row>
    <row r="59" spans="12:39" x14ac:dyDescent="0.3">
      <c r="L59" t="s">
        <v>49</v>
      </c>
      <c r="O59" s="22"/>
      <c r="P59" s="49">
        <f t="shared" ref="P59" si="69">0.5*S58</f>
        <v>-2.9768709038256364E-2</v>
      </c>
      <c r="Q59" s="49"/>
      <c r="R59" s="49"/>
      <c r="S59" s="49">
        <f t="shared" ref="S59" si="70">0.5*P58</f>
        <v>0</v>
      </c>
      <c r="T59" s="49"/>
      <c r="U59" s="49"/>
      <c r="V59" s="29"/>
      <c r="W59" s="49">
        <f t="shared" ref="W59" si="71">0.5*Z58</f>
        <v>-1.4884354519128175E-2</v>
      </c>
      <c r="X59" s="49"/>
      <c r="Y59" s="49"/>
      <c r="Z59" s="49">
        <f t="shared" ref="Z59" si="72">0.5*W58</f>
        <v>-1.4884354519128182E-2</v>
      </c>
      <c r="AA59" s="49"/>
      <c r="AB59" s="49"/>
      <c r="AC59" s="29"/>
      <c r="AD59" s="49">
        <f t="shared" ref="AD59" si="73">0.5*AG58</f>
        <v>0</v>
      </c>
      <c r="AE59" s="49"/>
      <c r="AF59" s="49"/>
      <c r="AG59" s="49">
        <f t="shared" ref="AG59" si="74">0.5*AD58</f>
        <v>-2.976870903825635E-2</v>
      </c>
      <c r="AH59" s="49"/>
      <c r="AI59" s="49"/>
      <c r="AJ59" s="33"/>
      <c r="AK59" s="41"/>
      <c r="AL59" s="41"/>
      <c r="AM59" s="41"/>
    </row>
    <row r="60" spans="12:39" x14ac:dyDescent="0.3">
      <c r="L60" t="s">
        <v>50</v>
      </c>
      <c r="O60" s="21"/>
      <c r="P60" s="50">
        <f t="shared" ref="P60" si="75">-SUM(P59)*$P$44</f>
        <v>0</v>
      </c>
      <c r="Q60" s="50"/>
      <c r="R60" s="50"/>
      <c r="S60" s="50">
        <f t="shared" ref="S60" si="76">-SUM(S59:Y59)*$S$44</f>
        <v>9.9229030127521156E-3</v>
      </c>
      <c r="T60" s="50"/>
      <c r="U60" s="50"/>
      <c r="V60" s="28"/>
      <c r="W60" s="50">
        <f t="shared" ref="W60" si="77">-SUM(S59:Y59)*$W$44</f>
        <v>4.9614515063760578E-3</v>
      </c>
      <c r="X60" s="50"/>
      <c r="Y60" s="50"/>
      <c r="Z60" s="50">
        <f t="shared" ref="Z60" si="78">-SUM(Z59:AF59)*$Z$44</f>
        <v>4.9614515063760604E-3</v>
      </c>
      <c r="AA60" s="50"/>
      <c r="AB60" s="50"/>
      <c r="AC60" s="28"/>
      <c r="AD60" s="50">
        <f t="shared" ref="AD60" si="79">-SUM(Z59:AF59)*$AD$44</f>
        <v>9.9229030127521208E-3</v>
      </c>
      <c r="AE60" s="50"/>
      <c r="AF60" s="50"/>
      <c r="AG60" s="50">
        <f t="shared" ref="AG60" si="80">-SUM(AG59)*$AG$44</f>
        <v>0</v>
      </c>
      <c r="AH60" s="50"/>
      <c r="AI60" s="50"/>
      <c r="AJ60" s="32"/>
      <c r="AK60" s="41"/>
      <c r="AL60" s="41"/>
      <c r="AM60" s="41"/>
    </row>
    <row r="61" spans="12:39" x14ac:dyDescent="0.3">
      <c r="L61" t="s">
        <v>51</v>
      </c>
      <c r="O61" s="22"/>
      <c r="P61" s="49">
        <f t="shared" ref="P61" si="81">0.5*S60</f>
        <v>4.9614515063760578E-3</v>
      </c>
      <c r="Q61" s="49"/>
      <c r="R61" s="49"/>
      <c r="S61" s="49">
        <f t="shared" ref="S61" si="82">0.5*P60</f>
        <v>0</v>
      </c>
      <c r="T61" s="49"/>
      <c r="U61" s="49"/>
      <c r="V61" s="29"/>
      <c r="W61" s="49">
        <f t="shared" ref="W61" si="83">0.5*Z60</f>
        <v>2.4807257531880302E-3</v>
      </c>
      <c r="X61" s="49"/>
      <c r="Y61" s="49"/>
      <c r="Z61" s="49">
        <f t="shared" ref="Z61" si="84">0.5*W60</f>
        <v>2.4807257531880289E-3</v>
      </c>
      <c r="AA61" s="49"/>
      <c r="AB61" s="49"/>
      <c r="AC61" s="29"/>
      <c r="AD61" s="49">
        <f t="shared" ref="AD61" si="85">0.5*AG60</f>
        <v>0</v>
      </c>
      <c r="AE61" s="49"/>
      <c r="AF61" s="49"/>
      <c r="AG61" s="49">
        <f t="shared" ref="AG61" si="86">0.5*AD60</f>
        <v>4.9614515063760604E-3</v>
      </c>
      <c r="AH61" s="49"/>
      <c r="AI61" s="49"/>
      <c r="AJ61" s="33"/>
      <c r="AK61" s="41"/>
      <c r="AL61" s="41"/>
      <c r="AM61" s="41"/>
    </row>
    <row r="62" spans="12:39" x14ac:dyDescent="0.3">
      <c r="L62" t="s">
        <v>52</v>
      </c>
      <c r="O62" s="21"/>
      <c r="P62" s="50">
        <f t="shared" ref="P62" si="87">-SUM(P61)*$P$44</f>
        <v>0</v>
      </c>
      <c r="Q62" s="50"/>
      <c r="R62" s="50"/>
      <c r="S62" s="50">
        <f t="shared" ref="S62" si="88">-SUM(S61:Y61)*$S$44</f>
        <v>-1.65381716879202E-3</v>
      </c>
      <c r="T62" s="50"/>
      <c r="U62" s="50"/>
      <c r="V62" s="28"/>
      <c r="W62" s="50">
        <f t="shared" ref="W62" si="89">-SUM(S61:Y61)*$W$44</f>
        <v>-8.2690858439601E-4</v>
      </c>
      <c r="X62" s="50"/>
      <c r="Y62" s="50"/>
      <c r="Z62" s="50">
        <f t="shared" ref="Z62" si="90">-SUM(Z61:AF61)*$Z$44</f>
        <v>-8.2690858439600956E-4</v>
      </c>
      <c r="AA62" s="50"/>
      <c r="AB62" s="50"/>
      <c r="AC62" s="28"/>
      <c r="AD62" s="50">
        <f t="shared" ref="AD62" si="91">-SUM(Z61:AF61)*$AD$44</f>
        <v>-1.6538171687920191E-3</v>
      </c>
      <c r="AE62" s="50"/>
      <c r="AF62" s="50"/>
      <c r="AG62" s="50">
        <f t="shared" ref="AG62" si="92">-SUM(AG61)*$AG$44</f>
        <v>0</v>
      </c>
      <c r="AH62" s="50"/>
      <c r="AI62" s="50"/>
      <c r="AJ62" s="32"/>
      <c r="AK62" s="41"/>
      <c r="AL62" s="41"/>
      <c r="AM62" s="41"/>
    </row>
    <row r="63" spans="12:39" x14ac:dyDescent="0.3">
      <c r="L63" t="s">
        <v>53</v>
      </c>
      <c r="O63" s="22"/>
      <c r="P63" s="49">
        <f t="shared" ref="P63" si="93">0.5*S62</f>
        <v>-8.2690858439601E-4</v>
      </c>
      <c r="Q63" s="49"/>
      <c r="R63" s="49"/>
      <c r="S63" s="49">
        <f t="shared" ref="S63" si="94">0.5*P62</f>
        <v>0</v>
      </c>
      <c r="T63" s="49"/>
      <c r="U63" s="49"/>
      <c r="V63" s="29"/>
      <c r="W63" s="49">
        <f t="shared" ref="W63" si="95">0.5*Z62</f>
        <v>-4.1345429219800478E-4</v>
      </c>
      <c r="X63" s="49"/>
      <c r="Y63" s="49"/>
      <c r="Z63" s="49">
        <f t="shared" ref="Z63" si="96">0.5*W62</f>
        <v>-4.13454292198005E-4</v>
      </c>
      <c r="AA63" s="49"/>
      <c r="AB63" s="49"/>
      <c r="AC63" s="29"/>
      <c r="AD63" s="49">
        <f t="shared" ref="AD63" si="97">0.5*AG62</f>
        <v>0</v>
      </c>
      <c r="AE63" s="49"/>
      <c r="AF63" s="49"/>
      <c r="AG63" s="49">
        <f t="shared" ref="AG63" si="98">0.5*AD62</f>
        <v>-8.2690858439600956E-4</v>
      </c>
      <c r="AH63" s="49"/>
      <c r="AI63" s="49"/>
      <c r="AJ63" s="33"/>
      <c r="AK63" s="41"/>
      <c r="AL63" s="41"/>
      <c r="AM63" s="41"/>
    </row>
    <row r="64" spans="12:39" x14ac:dyDescent="0.3">
      <c r="L64" t="s">
        <v>54</v>
      </c>
      <c r="P64" s="48">
        <f t="shared" ref="P64" si="99">-SUM(P63)*$P$44</f>
        <v>0</v>
      </c>
      <c r="Q64" s="48"/>
      <c r="R64" s="48"/>
      <c r="S64" s="48">
        <f t="shared" ref="S64" si="100">-SUM(S63:Y63)*$S$44</f>
        <v>2.7563619479866982E-4</v>
      </c>
      <c r="T64" s="48"/>
      <c r="U64" s="48"/>
      <c r="V64" s="17"/>
      <c r="W64" s="48">
        <f t="shared" ref="W64" si="101">-SUM(S63:Y63)*$W$44</f>
        <v>1.3781809739933491E-4</v>
      </c>
      <c r="X64" s="48"/>
      <c r="Y64" s="48"/>
      <c r="Z64" s="48">
        <f t="shared" ref="Z64" si="102">-SUM(Z63:AF63)*$Z$44</f>
        <v>1.3781809739933499E-4</v>
      </c>
      <c r="AA64" s="48"/>
      <c r="AB64" s="48"/>
      <c r="AC64" s="17"/>
      <c r="AD64" s="48">
        <f t="shared" ref="AD64" si="103">-SUM(Z63:AF63)*$AD$44</f>
        <v>2.7563619479866998E-4</v>
      </c>
      <c r="AE64" s="48"/>
      <c r="AF64" s="48"/>
      <c r="AG64" s="48">
        <f t="shared" ref="AG64" si="104">-SUM(AG63)*$AG$44</f>
        <v>0</v>
      </c>
      <c r="AH64" s="48"/>
      <c r="AI64" s="48"/>
      <c r="AJ64" s="17"/>
      <c r="AK64" s="41"/>
      <c r="AL64" s="41"/>
      <c r="AM64" s="41"/>
    </row>
    <row r="65" spans="12:39" x14ac:dyDescent="0.3">
      <c r="L65" t="s">
        <v>55</v>
      </c>
      <c r="P65" s="47">
        <f>SUM(P45:R64)</f>
        <v>-17857.142975272662</v>
      </c>
      <c r="Q65" s="47"/>
      <c r="R65" s="47"/>
      <c r="S65" s="47">
        <f>SUM(S45:U64)</f>
        <v>14285.714325090888</v>
      </c>
      <c r="T65" s="47"/>
      <c r="U65" s="47"/>
      <c r="V65" s="15"/>
      <c r="W65" s="47">
        <f>SUM(W45:Y64)</f>
        <v>-14285.714325090887</v>
      </c>
      <c r="X65" s="47"/>
      <c r="Y65" s="47"/>
      <c r="Z65" s="47">
        <f>SUM(Z45:AB64)</f>
        <v>10714.285674909112</v>
      </c>
      <c r="AA65" s="47"/>
      <c r="AB65" s="47"/>
      <c r="AC65" s="15"/>
      <c r="AD65" s="47">
        <f>SUM(AD45:AF64)</f>
        <v>-10714.285674909113</v>
      </c>
      <c r="AE65" s="47"/>
      <c r="AF65" s="47"/>
      <c r="AG65" s="47">
        <f>SUM(AG45:AI64)</f>
        <v>7142.8570247273465</v>
      </c>
      <c r="AH65" s="47"/>
      <c r="AI65" s="47"/>
      <c r="AJ65" s="17"/>
      <c r="AK65" s="41"/>
      <c r="AL65" s="41"/>
      <c r="AM65" s="41"/>
    </row>
    <row r="66" spans="12:39" x14ac:dyDescent="0.3">
      <c r="V66" s="17"/>
      <c r="AC66" s="17"/>
      <c r="AJ66" s="17"/>
      <c r="AK66" s="41"/>
      <c r="AL66" s="41"/>
      <c r="AM66" s="41"/>
    </row>
    <row r="67" spans="12:39" x14ac:dyDescent="0.3">
      <c r="V67" s="17"/>
      <c r="AC67" s="17"/>
      <c r="AJ67" s="17"/>
      <c r="AK67" s="41"/>
      <c r="AL67" s="41"/>
      <c r="AM67" s="41"/>
    </row>
    <row r="68" spans="12:39" x14ac:dyDescent="0.3">
      <c r="V68" s="17"/>
      <c r="AC68" s="17"/>
      <c r="AJ68" s="17"/>
      <c r="AK68" s="41"/>
      <c r="AL68" s="41"/>
      <c r="AM68" s="41"/>
    </row>
    <row r="69" spans="12:39" x14ac:dyDescent="0.3">
      <c r="V69" s="17"/>
      <c r="AC69" s="17"/>
      <c r="AJ69" s="17"/>
      <c r="AK69" s="41"/>
      <c r="AL69" s="41"/>
      <c r="AM69" s="41"/>
    </row>
    <row r="77" spans="12:39" x14ac:dyDescent="0.3">
      <c r="O77"/>
      <c r="V77"/>
      <c r="AC77"/>
      <c r="AJ77"/>
    </row>
    <row r="78" spans="12:39" x14ac:dyDescent="0.3">
      <c r="O78"/>
      <c r="P78" s="41">
        <v>10</v>
      </c>
      <c r="Q78" s="41"/>
      <c r="R78" s="41"/>
      <c r="S78" s="41"/>
      <c r="T78" s="41"/>
      <c r="U78" s="41"/>
      <c r="V78"/>
      <c r="W78" s="41">
        <v>10</v>
      </c>
      <c r="X78" s="41"/>
      <c r="Y78" s="41"/>
      <c r="Z78" s="41"/>
      <c r="AA78" s="41"/>
      <c r="AB78" s="41"/>
      <c r="AC78"/>
      <c r="AD78" s="41">
        <v>10</v>
      </c>
      <c r="AE78" s="41"/>
      <c r="AF78" s="41"/>
      <c r="AG78" s="41"/>
      <c r="AH78" s="41"/>
      <c r="AI78" s="41"/>
      <c r="AJ78"/>
    </row>
    <row r="79" spans="12:39" x14ac:dyDescent="0.3">
      <c r="O79"/>
      <c r="V79"/>
      <c r="AC79"/>
      <c r="AJ79"/>
    </row>
    <row r="80" spans="12:39" x14ac:dyDescent="0.3">
      <c r="O80"/>
      <c r="V80"/>
      <c r="AC80"/>
      <c r="AJ80"/>
    </row>
    <row r="81" spans="13:38" x14ac:dyDescent="0.3">
      <c r="O81"/>
      <c r="R81" t="s">
        <v>56</v>
      </c>
      <c r="V81"/>
      <c r="AC81"/>
      <c r="AF81" t="s">
        <v>57</v>
      </c>
      <c r="AJ81"/>
    </row>
    <row r="82" spans="13:38" x14ac:dyDescent="0.3">
      <c r="M82" s="40">
        <f>P65</f>
        <v>-17857.142975272662</v>
      </c>
      <c r="N82" s="40"/>
      <c r="O82" s="40"/>
      <c r="Q82" s="45"/>
      <c r="R82" s="45"/>
      <c r="S82" s="45"/>
      <c r="T82" s="45"/>
      <c r="V82" s="40">
        <f>S65</f>
        <v>14285.714325090888</v>
      </c>
      <c r="W82" s="40"/>
      <c r="X82" s="40"/>
      <c r="AA82" s="40">
        <f>AD65</f>
        <v>-10714.285674909113</v>
      </c>
      <c r="AB82" s="40"/>
      <c r="AC82" s="40"/>
      <c r="AE82" s="45"/>
      <c r="AF82" s="45"/>
      <c r="AG82" s="45"/>
      <c r="AH82" s="45"/>
      <c r="AJ82" s="40">
        <f>AG65</f>
        <v>7142.8570247273465</v>
      </c>
      <c r="AK82" s="40"/>
      <c r="AL82" s="40"/>
    </row>
    <row r="83" spans="13:38" x14ac:dyDescent="0.3">
      <c r="O83"/>
      <c r="Q83" s="46"/>
      <c r="R83" s="46"/>
      <c r="S83" s="46"/>
      <c r="T83" s="46"/>
      <c r="V83"/>
      <c r="AC83"/>
      <c r="AE83" s="46"/>
      <c r="AF83" s="46"/>
      <c r="AG83" s="46"/>
      <c r="AH83" s="46"/>
      <c r="AJ83"/>
    </row>
    <row r="84" spans="13:38" x14ac:dyDescent="0.3">
      <c r="O84"/>
      <c r="V84"/>
      <c r="AC84"/>
      <c r="AJ84"/>
    </row>
    <row r="85" spans="13:38" x14ac:dyDescent="0.3">
      <c r="O85"/>
      <c r="V85"/>
      <c r="AC85"/>
      <c r="AJ85"/>
    </row>
    <row r="86" spans="13:38" x14ac:dyDescent="0.3">
      <c r="O86"/>
      <c r="P86" s="43" t="s">
        <v>59</v>
      </c>
      <c r="Q86" s="44"/>
      <c r="T86" s="43" t="s">
        <v>60</v>
      </c>
      <c r="U86" s="44"/>
      <c r="V86"/>
      <c r="AC86"/>
      <c r="AD86" s="43" t="s">
        <v>63</v>
      </c>
      <c r="AE86" s="44"/>
      <c r="AH86" s="43" t="s">
        <v>64</v>
      </c>
      <c r="AI86" s="44"/>
      <c r="AJ86"/>
    </row>
    <row r="87" spans="13:38" x14ac:dyDescent="0.3">
      <c r="O87" s="42">
        <v>10357.143</v>
      </c>
      <c r="P87" s="42"/>
      <c r="Q87" s="42"/>
      <c r="T87" s="42">
        <v>9642.857</v>
      </c>
      <c r="U87" s="42"/>
      <c r="V87" s="42"/>
      <c r="AC87" s="42">
        <v>5357.14</v>
      </c>
      <c r="AD87" s="42"/>
      <c r="AE87" s="42"/>
      <c r="AH87" s="42">
        <v>4642.8599999999997</v>
      </c>
      <c r="AI87" s="42"/>
      <c r="AJ87" s="42"/>
    </row>
    <row r="88" spans="13:38" x14ac:dyDescent="0.3">
      <c r="O88"/>
      <c r="V88"/>
      <c r="AC88"/>
      <c r="AJ88"/>
    </row>
    <row r="89" spans="13:38" x14ac:dyDescent="0.3">
      <c r="O89"/>
      <c r="V89"/>
      <c r="AC89"/>
      <c r="AJ89"/>
    </row>
    <row r="90" spans="13:38" x14ac:dyDescent="0.3">
      <c r="O90"/>
      <c r="V90"/>
      <c r="AC90"/>
      <c r="AJ90"/>
    </row>
    <row r="91" spans="13:38" x14ac:dyDescent="0.3">
      <c r="O91"/>
      <c r="T91" s="40">
        <f>W65</f>
        <v>-14285.714325090887</v>
      </c>
      <c r="U91" s="40"/>
      <c r="V91" s="40"/>
      <c r="AC91" s="40">
        <f>Z65</f>
        <v>10714.285674909112</v>
      </c>
      <c r="AD91" s="40"/>
      <c r="AE91" s="40"/>
      <c r="AJ91"/>
    </row>
    <row r="92" spans="13:38" x14ac:dyDescent="0.3">
      <c r="O92"/>
      <c r="V92"/>
      <c r="X92" s="37"/>
      <c r="Y92" s="37" t="s">
        <v>58</v>
      </c>
      <c r="Z92" s="37"/>
      <c r="AA92" s="37"/>
      <c r="AC92"/>
      <c r="AJ92"/>
    </row>
    <row r="93" spans="13:38" x14ac:dyDescent="0.3">
      <c r="O93"/>
      <c r="V93"/>
      <c r="AC93"/>
      <c r="AJ93"/>
    </row>
    <row r="94" spans="13:38" x14ac:dyDescent="0.3">
      <c r="O94"/>
      <c r="V94"/>
      <c r="AC94"/>
      <c r="AJ94"/>
    </row>
    <row r="95" spans="13:38" x14ac:dyDescent="0.3">
      <c r="O95"/>
      <c r="V95"/>
      <c r="W95" s="43" t="s">
        <v>61</v>
      </c>
      <c r="X95" s="44"/>
      <c r="AA95" s="43" t="s">
        <v>62</v>
      </c>
      <c r="AB95" s="44"/>
      <c r="AC95"/>
      <c r="AJ95"/>
    </row>
    <row r="96" spans="13:38" x14ac:dyDescent="0.3">
      <c r="O96"/>
      <c r="V96" s="42">
        <v>5357.14</v>
      </c>
      <c r="W96" s="42"/>
      <c r="X96" s="42"/>
      <c r="AA96" s="42">
        <v>4642.8580000000002</v>
      </c>
      <c r="AB96" s="42"/>
      <c r="AC96" s="42"/>
      <c r="AJ96"/>
    </row>
    <row r="97" spans="13:37" x14ac:dyDescent="0.3">
      <c r="O97"/>
      <c r="V97" s="38"/>
      <c r="W97" s="38"/>
      <c r="X97" s="38"/>
      <c r="AA97" s="38"/>
      <c r="AB97" s="38"/>
      <c r="AC97" s="38"/>
      <c r="AJ97"/>
    </row>
    <row r="98" spans="13:37" x14ac:dyDescent="0.3">
      <c r="O98"/>
      <c r="V98" s="38"/>
      <c r="W98" s="38"/>
      <c r="X98" s="38"/>
      <c r="AA98" s="38"/>
      <c r="AB98" s="38"/>
      <c r="AC98" s="38"/>
      <c r="AJ98"/>
    </row>
    <row r="99" spans="13:37" x14ac:dyDescent="0.3">
      <c r="M99" s="39"/>
      <c r="N99" s="39"/>
      <c r="O99" s="39"/>
      <c r="V99"/>
      <c r="AC99"/>
      <c r="AJ99"/>
    </row>
    <row r="100" spans="13:37" x14ac:dyDescent="0.3">
      <c r="M100" s="42">
        <v>10358.143</v>
      </c>
      <c r="N100" s="42"/>
      <c r="O100" s="42"/>
      <c r="V100"/>
      <c r="AC100" s="42">
        <v>5357.14</v>
      </c>
      <c r="AD100" s="42"/>
      <c r="AE100" s="42"/>
      <c r="AJ100"/>
    </row>
    <row r="101" spans="13:37" x14ac:dyDescent="0.3">
      <c r="O101"/>
      <c r="T101" s="42">
        <v>5357.14</v>
      </c>
      <c r="U101" s="42"/>
      <c r="V101" s="42"/>
      <c r="AC101"/>
      <c r="AJ101"/>
    </row>
    <row r="102" spans="13:37" x14ac:dyDescent="0.3">
      <c r="O102"/>
      <c r="V102"/>
      <c r="AC102"/>
      <c r="AJ102"/>
    </row>
    <row r="103" spans="13:37" x14ac:dyDescent="0.3">
      <c r="O103"/>
      <c r="V103"/>
      <c r="AC103"/>
      <c r="AJ103"/>
    </row>
    <row r="104" spans="13:37" x14ac:dyDescent="0.3">
      <c r="O104"/>
      <c r="V104"/>
      <c r="AC104"/>
      <c r="AJ104"/>
    </row>
    <row r="105" spans="13:37" x14ac:dyDescent="0.3">
      <c r="O105"/>
      <c r="V105"/>
      <c r="AC105"/>
      <c r="AJ105"/>
    </row>
    <row r="106" spans="13:37" x14ac:dyDescent="0.3">
      <c r="O106"/>
      <c r="V106"/>
      <c r="AC106"/>
      <c r="AJ106"/>
    </row>
    <row r="107" spans="13:37" x14ac:dyDescent="0.3">
      <c r="O107"/>
      <c r="V107"/>
      <c r="AC107"/>
      <c r="AJ107"/>
    </row>
    <row r="108" spans="13:37" x14ac:dyDescent="0.3">
      <c r="O108"/>
      <c r="V108"/>
      <c r="X108" s="42">
        <v>-4642.8599999999997</v>
      </c>
      <c r="Y108" s="42"/>
      <c r="Z108" s="42"/>
      <c r="AC108"/>
      <c r="AI108" s="42">
        <v>-4642.8599999999997</v>
      </c>
      <c r="AJ108" s="42"/>
      <c r="AK108" s="42"/>
    </row>
    <row r="109" spans="13:37" x14ac:dyDescent="0.3">
      <c r="O109"/>
      <c r="T109" s="42">
        <v>-9642.857</v>
      </c>
      <c r="U109" s="42"/>
      <c r="V109" s="42"/>
      <c r="AC109"/>
      <c r="AJ109"/>
    </row>
    <row r="110" spans="13:37" x14ac:dyDescent="0.3">
      <c r="O110"/>
      <c r="V110"/>
      <c r="AC110"/>
      <c r="AJ110"/>
    </row>
    <row r="111" spans="13:37" x14ac:dyDescent="0.3">
      <c r="O111"/>
      <c r="V111"/>
      <c r="AC111"/>
      <c r="AJ111"/>
    </row>
    <row r="112" spans="13:37" x14ac:dyDescent="0.3">
      <c r="O112"/>
      <c r="V112"/>
      <c r="AC112"/>
      <c r="AJ112"/>
    </row>
    <row r="113" spans="13:37" x14ac:dyDescent="0.3">
      <c r="O113"/>
      <c r="V113"/>
      <c r="AC113"/>
      <c r="AJ113"/>
    </row>
    <row r="114" spans="13:37" x14ac:dyDescent="0.3">
      <c r="M114" s="40">
        <v>17857</v>
      </c>
      <c r="N114" s="40"/>
      <c r="O114" s="40"/>
      <c r="U114" s="40">
        <v>14285.7</v>
      </c>
      <c r="V114" s="40"/>
      <c r="W114" s="40"/>
      <c r="AB114" s="40">
        <v>10714.29</v>
      </c>
      <c r="AC114" s="40"/>
      <c r="AD114" s="40"/>
      <c r="AJ114"/>
    </row>
    <row r="115" spans="13:37" x14ac:dyDescent="0.3">
      <c r="O115"/>
      <c r="V115"/>
      <c r="AC115"/>
      <c r="AI115" s="40">
        <v>7142.86</v>
      </c>
      <c r="AJ115" s="40"/>
      <c r="AK115" s="40"/>
    </row>
    <row r="116" spans="13:37" x14ac:dyDescent="0.3">
      <c r="O116"/>
      <c r="V116"/>
      <c r="AC116"/>
      <c r="AJ116"/>
    </row>
    <row r="117" spans="13:37" x14ac:dyDescent="0.3">
      <c r="O117"/>
      <c r="V117"/>
      <c r="AC117"/>
      <c r="AJ117"/>
    </row>
    <row r="118" spans="13:37" x14ac:dyDescent="0.3">
      <c r="O118"/>
      <c r="V118"/>
      <c r="AC118"/>
      <c r="AJ118"/>
    </row>
    <row r="119" spans="13:37" x14ac:dyDescent="0.3">
      <c r="O119"/>
      <c r="V119"/>
      <c r="AC119"/>
      <c r="AJ119"/>
    </row>
    <row r="120" spans="13:37" x14ac:dyDescent="0.3">
      <c r="O120"/>
      <c r="V120"/>
      <c r="AC120"/>
      <c r="AJ120"/>
    </row>
    <row r="121" spans="13:37" x14ac:dyDescent="0.3">
      <c r="O121"/>
      <c r="V121"/>
      <c r="AC121"/>
      <c r="AJ121"/>
    </row>
    <row r="122" spans="13:37" x14ac:dyDescent="0.3">
      <c r="O122"/>
      <c r="V122"/>
      <c r="AC122"/>
      <c r="AJ122"/>
    </row>
    <row r="123" spans="13:37" x14ac:dyDescent="0.3">
      <c r="O123"/>
      <c r="Q123" s="41">
        <v>8957.5</v>
      </c>
      <c r="R123" s="41"/>
      <c r="S123" s="41"/>
      <c r="V123"/>
      <c r="AC123"/>
      <c r="AE123" s="41">
        <v>3634.81</v>
      </c>
      <c r="AF123" s="41"/>
      <c r="AG123" s="41"/>
      <c r="AJ123"/>
    </row>
    <row r="124" spans="13:37" x14ac:dyDescent="0.3">
      <c r="O124"/>
      <c r="V124"/>
      <c r="X124" s="41">
        <v>12500</v>
      </c>
      <c r="Y124" s="41"/>
      <c r="Z124" s="41"/>
      <c r="AC124"/>
      <c r="AJ124"/>
    </row>
    <row r="125" spans="13:37" x14ac:dyDescent="0.3">
      <c r="O125"/>
      <c r="V125"/>
      <c r="AC125"/>
      <c r="AJ125"/>
    </row>
    <row r="126" spans="13:37" x14ac:dyDescent="0.3">
      <c r="O126"/>
      <c r="V126"/>
      <c r="AC126"/>
      <c r="AJ126"/>
    </row>
    <row r="127" spans="13:37" x14ac:dyDescent="0.3">
      <c r="O127"/>
      <c r="V127"/>
      <c r="AC127"/>
      <c r="AJ127"/>
    </row>
    <row r="128" spans="13:37" x14ac:dyDescent="0.3">
      <c r="O128"/>
      <c r="V128"/>
      <c r="AC128"/>
      <c r="AJ128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</sheetData>
  <mergeCells count="311"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BP8:BT8"/>
    <mergeCell ref="BU8:BW8"/>
    <mergeCell ref="BX8:BZ8"/>
    <mergeCell ref="CA8:CC8"/>
    <mergeCell ref="CD8:CF8"/>
    <mergeCell ref="CG8:CI8"/>
    <mergeCell ref="W36:Y36"/>
    <mergeCell ref="AK28:AP28"/>
    <mergeCell ref="AK27:AP27"/>
    <mergeCell ref="AK30:AP30"/>
    <mergeCell ref="AD31:AI31"/>
    <mergeCell ref="AK31:AP31"/>
    <mergeCell ref="AD27:AH27"/>
    <mergeCell ref="AD28:AH28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CG9:CI9"/>
    <mergeCell ref="CJ9:CL9"/>
    <mergeCell ref="AK50:AM50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S52:U52"/>
    <mergeCell ref="W52:Y52"/>
    <mergeCell ref="Z52:AB52"/>
    <mergeCell ref="AD52:AF52"/>
    <mergeCell ref="AG52:AI52"/>
    <mergeCell ref="AK52:AM52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S54:U54"/>
    <mergeCell ref="W54:Y54"/>
    <mergeCell ref="Z54:AB54"/>
    <mergeCell ref="AD54:AF54"/>
    <mergeCell ref="AG54:AI54"/>
    <mergeCell ref="AK54:AM54"/>
    <mergeCell ref="S53:U53"/>
    <mergeCell ref="W53:Y53"/>
    <mergeCell ref="Z53:AB53"/>
    <mergeCell ref="AD53:AF53"/>
    <mergeCell ref="AG53:AI53"/>
    <mergeCell ref="AK53:AM53"/>
    <mergeCell ref="S56:U56"/>
    <mergeCell ref="W56:Y56"/>
    <mergeCell ref="Z56:AB56"/>
    <mergeCell ref="AD56:AF56"/>
    <mergeCell ref="AG56:AI56"/>
    <mergeCell ref="AK56:AM56"/>
    <mergeCell ref="S55:U55"/>
    <mergeCell ref="W55:Y55"/>
    <mergeCell ref="Z55:AB55"/>
    <mergeCell ref="AD55:AF55"/>
    <mergeCell ref="AG55:AI55"/>
    <mergeCell ref="AK55:AM55"/>
    <mergeCell ref="S58:U58"/>
    <mergeCell ref="W58:Y58"/>
    <mergeCell ref="Z58:AB58"/>
    <mergeCell ref="AD58:AF58"/>
    <mergeCell ref="AG58:AI58"/>
    <mergeCell ref="AK58:AM58"/>
    <mergeCell ref="S57:U57"/>
    <mergeCell ref="W57:Y57"/>
    <mergeCell ref="Z57:AB57"/>
    <mergeCell ref="AD57:AF57"/>
    <mergeCell ref="AG57:AI57"/>
    <mergeCell ref="AK57:AM57"/>
    <mergeCell ref="S60:U60"/>
    <mergeCell ref="W60:Y60"/>
    <mergeCell ref="Z60:AB60"/>
    <mergeCell ref="AD60:AF60"/>
    <mergeCell ref="AG60:AI60"/>
    <mergeCell ref="AK60:AM60"/>
    <mergeCell ref="S59:U59"/>
    <mergeCell ref="W59:Y59"/>
    <mergeCell ref="Z59:AB59"/>
    <mergeCell ref="AD59:AF59"/>
    <mergeCell ref="AG59:AI59"/>
    <mergeCell ref="AK59:AM59"/>
    <mergeCell ref="S62:U62"/>
    <mergeCell ref="W62:Y62"/>
    <mergeCell ref="Z62:AB62"/>
    <mergeCell ref="AD62:AF62"/>
    <mergeCell ref="AG62:AI62"/>
    <mergeCell ref="AK62:AM62"/>
    <mergeCell ref="S61:U61"/>
    <mergeCell ref="W61:Y61"/>
    <mergeCell ref="Z61:AB61"/>
    <mergeCell ref="AD61:AF61"/>
    <mergeCell ref="AG61:AI61"/>
    <mergeCell ref="AK61:AM61"/>
    <mergeCell ref="S64:U64"/>
    <mergeCell ref="W64:Y64"/>
    <mergeCell ref="Z64:AB64"/>
    <mergeCell ref="AD64:AF64"/>
    <mergeCell ref="AG64:AI64"/>
    <mergeCell ref="AK64:AM64"/>
    <mergeCell ref="S63:U63"/>
    <mergeCell ref="W63:Y63"/>
    <mergeCell ref="Z63:AB63"/>
    <mergeCell ref="AD63:AF63"/>
    <mergeCell ref="AG63:AI63"/>
    <mergeCell ref="AK63:AM63"/>
    <mergeCell ref="P78:U78"/>
    <mergeCell ref="W78:AB78"/>
    <mergeCell ref="AD78:AI78"/>
    <mergeCell ref="AK69:AM69"/>
    <mergeCell ref="AK68:AM68"/>
    <mergeCell ref="AK67:AM67"/>
    <mergeCell ref="AK66:AM66"/>
    <mergeCell ref="S65:U65"/>
    <mergeCell ref="W65:Y65"/>
    <mergeCell ref="Z65:AB65"/>
    <mergeCell ref="AD65:AF65"/>
    <mergeCell ref="AG65:AI65"/>
    <mergeCell ref="AK65:AM65"/>
    <mergeCell ref="AE82:AE83"/>
    <mergeCell ref="AF82:AF83"/>
    <mergeCell ref="AG82:AG83"/>
    <mergeCell ref="AH82:AH83"/>
    <mergeCell ref="AC87:AE87"/>
    <mergeCell ref="AH87:AJ87"/>
    <mergeCell ref="M82:O82"/>
    <mergeCell ref="V82:X82"/>
    <mergeCell ref="AA82:AC82"/>
    <mergeCell ref="AJ82:AL82"/>
    <mergeCell ref="Q82:Q83"/>
    <mergeCell ref="R82:R83"/>
    <mergeCell ref="S82:S83"/>
    <mergeCell ref="T82:T83"/>
    <mergeCell ref="T91:V91"/>
    <mergeCell ref="AC91:AE91"/>
    <mergeCell ref="V96:X96"/>
    <mergeCell ref="AA96:AC96"/>
    <mergeCell ref="P86:Q86"/>
    <mergeCell ref="T86:U86"/>
    <mergeCell ref="AD86:AE86"/>
    <mergeCell ref="AH86:AI86"/>
    <mergeCell ref="W95:X95"/>
    <mergeCell ref="AA95:AB95"/>
    <mergeCell ref="O87:Q87"/>
    <mergeCell ref="T87:V87"/>
    <mergeCell ref="AI115:AK115"/>
    <mergeCell ref="AE123:AG123"/>
    <mergeCell ref="X124:Z124"/>
    <mergeCell ref="Q123:S123"/>
    <mergeCell ref="M100:O100"/>
    <mergeCell ref="T109:V109"/>
    <mergeCell ref="T101:V101"/>
    <mergeCell ref="X108:Z108"/>
    <mergeCell ref="AC100:AE100"/>
    <mergeCell ref="AI108:AK108"/>
    <mergeCell ref="M114:O114"/>
    <mergeCell ref="U114:W114"/>
    <mergeCell ref="AB114:AD114"/>
  </mergeCells>
  <phoneticPr fontId="1" type="noConversion"/>
  <dataValidations disablePrompts="1"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2024-04-22T22:18:40Z</dcterms:modified>
</cp:coreProperties>
</file>