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icacion C a D\Documentos\Primer-Semestre-24\Hidrologia\"/>
    </mc:Choice>
  </mc:AlternateContent>
  <xr:revisionPtr revIDLastSave="0" documentId="8_{E0386C90-5DFC-49B0-94E1-2A617CD42D45}" xr6:coauthVersionLast="47" xr6:coauthVersionMax="47" xr10:uidLastSave="{00000000-0000-0000-0000-000000000000}"/>
  <bookViews>
    <workbookView xWindow="-108" yWindow="-108" windowWidth="23256" windowHeight="12576" activeTab="1" xr2:uid="{42DF7228-5303-40C7-8B14-B5AF2EE2C7BC}"/>
  </bookViews>
  <sheets>
    <sheet name="Tiempo de concentración" sheetId="2" r:id="rId1"/>
    <sheet name="Temporalidad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3" i="1" l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L92" i="1"/>
  <c r="K1" i="1"/>
  <c r="L67" i="1"/>
  <c r="L73" i="1"/>
  <c r="L75" i="1"/>
  <c r="L81" i="1"/>
  <c r="L83" i="1"/>
  <c r="L89" i="1"/>
  <c r="L25" i="1"/>
  <c r="L31" i="1"/>
  <c r="L33" i="1"/>
  <c r="L39" i="1"/>
  <c r="L41" i="1"/>
  <c r="L47" i="1"/>
  <c r="L49" i="1"/>
  <c r="L55" i="1"/>
  <c r="L57" i="1"/>
  <c r="L63" i="1"/>
  <c r="L65" i="1"/>
  <c r="K86" i="1"/>
  <c r="K94" i="1"/>
  <c r="K102" i="1"/>
  <c r="K110" i="1"/>
  <c r="K118" i="1"/>
  <c r="K126" i="1"/>
  <c r="K134" i="1"/>
  <c r="K142" i="1"/>
  <c r="K150" i="1"/>
  <c r="K158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22" i="1"/>
  <c r="K27" i="1"/>
  <c r="K29" i="1"/>
  <c r="K35" i="1"/>
  <c r="K37" i="1"/>
  <c r="K43" i="1"/>
  <c r="K45" i="1"/>
  <c r="G47" i="1"/>
  <c r="G25" i="1"/>
  <c r="G3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22" i="1"/>
  <c r="K6" i="1"/>
  <c r="K5" i="1"/>
  <c r="K13" i="1" s="1"/>
  <c r="K14" i="1" s="1"/>
  <c r="K15" i="1" s="1"/>
  <c r="K55" i="1" s="1"/>
  <c r="E6" i="1"/>
  <c r="E5" i="1"/>
  <c r="G28" i="1" s="1"/>
  <c r="L32" i="2"/>
  <c r="L31" i="2"/>
  <c r="F32" i="2"/>
  <c r="F31" i="2"/>
  <c r="J9" i="2"/>
  <c r="J10" i="2" s="1"/>
  <c r="J33" i="2" s="1"/>
  <c r="D9" i="2"/>
  <c r="D30" i="2"/>
  <c r="D31" i="2" s="1"/>
  <c r="D32" i="2" s="1"/>
  <c r="J26" i="2"/>
  <c r="D26" i="2"/>
  <c r="J5" i="2"/>
  <c r="D5" i="2"/>
  <c r="D14" i="2" s="1"/>
  <c r="J7" i="2"/>
  <c r="J16" i="2" s="1"/>
  <c r="J17" i="2" s="1"/>
  <c r="J18" i="2" s="1"/>
  <c r="J19" i="2" s="1"/>
  <c r="D7" i="2"/>
  <c r="D16" i="2" s="1"/>
  <c r="D17" i="2" s="1"/>
  <c r="D18" i="2" s="1"/>
  <c r="D19" i="2" s="1"/>
  <c r="K78" i="1" l="1"/>
  <c r="K70" i="1"/>
  <c r="K62" i="1"/>
  <c r="K54" i="1"/>
  <c r="G27" i="1"/>
  <c r="K44" i="1"/>
  <c r="K36" i="1"/>
  <c r="K28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L64" i="1"/>
  <c r="L56" i="1"/>
  <c r="L48" i="1"/>
  <c r="L40" i="1"/>
  <c r="L32" i="1"/>
  <c r="L24" i="1"/>
  <c r="L82" i="1"/>
  <c r="L74" i="1"/>
  <c r="L66" i="1"/>
  <c r="G43" i="1"/>
  <c r="G24" i="1"/>
  <c r="K42" i="1"/>
  <c r="K34" i="1"/>
  <c r="K26" i="1"/>
  <c r="K155" i="1"/>
  <c r="K147" i="1"/>
  <c r="K139" i="1"/>
  <c r="K131" i="1"/>
  <c r="K123" i="1"/>
  <c r="K115" i="1"/>
  <c r="K107" i="1"/>
  <c r="K99" i="1"/>
  <c r="K91" i="1"/>
  <c r="K83" i="1"/>
  <c r="K75" i="1"/>
  <c r="K67" i="1"/>
  <c r="K59" i="1"/>
  <c r="K51" i="1"/>
  <c r="L62" i="1"/>
  <c r="L54" i="1"/>
  <c r="L46" i="1"/>
  <c r="L38" i="1"/>
  <c r="L30" i="1"/>
  <c r="L88" i="1"/>
  <c r="L80" i="1"/>
  <c r="L72" i="1"/>
  <c r="M3" i="1"/>
  <c r="K156" i="1"/>
  <c r="K108" i="1"/>
  <c r="K60" i="1"/>
  <c r="M37" i="1"/>
  <c r="G41" i="1"/>
  <c r="K41" i="1"/>
  <c r="K33" i="1"/>
  <c r="K25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L61" i="1"/>
  <c r="L53" i="1"/>
  <c r="L45" i="1"/>
  <c r="L37" i="1"/>
  <c r="L29" i="1"/>
  <c r="L87" i="1"/>
  <c r="L79" i="1"/>
  <c r="L71" i="1"/>
  <c r="K140" i="1"/>
  <c r="K132" i="1"/>
  <c r="K100" i="1"/>
  <c r="K92" i="1"/>
  <c r="K68" i="1"/>
  <c r="G40" i="1"/>
  <c r="K22" i="1"/>
  <c r="K40" i="1"/>
  <c r="K32" i="1"/>
  <c r="K24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L60" i="1"/>
  <c r="L52" i="1"/>
  <c r="L44" i="1"/>
  <c r="L36" i="1"/>
  <c r="L28" i="1"/>
  <c r="L86" i="1"/>
  <c r="L78" i="1"/>
  <c r="L70" i="1"/>
  <c r="K148" i="1"/>
  <c r="K116" i="1"/>
  <c r="K84" i="1"/>
  <c r="K52" i="1"/>
  <c r="G35" i="1"/>
  <c r="K47" i="1"/>
  <c r="K39" i="1"/>
  <c r="K31" i="1"/>
  <c r="K23" i="1"/>
  <c r="K152" i="1"/>
  <c r="K144" i="1"/>
  <c r="K136" i="1"/>
  <c r="K128" i="1"/>
  <c r="K120" i="1"/>
  <c r="K112" i="1"/>
  <c r="K104" i="1"/>
  <c r="K96" i="1"/>
  <c r="K88" i="1"/>
  <c r="K80" i="1"/>
  <c r="K72" i="1"/>
  <c r="K64" i="1"/>
  <c r="K56" i="1"/>
  <c r="K48" i="1"/>
  <c r="L59" i="1"/>
  <c r="L51" i="1"/>
  <c r="L43" i="1"/>
  <c r="L35" i="1"/>
  <c r="L27" i="1"/>
  <c r="L85" i="1"/>
  <c r="L77" i="1"/>
  <c r="L69" i="1"/>
  <c r="K124" i="1"/>
  <c r="K76" i="1"/>
  <c r="G33" i="1"/>
  <c r="H33" i="1" s="1"/>
  <c r="K46" i="1"/>
  <c r="K38" i="1"/>
  <c r="K30" i="1"/>
  <c r="K151" i="1"/>
  <c r="K143" i="1"/>
  <c r="K135" i="1"/>
  <c r="K127" i="1"/>
  <c r="K119" i="1"/>
  <c r="K111" i="1"/>
  <c r="K103" i="1"/>
  <c r="K95" i="1"/>
  <c r="K87" i="1"/>
  <c r="K79" i="1"/>
  <c r="K71" i="1"/>
  <c r="K63" i="1"/>
  <c r="L23" i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58" i="1"/>
  <c r="L50" i="1"/>
  <c r="L42" i="1"/>
  <c r="L34" i="1"/>
  <c r="L26" i="1"/>
  <c r="L84" i="1"/>
  <c r="L76" i="1"/>
  <c r="L68" i="1"/>
  <c r="G42" i="1"/>
  <c r="G34" i="1"/>
  <c r="G26" i="1"/>
  <c r="H26" i="1" s="1"/>
  <c r="G39" i="1"/>
  <c r="G31" i="1"/>
  <c r="H31" i="1" s="1"/>
  <c r="E3" i="1"/>
  <c r="F2" i="1" s="1"/>
  <c r="G38" i="1"/>
  <c r="G30" i="1"/>
  <c r="H30" i="1" s="1"/>
  <c r="G23" i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37" i="1"/>
  <c r="G29" i="1"/>
  <c r="H29" i="1" s="1"/>
  <c r="G44" i="1"/>
  <c r="G36" i="1"/>
  <c r="H36" i="1"/>
  <c r="E13" i="1"/>
  <c r="E14" i="1" s="1"/>
  <c r="E15" i="1" s="1"/>
  <c r="H32" i="1"/>
  <c r="M22" i="1"/>
  <c r="N22" i="1" s="1"/>
  <c r="M32" i="1"/>
  <c r="M24" i="1"/>
  <c r="H22" i="1"/>
  <c r="D10" i="2"/>
  <c r="D33" i="2" s="1"/>
  <c r="D34" i="2" s="1"/>
  <c r="D35" i="2" s="1"/>
  <c r="J21" i="2"/>
  <c r="J22" i="2" s="1"/>
  <c r="J25" i="2" s="1"/>
  <c r="J27" i="2" s="1"/>
  <c r="J28" i="2" s="1"/>
  <c r="J14" i="2"/>
  <c r="J23" i="2"/>
  <c r="J24" i="2" s="1"/>
  <c r="D23" i="2"/>
  <c r="D24" i="2" s="1"/>
  <c r="J30" i="2"/>
  <c r="J31" i="2" s="1"/>
  <c r="J32" i="2" s="1"/>
  <c r="J34" i="2"/>
  <c r="J35" i="2" s="1"/>
  <c r="D21" i="2"/>
  <c r="D22" i="2" s="1"/>
  <c r="M33" i="1"/>
  <c r="H46" i="1"/>
  <c r="H28" i="1"/>
  <c r="H27" i="1"/>
  <c r="H25" i="1"/>
  <c r="H24" i="1"/>
  <c r="H23" i="1" l="1"/>
  <c r="M23" i="1"/>
  <c r="N23" i="1" s="1"/>
  <c r="H34" i="1"/>
  <c r="H35" i="1"/>
  <c r="H37" i="1"/>
  <c r="F23" i="1"/>
  <c r="F31" i="1"/>
  <c r="I31" i="1" s="1"/>
  <c r="F39" i="1"/>
  <c r="F47" i="1"/>
  <c r="F55" i="1"/>
  <c r="F63" i="1"/>
  <c r="F24" i="1"/>
  <c r="I24" i="1" s="1"/>
  <c r="F32" i="1"/>
  <c r="I32" i="1" s="1"/>
  <c r="F40" i="1"/>
  <c r="F48" i="1"/>
  <c r="F56" i="1"/>
  <c r="F64" i="1"/>
  <c r="F61" i="1"/>
  <c r="F38" i="1"/>
  <c r="F25" i="1"/>
  <c r="I25" i="1" s="1"/>
  <c r="F33" i="1"/>
  <c r="I33" i="1" s="1"/>
  <c r="F41" i="1"/>
  <c r="F49" i="1"/>
  <c r="F57" i="1"/>
  <c r="F65" i="1"/>
  <c r="F22" i="1"/>
  <c r="I22" i="1" s="1"/>
  <c r="O22" i="1" s="1"/>
  <c r="F29" i="1"/>
  <c r="I29" i="1" s="1"/>
  <c r="F46" i="1"/>
  <c r="I46" i="1" s="1"/>
  <c r="F26" i="1"/>
  <c r="I26" i="1" s="1"/>
  <c r="F34" i="1"/>
  <c r="I34" i="1" s="1"/>
  <c r="F42" i="1"/>
  <c r="F50" i="1"/>
  <c r="F58" i="1"/>
  <c r="F66" i="1"/>
  <c r="F37" i="1"/>
  <c r="F30" i="1"/>
  <c r="F27" i="1"/>
  <c r="I27" i="1" s="1"/>
  <c r="F35" i="1"/>
  <c r="F43" i="1"/>
  <c r="F51" i="1"/>
  <c r="F59" i="1"/>
  <c r="F67" i="1"/>
  <c r="F45" i="1"/>
  <c r="F62" i="1"/>
  <c r="F28" i="1"/>
  <c r="I28" i="1" s="1"/>
  <c r="F36" i="1"/>
  <c r="I36" i="1" s="1"/>
  <c r="F44" i="1"/>
  <c r="F52" i="1"/>
  <c r="F60" i="1"/>
  <c r="F53" i="1"/>
  <c r="F54" i="1"/>
  <c r="I37" i="1"/>
  <c r="I30" i="1"/>
  <c r="I23" i="1"/>
  <c r="M25" i="1"/>
  <c r="D25" i="2"/>
  <c r="D27" i="2" s="1"/>
  <c r="D28" i="2" s="1"/>
  <c r="M30" i="1"/>
  <c r="M31" i="1"/>
  <c r="M27" i="1"/>
  <c r="M26" i="1"/>
  <c r="M28" i="1"/>
  <c r="M29" i="1"/>
  <c r="M34" i="1"/>
  <c r="H47" i="1"/>
  <c r="I35" i="1" l="1"/>
  <c r="H38" i="1"/>
  <c r="I38" i="1" s="1"/>
  <c r="I47" i="1"/>
  <c r="M35" i="1"/>
  <c r="H50" i="1"/>
  <c r="I50" i="1" s="1"/>
  <c r="H48" i="1"/>
  <c r="I48" i="1" s="1"/>
  <c r="H39" i="1" l="1"/>
  <c r="I39" i="1" s="1"/>
  <c r="M48" i="1"/>
  <c r="M36" i="1"/>
  <c r="H49" i="1"/>
  <c r="I49" i="1" s="1"/>
  <c r="H40" i="1" l="1"/>
  <c r="I40" i="1" s="1"/>
  <c r="M38" i="1"/>
  <c r="H51" i="1"/>
  <c r="I51" i="1" s="1"/>
  <c r="H41" i="1" l="1"/>
  <c r="I41" i="1" s="1"/>
  <c r="M39" i="1"/>
  <c r="H52" i="1"/>
  <c r="I52" i="1" s="1"/>
  <c r="H42" i="1" l="1"/>
  <c r="I42" i="1" s="1"/>
  <c r="M40" i="1"/>
  <c r="H53" i="1"/>
  <c r="I53" i="1" s="1"/>
  <c r="H43" i="1" l="1"/>
  <c r="I43" i="1" s="1"/>
  <c r="M41" i="1"/>
  <c r="H54" i="1"/>
  <c r="I54" i="1" s="1"/>
  <c r="H45" i="1" l="1"/>
  <c r="I45" i="1" s="1"/>
  <c r="H44" i="1"/>
  <c r="I44" i="1" s="1"/>
  <c r="M43" i="1"/>
  <c r="M42" i="1"/>
  <c r="H55" i="1"/>
  <c r="I55" i="1" s="1"/>
  <c r="M44" i="1" l="1"/>
  <c r="H56" i="1"/>
  <c r="I56" i="1" s="1"/>
  <c r="M45" i="1" l="1"/>
  <c r="H57" i="1"/>
  <c r="I57" i="1" s="1"/>
  <c r="M46" i="1" l="1"/>
  <c r="M47" i="1"/>
  <c r="H58" i="1"/>
  <c r="I58" i="1" s="1"/>
  <c r="H59" i="1" l="1"/>
  <c r="I59" i="1" s="1"/>
  <c r="H60" i="1" l="1"/>
  <c r="I60" i="1" s="1"/>
  <c r="H61" i="1" l="1"/>
  <c r="I61" i="1" s="1"/>
  <c r="H62" i="1" l="1"/>
  <c r="I62" i="1" s="1"/>
  <c r="H63" i="1" l="1"/>
  <c r="I63" i="1" s="1"/>
  <c r="H64" i="1" l="1"/>
  <c r="I64" i="1" s="1"/>
  <c r="H65" i="1" l="1"/>
  <c r="I65" i="1" s="1"/>
  <c r="H66" i="1" l="1"/>
  <c r="I66" i="1" s="1"/>
  <c r="H67" i="1" l="1"/>
  <c r="I67" i="1" s="1"/>
</calcChain>
</file>

<file path=xl/sharedStrings.xml><?xml version="1.0" encoding="utf-8"?>
<sst xmlns="http://schemas.openxmlformats.org/spreadsheetml/2006/main" count="106" uniqueCount="40">
  <si>
    <t>Tiempo</t>
  </si>
  <si>
    <t>C</t>
  </si>
  <si>
    <t>I</t>
  </si>
  <si>
    <t>A</t>
  </si>
  <si>
    <t>Cuenca 1</t>
  </si>
  <si>
    <t>Q</t>
  </si>
  <si>
    <t>Cuenca 2</t>
  </si>
  <si>
    <t>Area total</t>
  </si>
  <si>
    <t>TC</t>
  </si>
  <si>
    <t>minutos</t>
  </si>
  <si>
    <t>m2</t>
  </si>
  <si>
    <t>Caudal acumulado</t>
  </si>
  <si>
    <t>Longitud del río</t>
  </si>
  <si>
    <t>Area de la cuenca</t>
  </si>
  <si>
    <t>Pendiente media del río</t>
  </si>
  <si>
    <t>Kms</t>
  </si>
  <si>
    <t>Kms2</t>
  </si>
  <si>
    <t>%</t>
  </si>
  <si>
    <t>m/m</t>
  </si>
  <si>
    <t>Minutos</t>
  </si>
  <si>
    <t>Tiempo de concentración</t>
  </si>
  <si>
    <t>m</t>
  </si>
  <si>
    <t>Ventura-Heras</t>
  </si>
  <si>
    <t>Alejamiento medio calculado</t>
  </si>
  <si>
    <t>Alejamiento medio a utilizar</t>
  </si>
  <si>
    <t>Passini</t>
  </si>
  <si>
    <t>Horas</t>
  </si>
  <si>
    <t>Giandotti</t>
  </si>
  <si>
    <t>Numerador</t>
  </si>
  <si>
    <t>Denominador</t>
  </si>
  <si>
    <t>Diferencia de nivel</t>
  </si>
  <si>
    <t>Kirpich</t>
  </si>
  <si>
    <t>Rango</t>
  </si>
  <si>
    <t>Rango alejamiento medio</t>
  </si>
  <si>
    <t>Rango TC en horas</t>
  </si>
  <si>
    <t>B</t>
  </si>
  <si>
    <t>n</t>
  </si>
  <si>
    <t>Intensidad</t>
  </si>
  <si>
    <t>mm/hora</t>
  </si>
  <si>
    <t>m/seg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</si>
</sst>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0"/>
    <numFmt numFmtId="166" formatCode="#,##0.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4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4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4" fontId="0" fillId="6" borderId="1" xfId="0" applyNumberFormat="1" applyFill="1" applyBorder="1" applyAlignment="1">
      <alignment horizontal="center"/>
    </xf>
    <xf numFmtId="4" fontId="0" fillId="4" borderId="1" xfId="0" applyNumberFormat="1" applyFill="1" applyBorder="1" applyAlignment="1">
      <alignment horizontal="center"/>
    </xf>
    <xf numFmtId="4" fontId="0" fillId="4" borderId="2" xfId="0" applyNumberFormat="1" applyFill="1" applyBorder="1" applyAlignment="1">
      <alignment horizontal="center"/>
    </xf>
    <xf numFmtId="0" fontId="0" fillId="4" borderId="0" xfId="0" applyFill="1"/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5" xfId="0" applyBorder="1"/>
    <xf numFmtId="165" fontId="0" fillId="0" borderId="5" xfId="0" applyNumberFormat="1" applyBorder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0" fillId="0" borderId="5" xfId="0" applyNumberFormat="1" applyBorder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5" fontId="0" fillId="0" borderId="0" xfId="0" applyNumberFormat="1" applyAlignment="1">
      <alignment vertical="center"/>
    </xf>
    <xf numFmtId="0" fontId="0" fillId="0" borderId="3" xfId="0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165" fontId="0" fillId="8" borderId="10" xfId="0" applyNumberFormat="1" applyFill="1" applyBorder="1" applyAlignment="1">
      <alignment horizontal="center" vertical="center"/>
    </xf>
    <xf numFmtId="164" fontId="0" fillId="8" borderId="10" xfId="0" applyNumberFormat="1" applyFill="1" applyBorder="1" applyAlignment="1">
      <alignment horizontal="center" vertical="center"/>
    </xf>
    <xf numFmtId="0" fontId="0" fillId="8" borderId="13" xfId="0" applyFill="1" applyBorder="1"/>
    <xf numFmtId="164" fontId="0" fillId="8" borderId="13" xfId="0" applyNumberFormat="1" applyFill="1" applyBorder="1" applyAlignment="1">
      <alignment horizontal="center" vertical="center"/>
    </xf>
    <xf numFmtId="0" fontId="0" fillId="8" borderId="14" xfId="0" applyFill="1" applyBorder="1" applyAlignment="1">
      <alignment horizontal="center"/>
    </xf>
    <xf numFmtId="164" fontId="0" fillId="8" borderId="10" xfId="0" applyNumberFormat="1" applyFill="1" applyBorder="1" applyAlignment="1">
      <alignment horizontal="center"/>
    </xf>
    <xf numFmtId="165" fontId="0" fillId="8" borderId="13" xfId="0" applyNumberFormat="1" applyFill="1" applyBorder="1" applyAlignment="1">
      <alignment horizontal="center" vertical="center"/>
    </xf>
    <xf numFmtId="165" fontId="0" fillId="8" borderId="5" xfId="0" applyNumberFormat="1" applyFill="1" applyBorder="1" applyAlignment="1">
      <alignment horizontal="center" vertical="center"/>
    </xf>
    <xf numFmtId="0" fontId="0" fillId="8" borderId="6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164" fontId="0" fillId="8" borderId="5" xfId="0" applyNumberFormat="1" applyFill="1" applyBorder="1" applyAlignment="1">
      <alignment horizontal="center"/>
    </xf>
    <xf numFmtId="164" fontId="0" fillId="8" borderId="5" xfId="0" applyNumberForma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9" borderId="0" xfId="0" applyFill="1" applyAlignment="1">
      <alignment horizontal="center"/>
    </xf>
    <xf numFmtId="4" fontId="0" fillId="9" borderId="0" xfId="0" applyNumberFormat="1" applyFill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3" borderId="0" xfId="0" applyFill="1" applyAlignment="1">
      <alignment horizontal="center"/>
    </xf>
    <xf numFmtId="4" fontId="0" fillId="3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4" fontId="0" fillId="5" borderId="0" xfId="0" applyNumberFormat="1" applyFill="1" applyAlignment="1">
      <alignment horizontal="center"/>
    </xf>
    <xf numFmtId="4" fontId="0" fillId="2" borderId="1" xfId="0" applyNumberFormat="1" applyFill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0" fontId="0" fillId="8" borderId="4" xfId="0" applyFill="1" applyBorder="1" applyAlignment="1">
      <alignment horizontal="left" vertical="center"/>
    </xf>
    <xf numFmtId="0" fontId="0" fillId="8" borderId="9" xfId="0" applyFill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B4908-9E18-4C34-9DCF-0D2B5744072C}">
  <sheetPr>
    <tabColor rgb="FF00B0F0"/>
  </sheetPr>
  <dimension ref="B1:L35"/>
  <sheetViews>
    <sheetView workbookViewId="0">
      <selection activeCell="F44" sqref="F44"/>
    </sheetView>
  </sheetViews>
  <sheetFormatPr baseColWidth="10" defaultRowHeight="14.4" x14ac:dyDescent="0.3"/>
  <cols>
    <col min="2" max="2" width="15.88671875" customWidth="1"/>
    <col min="3" max="3" width="26.6640625" customWidth="1"/>
    <col min="4" max="4" width="13.5546875" bestFit="1" customWidth="1"/>
    <col min="6" max="6" width="24" customWidth="1"/>
    <col min="8" max="8" width="18.109375" customWidth="1"/>
    <col min="9" max="9" width="27.21875" customWidth="1"/>
    <col min="10" max="10" width="18.6640625" customWidth="1"/>
    <col min="12" max="12" width="19.5546875" customWidth="1"/>
  </cols>
  <sheetData>
    <row r="1" spans="2:12" ht="15" thickBot="1" x14ac:dyDescent="0.35"/>
    <row r="2" spans="2:12" ht="15" thickBot="1" x14ac:dyDescent="0.35">
      <c r="C2" s="70" t="s">
        <v>4</v>
      </c>
      <c r="D2" s="71"/>
      <c r="E2" s="72"/>
      <c r="F2" s="1"/>
      <c r="I2" s="73" t="s">
        <v>6</v>
      </c>
      <c r="J2" s="74"/>
      <c r="K2" s="75"/>
    </row>
    <row r="3" spans="2:12" x14ac:dyDescent="0.3">
      <c r="C3" s="45"/>
      <c r="E3" s="46"/>
      <c r="I3" s="53"/>
      <c r="J3" s="19"/>
      <c r="K3" s="54"/>
    </row>
    <row r="4" spans="2:12" x14ac:dyDescent="0.3">
      <c r="C4" s="69" t="s">
        <v>12</v>
      </c>
      <c r="D4" s="51">
        <v>4.0999999999999996</v>
      </c>
      <c r="E4" s="47" t="s">
        <v>15</v>
      </c>
      <c r="F4" s="1"/>
      <c r="I4" s="69" t="s">
        <v>12</v>
      </c>
      <c r="J4" s="55">
        <v>11.2</v>
      </c>
      <c r="K4" s="47" t="s">
        <v>15</v>
      </c>
    </row>
    <row r="5" spans="2:12" x14ac:dyDescent="0.3">
      <c r="C5" s="69"/>
      <c r="D5" s="3">
        <f>D4*1000</f>
        <v>4100</v>
      </c>
      <c r="E5" s="47" t="s">
        <v>21</v>
      </c>
      <c r="F5" s="1"/>
      <c r="I5" s="69"/>
      <c r="J5" s="3">
        <f>J4*1000</f>
        <v>11200</v>
      </c>
      <c r="K5" s="47" t="s">
        <v>21</v>
      </c>
    </row>
    <row r="6" spans="2:12" x14ac:dyDescent="0.3">
      <c r="C6" s="69" t="s">
        <v>13</v>
      </c>
      <c r="D6" s="52">
        <v>84000000</v>
      </c>
      <c r="E6" s="47" t="s">
        <v>10</v>
      </c>
      <c r="F6" s="1"/>
      <c r="I6" s="69" t="s">
        <v>13</v>
      </c>
      <c r="J6" s="56">
        <v>252000000</v>
      </c>
      <c r="K6" s="47" t="s">
        <v>10</v>
      </c>
    </row>
    <row r="7" spans="2:12" x14ac:dyDescent="0.3">
      <c r="C7" s="69"/>
      <c r="D7" s="1">
        <f>D6/1000000</f>
        <v>84</v>
      </c>
      <c r="E7" s="47" t="s">
        <v>16</v>
      </c>
      <c r="F7" s="1"/>
      <c r="I7" s="69"/>
      <c r="J7" s="1">
        <f>J6/1000000</f>
        <v>252</v>
      </c>
      <c r="K7" s="47" t="s">
        <v>16</v>
      </c>
    </row>
    <row r="8" spans="2:12" x14ac:dyDescent="0.3">
      <c r="C8" s="69" t="s">
        <v>14</v>
      </c>
      <c r="D8" s="51">
        <v>1.1000000000000001</v>
      </c>
      <c r="E8" s="47" t="s">
        <v>17</v>
      </c>
      <c r="F8" s="1"/>
      <c r="I8" s="69" t="s">
        <v>14</v>
      </c>
      <c r="J8" s="55">
        <v>1</v>
      </c>
      <c r="K8" s="47" t="s">
        <v>17</v>
      </c>
    </row>
    <row r="9" spans="2:12" x14ac:dyDescent="0.3">
      <c r="C9" s="69"/>
      <c r="D9" s="1">
        <f>D8/100</f>
        <v>1.1000000000000001E-2</v>
      </c>
      <c r="E9" s="47" t="s">
        <v>18</v>
      </c>
      <c r="F9" s="1"/>
      <c r="I9" s="69"/>
      <c r="J9" s="1">
        <f>J8/100</f>
        <v>0.01</v>
      </c>
      <c r="K9" s="47" t="s">
        <v>18</v>
      </c>
    </row>
    <row r="10" spans="2:12" ht="15" thickBot="1" x14ac:dyDescent="0.35">
      <c r="C10" s="48" t="s">
        <v>30</v>
      </c>
      <c r="D10" s="49">
        <f>D5*D9</f>
        <v>45.1</v>
      </c>
      <c r="E10" s="50" t="s">
        <v>21</v>
      </c>
      <c r="F10" s="1"/>
      <c r="I10" s="48" t="s">
        <v>30</v>
      </c>
      <c r="J10" s="49">
        <f>J5*J9</f>
        <v>112</v>
      </c>
      <c r="K10" s="50" t="s">
        <v>21</v>
      </c>
    </row>
    <row r="13" spans="2:12" ht="15" thickBot="1" x14ac:dyDescent="0.35"/>
    <row r="14" spans="2:12" ht="15" thickBot="1" x14ac:dyDescent="0.35">
      <c r="B14" s="26" t="s">
        <v>31</v>
      </c>
      <c r="C14" s="35" t="s">
        <v>20</v>
      </c>
      <c r="D14" s="39">
        <f>(0.02*(POWER(D5,0.77))*(POWER(D9,-0.385)))</f>
        <v>68.696938267062393</v>
      </c>
      <c r="E14" s="37" t="s">
        <v>19</v>
      </c>
      <c r="F14" s="1"/>
      <c r="H14" s="26" t="s">
        <v>31</v>
      </c>
      <c r="I14" s="35" t="s">
        <v>20</v>
      </c>
      <c r="J14" s="36">
        <f>(0.02*(POWER(J5,0.77))*(POWER(J9,-0.385)))</f>
        <v>154.49978276504487</v>
      </c>
      <c r="K14" s="37" t="s">
        <v>19</v>
      </c>
    </row>
    <row r="15" spans="2:12" ht="15" thickBot="1" x14ac:dyDescent="0.35">
      <c r="D15" s="18"/>
      <c r="E15" s="1"/>
      <c r="J15" s="17"/>
      <c r="K15" s="1"/>
    </row>
    <row r="16" spans="2:12" x14ac:dyDescent="0.3">
      <c r="B16" s="66" t="s">
        <v>22</v>
      </c>
      <c r="C16" s="19" t="s">
        <v>23</v>
      </c>
      <c r="D16" s="20">
        <f>(D4/(POWER(D7,0.5)))</f>
        <v>0.44734667498378439</v>
      </c>
      <c r="E16" s="19"/>
      <c r="F16" s="27" t="s">
        <v>33</v>
      </c>
      <c r="H16" s="66" t="s">
        <v>22</v>
      </c>
      <c r="I16" s="19" t="s">
        <v>23</v>
      </c>
      <c r="J16" s="23">
        <f>(J4/(POWER(J7,0.5)))</f>
        <v>0.70553368295055741</v>
      </c>
      <c r="K16" s="19"/>
      <c r="L16" s="27" t="s">
        <v>32</v>
      </c>
    </row>
    <row r="17" spans="2:12" ht="15" thickBot="1" x14ac:dyDescent="0.35">
      <c r="B17" s="67"/>
      <c r="C17" s="14" t="s">
        <v>24</v>
      </c>
      <c r="D17" s="21">
        <f>D16</f>
        <v>0.44734667498378439</v>
      </c>
      <c r="F17" s="28">
        <v>0.05</v>
      </c>
      <c r="H17" s="67"/>
      <c r="I17" s="14" t="s">
        <v>24</v>
      </c>
      <c r="J17" s="24">
        <f>J16</f>
        <v>0.70553368295055741</v>
      </c>
      <c r="L17" s="28">
        <v>0.05</v>
      </c>
    </row>
    <row r="18" spans="2:12" x14ac:dyDescent="0.3">
      <c r="B18" s="67"/>
      <c r="C18" s="64" t="s">
        <v>20</v>
      </c>
      <c r="D18" s="40">
        <f>((D17*(POWER(D7,0.5)))/(D8))</f>
        <v>3.7272727272727266</v>
      </c>
      <c r="E18" s="41" t="s">
        <v>26</v>
      </c>
      <c r="F18" s="28">
        <v>0.5</v>
      </c>
      <c r="H18" s="67"/>
      <c r="I18" s="64" t="s">
        <v>20</v>
      </c>
      <c r="J18" s="44">
        <f>((J17*(POWER(J7,0.5)))/(J8))</f>
        <v>11.2</v>
      </c>
      <c r="K18" s="41" t="s">
        <v>26</v>
      </c>
      <c r="L18" s="28">
        <v>0.5</v>
      </c>
    </row>
    <row r="19" spans="2:12" ht="15" thickBot="1" x14ac:dyDescent="0.35">
      <c r="B19" s="68"/>
      <c r="C19" s="65"/>
      <c r="D19" s="33">
        <f>D18*60</f>
        <v>223.6363636363636</v>
      </c>
      <c r="E19" s="42" t="s">
        <v>19</v>
      </c>
      <c r="F19" s="29"/>
      <c r="H19" s="68"/>
      <c r="I19" s="65"/>
      <c r="J19" s="34">
        <f>J18*60</f>
        <v>672</v>
      </c>
      <c r="K19" s="42" t="s">
        <v>19</v>
      </c>
      <c r="L19" s="32"/>
    </row>
    <row r="20" spans="2:12" ht="15" thickBot="1" x14ac:dyDescent="0.35">
      <c r="D20" s="25"/>
    </row>
    <row r="21" spans="2:12" x14ac:dyDescent="0.3">
      <c r="B21" s="66" t="s">
        <v>25</v>
      </c>
      <c r="C21" s="19" t="s">
        <v>23</v>
      </c>
      <c r="D21" s="20">
        <f>(D4/(POWER(D7,0.5)))</f>
        <v>0.44734667498378439</v>
      </c>
      <c r="E21" s="19"/>
      <c r="F21" s="27" t="s">
        <v>33</v>
      </c>
      <c r="H21" s="66" t="s">
        <v>25</v>
      </c>
      <c r="I21" s="19" t="s">
        <v>23</v>
      </c>
      <c r="J21" s="20">
        <f>(J4/(POWER(J7,0.5)))</f>
        <v>0.70553368295055741</v>
      </c>
      <c r="K21" s="19"/>
      <c r="L21" s="27" t="s">
        <v>32</v>
      </c>
    </row>
    <row r="22" spans="2:12" x14ac:dyDescent="0.3">
      <c r="B22" s="67"/>
      <c r="C22" s="14" t="s">
        <v>24</v>
      </c>
      <c r="D22" s="21">
        <f>D21</f>
        <v>0.44734667498378439</v>
      </c>
      <c r="F22" s="30">
        <v>0.04</v>
      </c>
      <c r="H22" s="67"/>
      <c r="I22" s="14" t="s">
        <v>24</v>
      </c>
      <c r="J22" s="21">
        <f>J21</f>
        <v>0.70553368295055741</v>
      </c>
      <c r="L22" s="30">
        <v>0.04</v>
      </c>
    </row>
    <row r="23" spans="2:12" x14ac:dyDescent="0.3">
      <c r="B23" s="67"/>
      <c r="D23" s="18">
        <f>(D7*D4)</f>
        <v>344.4</v>
      </c>
      <c r="F23" s="30">
        <v>0.13</v>
      </c>
      <c r="H23" s="67"/>
      <c r="J23" s="18">
        <f>(J7*J4)</f>
        <v>2822.3999999999996</v>
      </c>
      <c r="L23" s="30">
        <v>0.13</v>
      </c>
    </row>
    <row r="24" spans="2:12" x14ac:dyDescent="0.3">
      <c r="B24" s="67"/>
      <c r="D24" s="18">
        <f>(POWER(D23,0.33))</f>
        <v>6.8743372914991623</v>
      </c>
      <c r="F24" s="31"/>
      <c r="H24" s="67"/>
      <c r="J24" s="18">
        <f>(POWER(J23,0.33))</f>
        <v>13.762715297683</v>
      </c>
      <c r="L24" s="31"/>
    </row>
    <row r="25" spans="2:12" x14ac:dyDescent="0.3">
      <c r="B25" s="67"/>
      <c r="D25" s="18">
        <f>(D22*D24)</f>
        <v>3.0752119300691843</v>
      </c>
      <c r="F25" s="31"/>
      <c r="H25" s="67"/>
      <c r="J25" s="18">
        <f>(J22*J24)</f>
        <v>9.7100592113742632</v>
      </c>
      <c r="L25" s="31"/>
    </row>
    <row r="26" spans="2:12" ht="15" thickBot="1" x14ac:dyDescent="0.35">
      <c r="B26" s="67"/>
      <c r="D26" s="18">
        <f>(POWER(D8,0.5))</f>
        <v>1.0488088481701516</v>
      </c>
      <c r="F26" s="31"/>
      <c r="H26" s="67"/>
      <c r="J26" s="18">
        <f>(POWER(J8,0.5))</f>
        <v>1</v>
      </c>
      <c r="L26" s="31"/>
    </row>
    <row r="27" spans="2:12" x14ac:dyDescent="0.3">
      <c r="B27" s="67"/>
      <c r="C27" s="64" t="s">
        <v>20</v>
      </c>
      <c r="D27" s="40">
        <f>D25/D26</f>
        <v>2.9320995293226995</v>
      </c>
      <c r="E27" s="41" t="s">
        <v>26</v>
      </c>
      <c r="F27" s="30"/>
      <c r="H27" s="67"/>
      <c r="I27" s="64" t="s">
        <v>20</v>
      </c>
      <c r="J27" s="40">
        <f>J25/J26</f>
        <v>9.7100592113742632</v>
      </c>
      <c r="K27" s="41" t="s">
        <v>26</v>
      </c>
      <c r="L27" s="31"/>
    </row>
    <row r="28" spans="2:12" ht="15" thickBot="1" x14ac:dyDescent="0.35">
      <c r="B28" s="68"/>
      <c r="C28" s="65"/>
      <c r="D28" s="33">
        <f>D27*60</f>
        <v>175.92597175936197</v>
      </c>
      <c r="E28" s="42" t="s">
        <v>19</v>
      </c>
      <c r="F28" s="29"/>
      <c r="H28" s="68"/>
      <c r="I28" s="65"/>
      <c r="J28" s="33">
        <f>J27*60</f>
        <v>582.60355268245576</v>
      </c>
      <c r="K28" s="42" t="s">
        <v>19</v>
      </c>
      <c r="L28" s="32"/>
    </row>
    <row r="29" spans="2:12" ht="15" thickBot="1" x14ac:dyDescent="0.35"/>
    <row r="30" spans="2:12" x14ac:dyDescent="0.3">
      <c r="B30" s="66" t="s">
        <v>27</v>
      </c>
      <c r="C30" s="19" t="s">
        <v>28</v>
      </c>
      <c r="D30" s="22">
        <f>(POWER(D7,0.5))</f>
        <v>9.1651513899116797</v>
      </c>
      <c r="E30" s="19"/>
      <c r="F30" s="27" t="s">
        <v>34</v>
      </c>
      <c r="H30" s="66" t="s">
        <v>27</v>
      </c>
      <c r="I30" s="19" t="s">
        <v>28</v>
      </c>
      <c r="J30" s="22">
        <f>(POWER(J7,0.5))</f>
        <v>15.874507866387544</v>
      </c>
      <c r="K30" s="19"/>
      <c r="L30" s="27" t="s">
        <v>34</v>
      </c>
    </row>
    <row r="31" spans="2:12" x14ac:dyDescent="0.3">
      <c r="B31" s="67"/>
      <c r="D31" s="16">
        <f>4*D30</f>
        <v>36.660605559646719</v>
      </c>
      <c r="F31" s="30">
        <f>D4/3.6</f>
        <v>1.1388888888888888</v>
      </c>
      <c r="H31" s="67"/>
      <c r="J31" s="16">
        <f>4*J30</f>
        <v>63.498031465550177</v>
      </c>
      <c r="L31" s="30">
        <f>J4/3.6</f>
        <v>3.1111111111111107</v>
      </c>
    </row>
    <row r="32" spans="2:12" x14ac:dyDescent="0.3">
      <c r="B32" s="67"/>
      <c r="D32" s="16">
        <f>(D31+(1.5*D4))</f>
        <v>42.810605559646717</v>
      </c>
      <c r="F32" s="30">
        <f>((D4/3.6)+1.5)</f>
        <v>2.6388888888888888</v>
      </c>
      <c r="H32" s="67"/>
      <c r="J32" s="16">
        <f>(J31+(1.5*J4))</f>
        <v>80.298031465550167</v>
      </c>
      <c r="L32" s="30">
        <f>((J4/3.6)+1.5)</f>
        <v>4.6111111111111107</v>
      </c>
    </row>
    <row r="33" spans="2:12" ht="15" thickBot="1" x14ac:dyDescent="0.35">
      <c r="B33" s="67"/>
      <c r="C33" t="s">
        <v>29</v>
      </c>
      <c r="D33" s="16">
        <f>(0.8*(POWER(D10,0.5)))</f>
        <v>5.3725226849218615</v>
      </c>
      <c r="F33" s="30"/>
      <c r="H33" s="67"/>
      <c r="I33" t="s">
        <v>29</v>
      </c>
      <c r="J33" s="16">
        <f>(0.8*(POWER(J10,0.5)))</f>
        <v>8.4664041954066906</v>
      </c>
      <c r="L33" s="30"/>
    </row>
    <row r="34" spans="2:12" x14ac:dyDescent="0.3">
      <c r="B34" s="67"/>
      <c r="C34" s="64" t="s">
        <v>20</v>
      </c>
      <c r="D34" s="43">
        <f>D32/D33</f>
        <v>7.9684364441672635</v>
      </c>
      <c r="E34" s="41" t="s">
        <v>26</v>
      </c>
      <c r="F34" s="30"/>
      <c r="H34" s="67"/>
      <c r="I34" s="64" t="s">
        <v>20</v>
      </c>
      <c r="J34" s="43">
        <f>J32/J33</f>
        <v>9.4843134832984415</v>
      </c>
      <c r="K34" s="41" t="s">
        <v>26</v>
      </c>
      <c r="L34" s="30"/>
    </row>
    <row r="35" spans="2:12" ht="15" thickBot="1" x14ac:dyDescent="0.35">
      <c r="B35" s="68"/>
      <c r="C35" s="65"/>
      <c r="D35" s="38">
        <f>D34*60</f>
        <v>478.1061866500358</v>
      </c>
      <c r="E35" s="42" t="s">
        <v>19</v>
      </c>
      <c r="F35" s="29"/>
      <c r="H35" s="68"/>
      <c r="I35" s="65"/>
      <c r="J35" s="38">
        <f>J34*60</f>
        <v>569.05880899790645</v>
      </c>
      <c r="K35" s="42" t="s">
        <v>19</v>
      </c>
      <c r="L35" s="32"/>
    </row>
  </sheetData>
  <mergeCells count="20">
    <mergeCell ref="C2:E2"/>
    <mergeCell ref="I2:K2"/>
    <mergeCell ref="I6:I7"/>
    <mergeCell ref="I8:I9"/>
    <mergeCell ref="C4:C5"/>
    <mergeCell ref="I4:I5"/>
    <mergeCell ref="B16:B19"/>
    <mergeCell ref="C18:C19"/>
    <mergeCell ref="I18:I19"/>
    <mergeCell ref="H16:H19"/>
    <mergeCell ref="C6:C7"/>
    <mergeCell ref="C8:C9"/>
    <mergeCell ref="C27:C28"/>
    <mergeCell ref="B21:B28"/>
    <mergeCell ref="H21:H28"/>
    <mergeCell ref="I27:I28"/>
    <mergeCell ref="C34:C35"/>
    <mergeCell ref="B30:B35"/>
    <mergeCell ref="H30:H35"/>
    <mergeCell ref="I34:I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C53A8-0060-467B-A5B1-89065A1574E1}">
  <sheetPr>
    <tabColor rgb="FFFF0000"/>
  </sheetPr>
  <dimension ref="D1:O158"/>
  <sheetViews>
    <sheetView tabSelected="1" topLeftCell="C79" zoomScale="110" zoomScaleNormal="110" workbookViewId="0">
      <selection activeCell="G144" sqref="G144"/>
    </sheetView>
  </sheetViews>
  <sheetFormatPr baseColWidth="10" defaultRowHeight="14.4" x14ac:dyDescent="0.3"/>
  <cols>
    <col min="5" max="5" width="17.5546875" customWidth="1"/>
    <col min="6" max="6" width="17" customWidth="1"/>
    <col min="7" max="9" width="11.5546875" customWidth="1"/>
    <col min="11" max="11" width="15.33203125" customWidth="1"/>
    <col min="13" max="14" width="13.6640625" bestFit="1" customWidth="1"/>
    <col min="15" max="15" width="20.21875" customWidth="1"/>
  </cols>
  <sheetData>
    <row r="1" spans="4:13" x14ac:dyDescent="0.3">
      <c r="K1" s="15">
        <f>K3-K5</f>
        <v>8</v>
      </c>
    </row>
    <row r="2" spans="4:13" x14ac:dyDescent="0.3">
      <c r="E2" s="15">
        <v>250</v>
      </c>
      <c r="F2" s="15">
        <f>E2-E3</f>
        <v>6.3636363636364024</v>
      </c>
    </row>
    <row r="3" spans="4:13" x14ac:dyDescent="0.3">
      <c r="E3" s="15">
        <f>E5+20</f>
        <v>243.6363636363636</v>
      </c>
      <c r="K3">
        <v>680</v>
      </c>
      <c r="M3">
        <f>8/K5</f>
        <v>1.1904761904761904E-2</v>
      </c>
    </row>
    <row r="5" spans="4:13" x14ac:dyDescent="0.3">
      <c r="D5" t="s">
        <v>8</v>
      </c>
      <c r="E5" s="16">
        <f>'Tiempo de concentración'!D19</f>
        <v>223.6363636363636</v>
      </c>
      <c r="F5" s="1" t="s">
        <v>9</v>
      </c>
      <c r="G5" s="1"/>
      <c r="J5" t="s">
        <v>8</v>
      </c>
      <c r="K5" s="16">
        <f>'Tiempo de concentración'!J19</f>
        <v>672</v>
      </c>
      <c r="L5" s="1" t="s">
        <v>9</v>
      </c>
    </row>
    <row r="6" spans="4:13" x14ac:dyDescent="0.3">
      <c r="D6" t="s">
        <v>7</v>
      </c>
      <c r="E6" s="3">
        <f>'Tiempo de concentración'!D6</f>
        <v>84000000</v>
      </c>
      <c r="F6" s="1" t="s">
        <v>10</v>
      </c>
      <c r="G6" s="1"/>
      <c r="J6" t="s">
        <v>7</v>
      </c>
      <c r="K6" s="2">
        <f>'Tiempo de concentración'!J6</f>
        <v>252000000</v>
      </c>
      <c r="L6" s="1" t="s">
        <v>10</v>
      </c>
    </row>
    <row r="7" spans="4:13" x14ac:dyDescent="0.3">
      <c r="E7" s="3"/>
      <c r="F7" s="1"/>
      <c r="G7" s="1"/>
      <c r="K7" s="2"/>
      <c r="L7" s="1"/>
    </row>
    <row r="8" spans="4:13" x14ac:dyDescent="0.3">
      <c r="D8" s="1" t="s">
        <v>3</v>
      </c>
      <c r="E8" s="58">
        <v>23370</v>
      </c>
      <c r="F8" s="1"/>
      <c r="G8" s="1"/>
      <c r="J8" s="1" t="s">
        <v>3</v>
      </c>
      <c r="K8" s="3">
        <v>23370</v>
      </c>
      <c r="L8" s="1"/>
    </row>
    <row r="9" spans="4:13" x14ac:dyDescent="0.3">
      <c r="D9" s="1" t="s">
        <v>35</v>
      </c>
      <c r="E9" s="58">
        <v>30</v>
      </c>
      <c r="F9" s="1"/>
      <c r="G9" s="1"/>
      <c r="J9" s="1" t="s">
        <v>35</v>
      </c>
      <c r="K9" s="3">
        <v>30</v>
      </c>
      <c r="L9" s="1"/>
    </row>
    <row r="10" spans="4:13" x14ac:dyDescent="0.3">
      <c r="D10" s="1" t="s">
        <v>36</v>
      </c>
      <c r="E10" s="58">
        <v>1.4119999999999999</v>
      </c>
      <c r="F10" s="1"/>
      <c r="G10" s="1"/>
      <c r="J10" s="1" t="s">
        <v>36</v>
      </c>
      <c r="K10" s="3">
        <v>1.4119999999999999</v>
      </c>
      <c r="L10" s="1"/>
    </row>
    <row r="11" spans="4:13" x14ac:dyDescent="0.3">
      <c r="D11" s="1" t="s">
        <v>1</v>
      </c>
      <c r="E11" s="58">
        <v>0.4</v>
      </c>
      <c r="F11" s="1"/>
      <c r="G11" s="1"/>
      <c r="J11" s="1" t="s">
        <v>1</v>
      </c>
      <c r="K11" s="3">
        <v>0.35</v>
      </c>
      <c r="L11" s="1"/>
    </row>
    <row r="12" spans="4:13" x14ac:dyDescent="0.3">
      <c r="D12" s="1"/>
      <c r="E12" s="3"/>
      <c r="F12" s="1"/>
      <c r="G12" s="1"/>
      <c r="J12" s="1"/>
      <c r="K12" s="3"/>
      <c r="L12" s="1"/>
    </row>
    <row r="13" spans="4:13" x14ac:dyDescent="0.3">
      <c r="D13" s="80" t="s">
        <v>37</v>
      </c>
      <c r="E13" s="3">
        <f>(POWER((E9+E5),E10))</f>
        <v>2481.6850449605727</v>
      </c>
      <c r="F13" s="1"/>
      <c r="G13" s="1"/>
      <c r="J13" s="80" t="s">
        <v>37</v>
      </c>
      <c r="K13" s="3">
        <f>(POWER((K9+K5),K10))</f>
        <v>10447.875825926003</v>
      </c>
      <c r="L13" s="1"/>
    </row>
    <row r="14" spans="4:13" x14ac:dyDescent="0.3">
      <c r="D14" s="80"/>
      <c r="E14" s="3">
        <f>E8/E13</f>
        <v>9.4169886897840769</v>
      </c>
      <c r="F14" s="1" t="s">
        <v>38</v>
      </c>
      <c r="G14" s="1"/>
      <c r="J14" s="80"/>
      <c r="K14" s="3">
        <f>K8/K13</f>
        <v>2.2368183149734842</v>
      </c>
      <c r="L14" s="1" t="s">
        <v>38</v>
      </c>
    </row>
    <row r="15" spans="4:13" x14ac:dyDescent="0.3">
      <c r="D15" s="80"/>
      <c r="E15" s="57">
        <f>(E14/(60*60*1000))</f>
        <v>2.6158301916066881E-6</v>
      </c>
      <c r="F15" s="1" t="s">
        <v>39</v>
      </c>
      <c r="G15" s="1"/>
      <c r="J15" s="80"/>
      <c r="K15" s="57">
        <f>(K14/(60*60*1000))</f>
        <v>6.2133842082596778E-7</v>
      </c>
      <c r="L15" s="1" t="s">
        <v>39</v>
      </c>
    </row>
    <row r="16" spans="4:13" x14ac:dyDescent="0.3">
      <c r="E16" s="3"/>
      <c r="F16" s="1"/>
      <c r="G16" s="1"/>
      <c r="K16" s="2"/>
      <c r="L16" s="1"/>
    </row>
    <row r="17" spans="4:15" x14ac:dyDescent="0.3">
      <c r="E17" s="3"/>
      <c r="F17" s="1"/>
      <c r="G17" s="1"/>
      <c r="K17" s="2"/>
      <c r="L17" s="1"/>
    </row>
    <row r="18" spans="4:15" x14ac:dyDescent="0.3">
      <c r="E18" s="3"/>
      <c r="F18" s="1"/>
      <c r="G18" s="1"/>
      <c r="K18" s="2"/>
      <c r="L18" s="1"/>
    </row>
    <row r="20" spans="4:15" x14ac:dyDescent="0.3">
      <c r="D20" s="78" t="s">
        <v>0</v>
      </c>
      <c r="E20" s="76" t="s">
        <v>4</v>
      </c>
      <c r="F20" s="76"/>
      <c r="G20" s="76"/>
      <c r="H20" s="76"/>
      <c r="I20" s="7"/>
      <c r="J20" s="77" t="s">
        <v>6</v>
      </c>
      <c r="K20" s="77"/>
      <c r="L20" s="77"/>
      <c r="M20" s="77"/>
      <c r="N20" s="77"/>
      <c r="O20" s="79" t="s">
        <v>11</v>
      </c>
    </row>
    <row r="21" spans="4:15" x14ac:dyDescent="0.3">
      <c r="D21" s="78"/>
      <c r="E21" s="6" t="s">
        <v>1</v>
      </c>
      <c r="F21" s="6" t="s">
        <v>2</v>
      </c>
      <c r="G21" s="6"/>
      <c r="H21" s="6" t="s">
        <v>3</v>
      </c>
      <c r="I21" s="6" t="s">
        <v>5</v>
      </c>
      <c r="J21" s="9" t="s">
        <v>1</v>
      </c>
      <c r="K21" s="9" t="s">
        <v>2</v>
      </c>
      <c r="L21" s="9"/>
      <c r="M21" s="9" t="s">
        <v>3</v>
      </c>
      <c r="N21" s="9" t="s">
        <v>5</v>
      </c>
      <c r="O21" s="79"/>
    </row>
    <row r="22" spans="4:15" x14ac:dyDescent="0.3">
      <c r="D22" s="5">
        <v>0</v>
      </c>
      <c r="E22" s="59">
        <f>$E$11</f>
        <v>0.4</v>
      </c>
      <c r="F22" s="60">
        <f>$E$15</f>
        <v>2.6158301916066881E-6</v>
      </c>
      <c r="G22" s="4">
        <v>0</v>
      </c>
      <c r="H22" s="4">
        <f t="shared" ref="H22:H67" si="0">G22*$E$6</f>
        <v>0</v>
      </c>
      <c r="I22" s="61">
        <f t="shared" ref="I22:I67" si="1">E22*F22*H22</f>
        <v>0</v>
      </c>
      <c r="J22" s="12">
        <f>$K$11</f>
        <v>0.35</v>
      </c>
      <c r="K22" s="63">
        <f>$K$15</f>
        <v>6.2133842082596778E-7</v>
      </c>
      <c r="L22" s="8">
        <v>0</v>
      </c>
      <c r="M22" s="8">
        <f t="shared" ref="M22:M48" si="2">L22*$K$6</f>
        <v>0</v>
      </c>
      <c r="N22" s="10">
        <f>J22*K22*M22</f>
        <v>0</v>
      </c>
      <c r="O22" s="11">
        <f>I22+N22</f>
        <v>0</v>
      </c>
    </row>
    <row r="23" spans="4:15" x14ac:dyDescent="0.3">
      <c r="D23" s="4">
        <v>10</v>
      </c>
      <c r="E23" s="59">
        <f t="shared" ref="E23:E67" si="3">$E$11</f>
        <v>0.4</v>
      </c>
      <c r="F23" s="60">
        <f t="shared" ref="F23:F67" si="4">$E$15</f>
        <v>2.6158301916066881E-6</v>
      </c>
      <c r="G23" s="62">
        <f>D23/$E$5</f>
        <v>4.4715447154471552E-2</v>
      </c>
      <c r="H23" s="4">
        <f t="shared" si="0"/>
        <v>3756097.5609756103</v>
      </c>
      <c r="I23" s="61">
        <f t="shared" si="1"/>
        <v>3.9301253610480984</v>
      </c>
      <c r="J23" s="12">
        <f t="shared" ref="J23:J86" si="5">$K$11</f>
        <v>0.35</v>
      </c>
      <c r="K23" s="63">
        <f t="shared" ref="K23:K86" si="6">$K$15</f>
        <v>6.2133842082596778E-7</v>
      </c>
      <c r="L23" s="8">
        <f>D23/$K$5</f>
        <v>1.488095238095238E-2</v>
      </c>
      <c r="M23" s="12">
        <f t="shared" si="2"/>
        <v>3750000</v>
      </c>
      <c r="N23" s="13">
        <f t="shared" ref="N23:N86" si="7">J23*K23*M23</f>
        <v>0.81550667733408266</v>
      </c>
      <c r="O23" s="11">
        <f t="shared" ref="O23:O86" si="8">I23+N23</f>
        <v>4.7456320383821815</v>
      </c>
    </row>
    <row r="24" spans="4:15" x14ac:dyDescent="0.3">
      <c r="D24" s="4">
        <v>20</v>
      </c>
      <c r="E24" s="59">
        <f t="shared" si="3"/>
        <v>0.4</v>
      </c>
      <c r="F24" s="60">
        <f t="shared" si="4"/>
        <v>2.6158301916066881E-6</v>
      </c>
      <c r="G24" s="62">
        <f t="shared" ref="G24:G44" si="9">D24/$E$5</f>
        <v>8.9430894308943104E-2</v>
      </c>
      <c r="H24" s="4">
        <f t="shared" si="0"/>
        <v>7512195.1219512206</v>
      </c>
      <c r="I24" s="61">
        <f t="shared" si="1"/>
        <v>7.8602507220961968</v>
      </c>
      <c r="J24" s="12">
        <f t="shared" si="5"/>
        <v>0.35</v>
      </c>
      <c r="K24" s="63">
        <f t="shared" si="6"/>
        <v>6.2133842082596778E-7</v>
      </c>
      <c r="L24" s="8">
        <f t="shared" ref="L24:L87" si="10">D24/$K$5</f>
        <v>2.976190476190476E-2</v>
      </c>
      <c r="M24" s="12">
        <f t="shared" si="2"/>
        <v>7500000</v>
      </c>
      <c r="N24" s="13">
        <f t="shared" si="7"/>
        <v>1.6310133546681653</v>
      </c>
      <c r="O24" s="11">
        <f t="shared" si="8"/>
        <v>9.491264076764363</v>
      </c>
    </row>
    <row r="25" spans="4:15" x14ac:dyDescent="0.3">
      <c r="D25" s="4">
        <v>30</v>
      </c>
      <c r="E25" s="59">
        <f t="shared" si="3"/>
        <v>0.4</v>
      </c>
      <c r="F25" s="60">
        <f t="shared" si="4"/>
        <v>2.6158301916066881E-6</v>
      </c>
      <c r="G25" s="62">
        <f t="shared" si="9"/>
        <v>0.13414634146341467</v>
      </c>
      <c r="H25" s="4">
        <f t="shared" si="0"/>
        <v>11268292.682926832</v>
      </c>
      <c r="I25" s="61">
        <f t="shared" si="1"/>
        <v>11.790376083144295</v>
      </c>
      <c r="J25" s="12">
        <f t="shared" si="5"/>
        <v>0.35</v>
      </c>
      <c r="K25" s="63">
        <f t="shared" si="6"/>
        <v>6.2133842082596778E-7</v>
      </c>
      <c r="L25" s="8">
        <f t="shared" si="10"/>
        <v>4.4642857142857144E-2</v>
      </c>
      <c r="M25" s="12">
        <f t="shared" si="2"/>
        <v>11250000</v>
      </c>
      <c r="N25" s="13">
        <f t="shared" si="7"/>
        <v>2.446520032002248</v>
      </c>
      <c r="O25" s="11">
        <f t="shared" si="8"/>
        <v>14.236896115146543</v>
      </c>
    </row>
    <row r="26" spans="4:15" x14ac:dyDescent="0.3">
      <c r="D26" s="4">
        <v>40</v>
      </c>
      <c r="E26" s="59">
        <f t="shared" si="3"/>
        <v>0.4</v>
      </c>
      <c r="F26" s="60">
        <f t="shared" si="4"/>
        <v>2.6158301916066881E-6</v>
      </c>
      <c r="G26" s="62">
        <f t="shared" si="9"/>
        <v>0.17886178861788621</v>
      </c>
      <c r="H26" s="4">
        <f t="shared" si="0"/>
        <v>15024390.243902441</v>
      </c>
      <c r="I26" s="61">
        <f t="shared" si="1"/>
        <v>15.720501444192394</v>
      </c>
      <c r="J26" s="12">
        <f t="shared" si="5"/>
        <v>0.35</v>
      </c>
      <c r="K26" s="63">
        <f t="shared" si="6"/>
        <v>6.2133842082596778E-7</v>
      </c>
      <c r="L26" s="8">
        <f t="shared" si="10"/>
        <v>5.9523809523809521E-2</v>
      </c>
      <c r="M26" s="12">
        <f t="shared" si="2"/>
        <v>15000000</v>
      </c>
      <c r="N26" s="13">
        <f t="shared" si="7"/>
        <v>3.2620267093363307</v>
      </c>
      <c r="O26" s="11">
        <f t="shared" si="8"/>
        <v>18.982528153528726</v>
      </c>
    </row>
    <row r="27" spans="4:15" x14ac:dyDescent="0.3">
      <c r="D27" s="4">
        <v>50</v>
      </c>
      <c r="E27" s="59">
        <f t="shared" si="3"/>
        <v>0.4</v>
      </c>
      <c r="F27" s="60">
        <f t="shared" si="4"/>
        <v>2.6158301916066881E-6</v>
      </c>
      <c r="G27" s="62">
        <f t="shared" si="9"/>
        <v>0.22357723577235777</v>
      </c>
      <c r="H27" s="4">
        <f t="shared" si="0"/>
        <v>18780487.804878052</v>
      </c>
      <c r="I27" s="61">
        <f t="shared" si="1"/>
        <v>19.650626805240492</v>
      </c>
      <c r="J27" s="12">
        <f t="shared" si="5"/>
        <v>0.35</v>
      </c>
      <c r="K27" s="63">
        <f t="shared" si="6"/>
        <v>6.2133842082596778E-7</v>
      </c>
      <c r="L27" s="8">
        <f t="shared" si="10"/>
        <v>7.4404761904761904E-2</v>
      </c>
      <c r="M27" s="12">
        <f t="shared" si="2"/>
        <v>18750000</v>
      </c>
      <c r="N27" s="13">
        <f t="shared" si="7"/>
        <v>4.0775333866704129</v>
      </c>
      <c r="O27" s="11">
        <f t="shared" si="8"/>
        <v>23.728160191910906</v>
      </c>
    </row>
    <row r="28" spans="4:15" x14ac:dyDescent="0.3">
      <c r="D28" s="4">
        <v>60</v>
      </c>
      <c r="E28" s="59">
        <f t="shared" si="3"/>
        <v>0.4</v>
      </c>
      <c r="F28" s="60">
        <f t="shared" si="4"/>
        <v>2.6158301916066881E-6</v>
      </c>
      <c r="G28" s="62">
        <f t="shared" si="9"/>
        <v>0.26829268292682934</v>
      </c>
      <c r="H28" s="4">
        <f t="shared" si="0"/>
        <v>22536585.365853664</v>
      </c>
      <c r="I28" s="61">
        <f t="shared" si="1"/>
        <v>23.58075216628859</v>
      </c>
      <c r="J28" s="12">
        <f t="shared" si="5"/>
        <v>0.35</v>
      </c>
      <c r="K28" s="63">
        <f t="shared" si="6"/>
        <v>6.2133842082596778E-7</v>
      </c>
      <c r="L28" s="8">
        <f t="shared" si="10"/>
        <v>8.9285714285714288E-2</v>
      </c>
      <c r="M28" s="12">
        <f t="shared" si="2"/>
        <v>22500000</v>
      </c>
      <c r="N28" s="13">
        <f t="shared" si="7"/>
        <v>4.893040064004496</v>
      </c>
      <c r="O28" s="11">
        <f t="shared" si="8"/>
        <v>28.473792230293085</v>
      </c>
    </row>
    <row r="29" spans="4:15" x14ac:dyDescent="0.3">
      <c r="D29" s="4">
        <v>70</v>
      </c>
      <c r="E29" s="59">
        <f t="shared" si="3"/>
        <v>0.4</v>
      </c>
      <c r="F29" s="60">
        <f t="shared" si="4"/>
        <v>2.6158301916066881E-6</v>
      </c>
      <c r="G29" s="62">
        <f t="shared" si="9"/>
        <v>0.31300813008130085</v>
      </c>
      <c r="H29" s="4">
        <f t="shared" si="0"/>
        <v>26292682.926829271</v>
      </c>
      <c r="I29" s="61">
        <f t="shared" si="1"/>
        <v>27.510877527336689</v>
      </c>
      <c r="J29" s="12">
        <f t="shared" si="5"/>
        <v>0.35</v>
      </c>
      <c r="K29" s="63">
        <f t="shared" si="6"/>
        <v>6.2133842082596778E-7</v>
      </c>
      <c r="L29" s="8">
        <f t="shared" si="10"/>
        <v>0.10416666666666667</v>
      </c>
      <c r="M29" s="12">
        <f t="shared" si="2"/>
        <v>26250000</v>
      </c>
      <c r="N29" s="13">
        <f t="shared" si="7"/>
        <v>5.7085467413385782</v>
      </c>
      <c r="O29" s="11">
        <f t="shared" si="8"/>
        <v>33.219424268675269</v>
      </c>
    </row>
    <row r="30" spans="4:15" x14ac:dyDescent="0.3">
      <c r="D30" s="4">
        <v>80</v>
      </c>
      <c r="E30" s="59">
        <f t="shared" si="3"/>
        <v>0.4</v>
      </c>
      <c r="F30" s="60">
        <f t="shared" si="4"/>
        <v>2.6158301916066881E-6</v>
      </c>
      <c r="G30" s="62">
        <f t="shared" si="9"/>
        <v>0.35772357723577242</v>
      </c>
      <c r="H30" s="4">
        <f t="shared" si="0"/>
        <v>30048780.487804882</v>
      </c>
      <c r="I30" s="61">
        <f t="shared" si="1"/>
        <v>31.441002888384787</v>
      </c>
      <c r="J30" s="12">
        <f t="shared" si="5"/>
        <v>0.35</v>
      </c>
      <c r="K30" s="63">
        <f t="shared" si="6"/>
        <v>6.2133842082596778E-7</v>
      </c>
      <c r="L30" s="8">
        <f t="shared" si="10"/>
        <v>0.11904761904761904</v>
      </c>
      <c r="M30" s="12">
        <f t="shared" si="2"/>
        <v>30000000</v>
      </c>
      <c r="N30" s="13">
        <f t="shared" si="7"/>
        <v>6.5240534186726613</v>
      </c>
      <c r="O30" s="11">
        <f t="shared" si="8"/>
        <v>37.965056307057452</v>
      </c>
    </row>
    <row r="31" spans="4:15" x14ac:dyDescent="0.3">
      <c r="D31" s="4">
        <v>90</v>
      </c>
      <c r="E31" s="59">
        <f t="shared" si="3"/>
        <v>0.4</v>
      </c>
      <c r="F31" s="60">
        <f t="shared" si="4"/>
        <v>2.6158301916066881E-6</v>
      </c>
      <c r="G31" s="62">
        <f t="shared" si="9"/>
        <v>0.40243902439024398</v>
      </c>
      <c r="H31" s="4">
        <f t="shared" si="0"/>
        <v>33804878.048780493</v>
      </c>
      <c r="I31" s="61">
        <f t="shared" si="1"/>
        <v>35.371128249432886</v>
      </c>
      <c r="J31" s="12">
        <f t="shared" si="5"/>
        <v>0.35</v>
      </c>
      <c r="K31" s="63">
        <f t="shared" si="6"/>
        <v>6.2133842082596778E-7</v>
      </c>
      <c r="L31" s="8">
        <f t="shared" si="10"/>
        <v>0.13392857142857142</v>
      </c>
      <c r="M31" s="12">
        <f t="shared" si="2"/>
        <v>33750000</v>
      </c>
      <c r="N31" s="13">
        <f t="shared" si="7"/>
        <v>7.3395600960067435</v>
      </c>
      <c r="O31" s="11">
        <f t="shared" si="8"/>
        <v>42.710688345439628</v>
      </c>
    </row>
    <row r="32" spans="4:15" x14ac:dyDescent="0.3">
      <c r="D32" s="4">
        <v>100</v>
      </c>
      <c r="E32" s="59">
        <f t="shared" si="3"/>
        <v>0.4</v>
      </c>
      <c r="F32" s="60">
        <f t="shared" si="4"/>
        <v>2.6158301916066881E-6</v>
      </c>
      <c r="G32" s="62">
        <f t="shared" si="9"/>
        <v>0.44715447154471555</v>
      </c>
      <c r="H32" s="4">
        <f t="shared" si="0"/>
        <v>37560975.609756105</v>
      </c>
      <c r="I32" s="61">
        <f t="shared" si="1"/>
        <v>39.301253610480984</v>
      </c>
      <c r="J32" s="12">
        <f t="shared" si="5"/>
        <v>0.35</v>
      </c>
      <c r="K32" s="63">
        <f t="shared" si="6"/>
        <v>6.2133842082596778E-7</v>
      </c>
      <c r="L32" s="8">
        <f t="shared" si="10"/>
        <v>0.14880952380952381</v>
      </c>
      <c r="M32" s="12">
        <f t="shared" si="2"/>
        <v>37500000</v>
      </c>
      <c r="N32" s="13">
        <f t="shared" si="7"/>
        <v>8.1550667733408257</v>
      </c>
      <c r="O32" s="11">
        <f t="shared" si="8"/>
        <v>47.456320383821812</v>
      </c>
    </row>
    <row r="33" spans="4:15" x14ac:dyDescent="0.3">
      <c r="D33" s="4">
        <v>110</v>
      </c>
      <c r="E33" s="59">
        <f t="shared" si="3"/>
        <v>0.4</v>
      </c>
      <c r="F33" s="60">
        <f t="shared" si="4"/>
        <v>2.6158301916066881E-6</v>
      </c>
      <c r="G33" s="62">
        <f t="shared" si="9"/>
        <v>0.49186991869918706</v>
      </c>
      <c r="H33" s="4">
        <f t="shared" si="0"/>
        <v>41317073.170731716</v>
      </c>
      <c r="I33" s="61">
        <f t="shared" si="1"/>
        <v>43.231378971529082</v>
      </c>
      <c r="J33" s="12">
        <f t="shared" si="5"/>
        <v>0.35</v>
      </c>
      <c r="K33" s="63">
        <f t="shared" si="6"/>
        <v>6.2133842082596778E-7</v>
      </c>
      <c r="L33" s="8">
        <f t="shared" si="10"/>
        <v>0.16369047619047619</v>
      </c>
      <c r="M33" s="12">
        <f t="shared" si="2"/>
        <v>41250000</v>
      </c>
      <c r="N33" s="13">
        <f t="shared" si="7"/>
        <v>8.9705734506749089</v>
      </c>
      <c r="O33" s="11">
        <f t="shared" si="8"/>
        <v>52.201952422203988</v>
      </c>
    </row>
    <row r="34" spans="4:15" x14ac:dyDescent="0.3">
      <c r="D34" s="4">
        <v>120</v>
      </c>
      <c r="E34" s="59">
        <f t="shared" si="3"/>
        <v>0.4</v>
      </c>
      <c r="F34" s="60">
        <f t="shared" si="4"/>
        <v>2.6158301916066881E-6</v>
      </c>
      <c r="G34" s="62">
        <f t="shared" si="9"/>
        <v>0.53658536585365868</v>
      </c>
      <c r="H34" s="4">
        <f t="shared" si="0"/>
        <v>45073170.731707327</v>
      </c>
      <c r="I34" s="61">
        <f t="shared" si="1"/>
        <v>47.161504332577181</v>
      </c>
      <c r="J34" s="12">
        <f t="shared" si="5"/>
        <v>0.35</v>
      </c>
      <c r="K34" s="63">
        <f t="shared" si="6"/>
        <v>6.2133842082596778E-7</v>
      </c>
      <c r="L34" s="8">
        <f t="shared" si="10"/>
        <v>0.17857142857142858</v>
      </c>
      <c r="M34" s="12">
        <f t="shared" si="2"/>
        <v>45000000</v>
      </c>
      <c r="N34" s="13">
        <f t="shared" si="7"/>
        <v>9.786080128008992</v>
      </c>
      <c r="O34" s="11">
        <f t="shared" si="8"/>
        <v>56.947584460586171</v>
      </c>
    </row>
    <row r="35" spans="4:15" x14ac:dyDescent="0.3">
      <c r="D35" s="4">
        <v>130</v>
      </c>
      <c r="E35" s="59">
        <f t="shared" si="3"/>
        <v>0.4</v>
      </c>
      <c r="F35" s="60">
        <f t="shared" si="4"/>
        <v>2.6158301916066881E-6</v>
      </c>
      <c r="G35" s="62">
        <f t="shared" si="9"/>
        <v>0.58130081300813019</v>
      </c>
      <c r="H35" s="4">
        <f t="shared" si="0"/>
        <v>48829268.292682938</v>
      </c>
      <c r="I35" s="61">
        <f t="shared" si="1"/>
        <v>51.091629693625286</v>
      </c>
      <c r="J35" s="12">
        <f t="shared" si="5"/>
        <v>0.35</v>
      </c>
      <c r="K35" s="63">
        <f t="shared" si="6"/>
        <v>6.2133842082596778E-7</v>
      </c>
      <c r="L35" s="8">
        <f t="shared" si="10"/>
        <v>0.19345238095238096</v>
      </c>
      <c r="M35" s="12">
        <f t="shared" si="2"/>
        <v>48750000</v>
      </c>
      <c r="N35" s="13">
        <f t="shared" si="7"/>
        <v>10.601586805343073</v>
      </c>
      <c r="O35" s="11">
        <f t="shared" si="8"/>
        <v>61.693216498968361</v>
      </c>
    </row>
    <row r="36" spans="4:15" x14ac:dyDescent="0.3">
      <c r="D36" s="4">
        <v>140</v>
      </c>
      <c r="E36" s="59">
        <f t="shared" si="3"/>
        <v>0.4</v>
      </c>
      <c r="F36" s="60">
        <f t="shared" si="4"/>
        <v>2.6158301916066881E-6</v>
      </c>
      <c r="G36" s="62">
        <f t="shared" si="9"/>
        <v>0.6260162601626017</v>
      </c>
      <c r="H36" s="4">
        <f t="shared" si="0"/>
        <v>52585365.853658542</v>
      </c>
      <c r="I36" s="61">
        <f t="shared" si="1"/>
        <v>55.021755054673378</v>
      </c>
      <c r="J36" s="12">
        <f t="shared" si="5"/>
        <v>0.35</v>
      </c>
      <c r="K36" s="63">
        <f t="shared" si="6"/>
        <v>6.2133842082596778E-7</v>
      </c>
      <c r="L36" s="8">
        <f t="shared" si="10"/>
        <v>0.20833333333333334</v>
      </c>
      <c r="M36" s="12">
        <f t="shared" si="2"/>
        <v>52500000</v>
      </c>
      <c r="N36" s="13">
        <f t="shared" si="7"/>
        <v>11.417093482677156</v>
      </c>
      <c r="O36" s="11">
        <f t="shared" si="8"/>
        <v>66.438848537350538</v>
      </c>
    </row>
    <row r="37" spans="4:15" x14ac:dyDescent="0.3">
      <c r="D37" s="4">
        <v>150</v>
      </c>
      <c r="E37" s="59">
        <f t="shared" si="3"/>
        <v>0.4</v>
      </c>
      <c r="F37" s="60">
        <f t="shared" si="4"/>
        <v>2.6158301916066881E-6</v>
      </c>
      <c r="G37" s="62">
        <f t="shared" si="9"/>
        <v>0.67073170731707332</v>
      </c>
      <c r="H37" s="4">
        <f t="shared" si="0"/>
        <v>56341463.414634161</v>
      </c>
      <c r="I37" s="61">
        <f t="shared" si="1"/>
        <v>58.951880415721483</v>
      </c>
      <c r="J37" s="12">
        <f t="shared" si="5"/>
        <v>0.35</v>
      </c>
      <c r="K37" s="63">
        <f t="shared" si="6"/>
        <v>6.2133842082596778E-7</v>
      </c>
      <c r="L37" s="8">
        <f t="shared" si="10"/>
        <v>0.22321428571428573</v>
      </c>
      <c r="M37" s="12">
        <f t="shared" si="2"/>
        <v>56250000</v>
      </c>
      <c r="N37" s="13">
        <f t="shared" si="7"/>
        <v>12.23260016001124</v>
      </c>
      <c r="O37" s="11">
        <f t="shared" si="8"/>
        <v>71.184480575732721</v>
      </c>
    </row>
    <row r="38" spans="4:15" x14ac:dyDescent="0.3">
      <c r="D38" s="4">
        <v>160</v>
      </c>
      <c r="E38" s="59">
        <f t="shared" si="3"/>
        <v>0.4</v>
      </c>
      <c r="F38" s="60">
        <f t="shared" si="4"/>
        <v>2.6158301916066881E-6</v>
      </c>
      <c r="G38" s="62">
        <f t="shared" si="9"/>
        <v>0.71544715447154483</v>
      </c>
      <c r="H38" s="4">
        <f t="shared" si="0"/>
        <v>60097560.975609764</v>
      </c>
      <c r="I38" s="61">
        <f t="shared" si="1"/>
        <v>62.882005776769574</v>
      </c>
      <c r="J38" s="12">
        <f t="shared" si="5"/>
        <v>0.35</v>
      </c>
      <c r="K38" s="63">
        <f t="shared" si="6"/>
        <v>6.2133842082596778E-7</v>
      </c>
      <c r="L38" s="8">
        <f t="shared" si="10"/>
        <v>0.23809523809523808</v>
      </c>
      <c r="M38" s="12">
        <f t="shared" si="2"/>
        <v>60000000</v>
      </c>
      <c r="N38" s="13">
        <f t="shared" si="7"/>
        <v>13.048106837345323</v>
      </c>
      <c r="O38" s="11">
        <f t="shared" si="8"/>
        <v>75.930112614114904</v>
      </c>
    </row>
    <row r="39" spans="4:15" x14ac:dyDescent="0.3">
      <c r="D39" s="4">
        <v>170</v>
      </c>
      <c r="E39" s="59">
        <f t="shared" si="3"/>
        <v>0.4</v>
      </c>
      <c r="F39" s="60">
        <f t="shared" si="4"/>
        <v>2.6158301916066881E-6</v>
      </c>
      <c r="G39" s="62">
        <f t="shared" si="9"/>
        <v>0.76016260162601634</v>
      </c>
      <c r="H39" s="4">
        <f t="shared" si="0"/>
        <v>63853658.536585376</v>
      </c>
      <c r="I39" s="61">
        <f t="shared" si="1"/>
        <v>66.812131137817673</v>
      </c>
      <c r="J39" s="12">
        <f t="shared" si="5"/>
        <v>0.35</v>
      </c>
      <c r="K39" s="63">
        <f t="shared" si="6"/>
        <v>6.2133842082596778E-7</v>
      </c>
      <c r="L39" s="8">
        <f t="shared" si="10"/>
        <v>0.25297619047619047</v>
      </c>
      <c r="M39" s="12">
        <f t="shared" si="2"/>
        <v>63750000</v>
      </c>
      <c r="N39" s="13">
        <f t="shared" si="7"/>
        <v>13.863613514679404</v>
      </c>
      <c r="O39" s="11">
        <f t="shared" si="8"/>
        <v>80.675744652497073</v>
      </c>
    </row>
    <row r="40" spans="4:15" x14ac:dyDescent="0.3">
      <c r="D40" s="4">
        <v>180</v>
      </c>
      <c r="E40" s="59">
        <f t="shared" si="3"/>
        <v>0.4</v>
      </c>
      <c r="F40" s="60">
        <f t="shared" si="4"/>
        <v>2.6158301916066881E-6</v>
      </c>
      <c r="G40" s="62">
        <f t="shared" si="9"/>
        <v>0.80487804878048796</v>
      </c>
      <c r="H40" s="4">
        <f t="shared" si="0"/>
        <v>67609756.097560987</v>
      </c>
      <c r="I40" s="61">
        <f t="shared" si="1"/>
        <v>70.742256498865771</v>
      </c>
      <c r="J40" s="12">
        <f t="shared" si="5"/>
        <v>0.35</v>
      </c>
      <c r="K40" s="63">
        <f t="shared" si="6"/>
        <v>6.2133842082596778E-7</v>
      </c>
      <c r="L40" s="8">
        <f t="shared" si="10"/>
        <v>0.26785714285714285</v>
      </c>
      <c r="M40" s="12">
        <f t="shared" si="2"/>
        <v>67500000</v>
      </c>
      <c r="N40" s="13">
        <f t="shared" si="7"/>
        <v>14.679120192013487</v>
      </c>
      <c r="O40" s="11">
        <f t="shared" si="8"/>
        <v>85.421376690879256</v>
      </c>
    </row>
    <row r="41" spans="4:15" x14ac:dyDescent="0.3">
      <c r="D41" s="4">
        <v>190</v>
      </c>
      <c r="E41" s="59">
        <f t="shared" si="3"/>
        <v>0.4</v>
      </c>
      <c r="F41" s="60">
        <f t="shared" si="4"/>
        <v>2.6158301916066881E-6</v>
      </c>
      <c r="G41" s="62">
        <f t="shared" si="9"/>
        <v>0.84959349593495948</v>
      </c>
      <c r="H41" s="4">
        <f t="shared" si="0"/>
        <v>71365853.658536598</v>
      </c>
      <c r="I41" s="61">
        <f t="shared" si="1"/>
        <v>74.67238185991387</v>
      </c>
      <c r="J41" s="12">
        <f t="shared" si="5"/>
        <v>0.35</v>
      </c>
      <c r="K41" s="63">
        <f t="shared" si="6"/>
        <v>6.2133842082596778E-7</v>
      </c>
      <c r="L41" s="8">
        <f t="shared" si="10"/>
        <v>0.28273809523809523</v>
      </c>
      <c r="M41" s="12">
        <f t="shared" si="2"/>
        <v>71250000</v>
      </c>
      <c r="N41" s="13">
        <f t="shared" si="7"/>
        <v>15.49462686934757</v>
      </c>
      <c r="O41" s="11">
        <f t="shared" si="8"/>
        <v>90.16700872926144</v>
      </c>
    </row>
    <row r="42" spans="4:15" x14ac:dyDescent="0.3">
      <c r="D42" s="4">
        <v>200</v>
      </c>
      <c r="E42" s="59">
        <f t="shared" si="3"/>
        <v>0.4</v>
      </c>
      <c r="F42" s="60">
        <f t="shared" si="4"/>
        <v>2.6158301916066881E-6</v>
      </c>
      <c r="G42" s="62">
        <f t="shared" si="9"/>
        <v>0.8943089430894311</v>
      </c>
      <c r="H42" s="4">
        <f t="shared" si="0"/>
        <v>75121951.219512209</v>
      </c>
      <c r="I42" s="61">
        <f t="shared" si="1"/>
        <v>78.602507220961968</v>
      </c>
      <c r="J42" s="12">
        <f t="shared" si="5"/>
        <v>0.35</v>
      </c>
      <c r="K42" s="63">
        <f t="shared" si="6"/>
        <v>6.2133842082596778E-7</v>
      </c>
      <c r="L42" s="8">
        <f t="shared" si="10"/>
        <v>0.29761904761904762</v>
      </c>
      <c r="M42" s="12">
        <f t="shared" si="2"/>
        <v>75000000</v>
      </c>
      <c r="N42" s="13">
        <f t="shared" si="7"/>
        <v>16.310133546681651</v>
      </c>
      <c r="O42" s="11">
        <f t="shared" si="8"/>
        <v>94.912640767643623</v>
      </c>
    </row>
    <row r="43" spans="4:15" x14ac:dyDescent="0.3">
      <c r="D43" s="4">
        <v>210</v>
      </c>
      <c r="E43" s="59">
        <f t="shared" si="3"/>
        <v>0.4</v>
      </c>
      <c r="F43" s="60">
        <f t="shared" si="4"/>
        <v>2.6158301916066881E-6</v>
      </c>
      <c r="G43" s="62">
        <f t="shared" si="9"/>
        <v>0.93902439024390261</v>
      </c>
      <c r="H43" s="4">
        <f t="shared" si="0"/>
        <v>78878048.780487821</v>
      </c>
      <c r="I43" s="61">
        <f t="shared" si="1"/>
        <v>82.532632582010066</v>
      </c>
      <c r="J43" s="12">
        <f t="shared" si="5"/>
        <v>0.35</v>
      </c>
      <c r="K43" s="63">
        <f t="shared" si="6"/>
        <v>6.2133842082596778E-7</v>
      </c>
      <c r="L43" s="8">
        <f t="shared" si="10"/>
        <v>0.3125</v>
      </c>
      <c r="M43" s="12">
        <f t="shared" si="2"/>
        <v>78750000</v>
      </c>
      <c r="N43" s="13">
        <f t="shared" si="7"/>
        <v>17.125640224015736</v>
      </c>
      <c r="O43" s="11">
        <f t="shared" si="8"/>
        <v>99.658272806025806</v>
      </c>
    </row>
    <row r="44" spans="4:15" x14ac:dyDescent="0.3">
      <c r="D44" s="4">
        <v>220</v>
      </c>
      <c r="E44" s="59">
        <f t="shared" si="3"/>
        <v>0.4</v>
      </c>
      <c r="F44" s="60">
        <f t="shared" si="4"/>
        <v>2.6158301916066881E-6</v>
      </c>
      <c r="G44" s="62">
        <f t="shared" si="9"/>
        <v>0.98373983739837412</v>
      </c>
      <c r="H44" s="4">
        <f t="shared" si="0"/>
        <v>82634146.341463432</v>
      </c>
      <c r="I44" s="61">
        <f t="shared" si="1"/>
        <v>86.462757943058165</v>
      </c>
      <c r="J44" s="12">
        <f t="shared" si="5"/>
        <v>0.35</v>
      </c>
      <c r="K44" s="63">
        <f t="shared" si="6"/>
        <v>6.2133842082596778E-7</v>
      </c>
      <c r="L44" s="8">
        <f t="shared" si="10"/>
        <v>0.32738095238095238</v>
      </c>
      <c r="M44" s="12">
        <f t="shared" si="2"/>
        <v>82500000</v>
      </c>
      <c r="N44" s="13">
        <f t="shared" si="7"/>
        <v>17.941146901349818</v>
      </c>
      <c r="O44" s="11">
        <f t="shared" si="8"/>
        <v>104.40390484440798</v>
      </c>
    </row>
    <row r="45" spans="4:15" x14ac:dyDescent="0.3">
      <c r="D45" s="4">
        <v>230</v>
      </c>
      <c r="E45" s="59">
        <f t="shared" si="3"/>
        <v>0.4</v>
      </c>
      <c r="F45" s="60">
        <f t="shared" si="4"/>
        <v>2.6158301916066881E-6</v>
      </c>
      <c r="G45" s="62">
        <v>1</v>
      </c>
      <c r="H45" s="4">
        <f t="shared" si="0"/>
        <v>84000000</v>
      </c>
      <c r="I45" s="61">
        <f t="shared" si="1"/>
        <v>87.891894437984732</v>
      </c>
      <c r="J45" s="12">
        <f t="shared" si="5"/>
        <v>0.35</v>
      </c>
      <c r="K45" s="63">
        <f t="shared" si="6"/>
        <v>6.2133842082596778E-7</v>
      </c>
      <c r="L45" s="8">
        <f t="shared" si="10"/>
        <v>0.34226190476190477</v>
      </c>
      <c r="M45" s="12">
        <f t="shared" si="2"/>
        <v>86250000</v>
      </c>
      <c r="N45" s="13">
        <f t="shared" si="7"/>
        <v>18.756653578683899</v>
      </c>
      <c r="O45" s="11">
        <f t="shared" si="8"/>
        <v>106.64854801666863</v>
      </c>
    </row>
    <row r="46" spans="4:15" x14ac:dyDescent="0.3">
      <c r="D46" s="4">
        <v>240</v>
      </c>
      <c r="E46" s="59">
        <f t="shared" si="3"/>
        <v>0.4</v>
      </c>
      <c r="F46" s="60">
        <f t="shared" si="4"/>
        <v>2.6158301916066881E-6</v>
      </c>
      <c r="G46" s="62">
        <v>1</v>
      </c>
      <c r="H46" s="4">
        <f t="shared" si="0"/>
        <v>84000000</v>
      </c>
      <c r="I46" s="61">
        <f t="shared" si="1"/>
        <v>87.891894437984732</v>
      </c>
      <c r="J46" s="12">
        <f t="shared" si="5"/>
        <v>0.35</v>
      </c>
      <c r="K46" s="63">
        <f t="shared" si="6"/>
        <v>6.2133842082596778E-7</v>
      </c>
      <c r="L46" s="8">
        <f t="shared" si="10"/>
        <v>0.35714285714285715</v>
      </c>
      <c r="M46" s="12">
        <f t="shared" si="2"/>
        <v>90000000</v>
      </c>
      <c r="N46" s="13">
        <f t="shared" si="7"/>
        <v>19.572160256017984</v>
      </c>
      <c r="O46" s="11">
        <f t="shared" si="8"/>
        <v>107.46405469400271</v>
      </c>
    </row>
    <row r="47" spans="4:15" x14ac:dyDescent="0.3">
      <c r="D47" s="4">
        <v>250</v>
      </c>
      <c r="E47" s="59">
        <f t="shared" si="3"/>
        <v>0.4</v>
      </c>
      <c r="F47" s="60">
        <f t="shared" si="4"/>
        <v>2.6158301916066881E-6</v>
      </c>
      <c r="G47" s="62">
        <f>G46-(6.36/100)</f>
        <v>0.93640000000000001</v>
      </c>
      <c r="H47" s="4">
        <f t="shared" si="0"/>
        <v>78657600</v>
      </c>
      <c r="I47" s="61">
        <f t="shared" si="1"/>
        <v>82.301969951728907</v>
      </c>
      <c r="J47" s="12">
        <f t="shared" si="5"/>
        <v>0.35</v>
      </c>
      <c r="K47" s="63">
        <f t="shared" si="6"/>
        <v>6.2133842082596778E-7</v>
      </c>
      <c r="L47" s="8">
        <f t="shared" si="10"/>
        <v>0.37202380952380953</v>
      </c>
      <c r="M47" s="12">
        <f t="shared" si="2"/>
        <v>93750000</v>
      </c>
      <c r="N47" s="13">
        <f t="shared" si="7"/>
        <v>20.387666933352065</v>
      </c>
      <c r="O47" s="11">
        <f t="shared" si="8"/>
        <v>102.68963688508097</v>
      </c>
    </row>
    <row r="48" spans="4:15" x14ac:dyDescent="0.3">
      <c r="D48" s="4">
        <v>260</v>
      </c>
      <c r="E48" s="59">
        <f t="shared" si="3"/>
        <v>0.4</v>
      </c>
      <c r="F48" s="60">
        <f t="shared" si="4"/>
        <v>2.6158301916066881E-6</v>
      </c>
      <c r="G48" s="62">
        <f>G47-$G$23</f>
        <v>0.8916845528455285</v>
      </c>
      <c r="H48" s="4">
        <f t="shared" si="0"/>
        <v>74901502.439024389</v>
      </c>
      <c r="I48" s="61">
        <f t="shared" si="1"/>
        <v>78.371844590680809</v>
      </c>
      <c r="J48" s="12">
        <f t="shared" si="5"/>
        <v>0.35</v>
      </c>
      <c r="K48" s="63">
        <f t="shared" si="6"/>
        <v>6.2133842082596778E-7</v>
      </c>
      <c r="L48" s="8">
        <f t="shared" si="10"/>
        <v>0.38690476190476192</v>
      </c>
      <c r="M48" s="12">
        <f t="shared" si="2"/>
        <v>97500000</v>
      </c>
      <c r="N48" s="13">
        <f t="shared" si="7"/>
        <v>21.203173610686147</v>
      </c>
      <c r="O48" s="11">
        <f t="shared" si="8"/>
        <v>99.575018201366959</v>
      </c>
    </row>
    <row r="49" spans="4:15" x14ac:dyDescent="0.3">
      <c r="D49" s="4">
        <v>270</v>
      </c>
      <c r="E49" s="59">
        <f t="shared" si="3"/>
        <v>0.4</v>
      </c>
      <c r="F49" s="60">
        <f t="shared" si="4"/>
        <v>2.6158301916066881E-6</v>
      </c>
      <c r="G49" s="62">
        <f>G48-$G$23</f>
        <v>0.84696910569105699</v>
      </c>
      <c r="H49" s="4">
        <f t="shared" si="0"/>
        <v>71145404.878048792</v>
      </c>
      <c r="I49" s="61">
        <f t="shared" si="1"/>
        <v>74.441719229632724</v>
      </c>
      <c r="J49" s="12">
        <f t="shared" si="5"/>
        <v>0.35</v>
      </c>
      <c r="K49" s="63">
        <f t="shared" si="6"/>
        <v>6.2133842082596778E-7</v>
      </c>
      <c r="L49" s="8">
        <f t="shared" si="10"/>
        <v>0.4017857142857143</v>
      </c>
      <c r="M49" s="12">
        <f t="shared" ref="M49:M112" si="11">L49*$K$6</f>
        <v>101250000</v>
      </c>
      <c r="N49" s="13">
        <f t="shared" si="7"/>
        <v>22.018680288020231</v>
      </c>
      <c r="O49" s="11">
        <f t="shared" si="8"/>
        <v>96.460399517652959</v>
      </c>
    </row>
    <row r="50" spans="4:15" x14ac:dyDescent="0.3">
      <c r="D50" s="4">
        <v>280</v>
      </c>
      <c r="E50" s="59">
        <f t="shared" si="3"/>
        <v>0.4</v>
      </c>
      <c r="F50" s="60">
        <f t="shared" si="4"/>
        <v>2.6158301916066881E-6</v>
      </c>
      <c r="G50" s="62">
        <f t="shared" ref="G50:G67" si="12">G49-$G$23</f>
        <v>0.80225365853658548</v>
      </c>
      <c r="H50" s="4">
        <f t="shared" si="0"/>
        <v>67389307.317073181</v>
      </c>
      <c r="I50" s="61">
        <f t="shared" si="1"/>
        <v>70.511593868584626</v>
      </c>
      <c r="J50" s="12">
        <f t="shared" si="5"/>
        <v>0.35</v>
      </c>
      <c r="K50" s="63">
        <f t="shared" si="6"/>
        <v>6.2133842082596778E-7</v>
      </c>
      <c r="L50" s="8">
        <f t="shared" si="10"/>
        <v>0.41666666666666669</v>
      </c>
      <c r="M50" s="12">
        <f t="shared" si="11"/>
        <v>105000000</v>
      </c>
      <c r="N50" s="13">
        <f t="shared" si="7"/>
        <v>22.834186965354313</v>
      </c>
      <c r="O50" s="11">
        <f t="shared" si="8"/>
        <v>93.345780833938932</v>
      </c>
    </row>
    <row r="51" spans="4:15" x14ac:dyDescent="0.3">
      <c r="D51" s="4">
        <v>290</v>
      </c>
      <c r="E51" s="59">
        <f t="shared" si="3"/>
        <v>0.4</v>
      </c>
      <c r="F51" s="60">
        <f t="shared" si="4"/>
        <v>2.6158301916066881E-6</v>
      </c>
      <c r="G51" s="62">
        <f t="shared" si="12"/>
        <v>0.75753821138211397</v>
      </c>
      <c r="H51" s="4">
        <f t="shared" si="0"/>
        <v>63633209.75609757</v>
      </c>
      <c r="I51" s="61">
        <f t="shared" si="1"/>
        <v>66.581468507536528</v>
      </c>
      <c r="J51" s="12">
        <f t="shared" si="5"/>
        <v>0.35</v>
      </c>
      <c r="K51" s="63">
        <f t="shared" si="6"/>
        <v>6.2133842082596778E-7</v>
      </c>
      <c r="L51" s="8">
        <f t="shared" si="10"/>
        <v>0.43154761904761907</v>
      </c>
      <c r="M51" s="12">
        <f t="shared" si="11"/>
        <v>108750000</v>
      </c>
      <c r="N51" s="13">
        <f t="shared" si="7"/>
        <v>23.649693642688394</v>
      </c>
      <c r="O51" s="11">
        <f t="shared" si="8"/>
        <v>90.231162150224918</v>
      </c>
    </row>
    <row r="52" spans="4:15" x14ac:dyDescent="0.3">
      <c r="D52" s="4">
        <v>300</v>
      </c>
      <c r="E52" s="59">
        <f t="shared" si="3"/>
        <v>0.4</v>
      </c>
      <c r="F52" s="60">
        <f t="shared" si="4"/>
        <v>2.6158301916066881E-6</v>
      </c>
      <c r="G52" s="62">
        <f t="shared" si="12"/>
        <v>0.71282276422764246</v>
      </c>
      <c r="H52" s="4">
        <f t="shared" si="0"/>
        <v>59877112.195121966</v>
      </c>
      <c r="I52" s="61">
        <f t="shared" si="1"/>
        <v>62.651343146488429</v>
      </c>
      <c r="J52" s="12">
        <f t="shared" si="5"/>
        <v>0.35</v>
      </c>
      <c r="K52" s="63">
        <f t="shared" si="6"/>
        <v>6.2133842082596778E-7</v>
      </c>
      <c r="L52" s="8">
        <f t="shared" si="10"/>
        <v>0.44642857142857145</v>
      </c>
      <c r="M52" s="12">
        <f t="shared" si="11"/>
        <v>112500000</v>
      </c>
      <c r="N52" s="13">
        <f t="shared" si="7"/>
        <v>24.465200320022479</v>
      </c>
      <c r="O52" s="11">
        <f t="shared" si="8"/>
        <v>87.116543466510905</v>
      </c>
    </row>
    <row r="53" spans="4:15" x14ac:dyDescent="0.3">
      <c r="D53" s="4">
        <v>310</v>
      </c>
      <c r="E53" s="59">
        <f t="shared" si="3"/>
        <v>0.4</v>
      </c>
      <c r="F53" s="60">
        <f t="shared" si="4"/>
        <v>2.6158301916066881E-6</v>
      </c>
      <c r="G53" s="62">
        <f t="shared" si="12"/>
        <v>0.66810731707317095</v>
      </c>
      <c r="H53" s="4">
        <f t="shared" si="0"/>
        <v>56121014.634146363</v>
      </c>
      <c r="I53" s="61">
        <f t="shared" si="1"/>
        <v>58.721217785440338</v>
      </c>
      <c r="J53" s="12">
        <f t="shared" si="5"/>
        <v>0.35</v>
      </c>
      <c r="K53" s="63">
        <f t="shared" si="6"/>
        <v>6.2133842082596778E-7</v>
      </c>
      <c r="L53" s="8">
        <f t="shared" si="10"/>
        <v>0.46130952380952384</v>
      </c>
      <c r="M53" s="12">
        <f t="shared" si="11"/>
        <v>116250000</v>
      </c>
      <c r="N53" s="13">
        <f t="shared" si="7"/>
        <v>25.28070699735656</v>
      </c>
      <c r="O53" s="11">
        <f t="shared" si="8"/>
        <v>84.001924782796891</v>
      </c>
    </row>
    <row r="54" spans="4:15" x14ac:dyDescent="0.3">
      <c r="D54" s="4">
        <v>320</v>
      </c>
      <c r="E54" s="59">
        <f t="shared" si="3"/>
        <v>0.4</v>
      </c>
      <c r="F54" s="60">
        <f t="shared" si="4"/>
        <v>2.6158301916066881E-6</v>
      </c>
      <c r="G54" s="62">
        <f t="shared" si="12"/>
        <v>0.62339186991869944</v>
      </c>
      <c r="H54" s="4">
        <f t="shared" si="0"/>
        <v>52364917.073170751</v>
      </c>
      <c r="I54" s="61">
        <f t="shared" si="1"/>
        <v>54.791092424392239</v>
      </c>
      <c r="J54" s="12">
        <f t="shared" si="5"/>
        <v>0.35</v>
      </c>
      <c r="K54" s="63">
        <f t="shared" si="6"/>
        <v>6.2133842082596778E-7</v>
      </c>
      <c r="L54" s="8">
        <f t="shared" si="10"/>
        <v>0.47619047619047616</v>
      </c>
      <c r="M54" s="12">
        <f t="shared" si="11"/>
        <v>120000000</v>
      </c>
      <c r="N54" s="13">
        <f t="shared" si="7"/>
        <v>26.096213674690645</v>
      </c>
      <c r="O54" s="11">
        <f t="shared" si="8"/>
        <v>80.887306099082878</v>
      </c>
    </row>
    <row r="55" spans="4:15" x14ac:dyDescent="0.3">
      <c r="D55" s="4">
        <v>330</v>
      </c>
      <c r="E55" s="59">
        <f t="shared" si="3"/>
        <v>0.4</v>
      </c>
      <c r="F55" s="60">
        <f t="shared" si="4"/>
        <v>2.6158301916066881E-6</v>
      </c>
      <c r="G55" s="62">
        <f t="shared" si="12"/>
        <v>0.57867642276422793</v>
      </c>
      <c r="H55" s="4">
        <f t="shared" si="0"/>
        <v>48608819.512195148</v>
      </c>
      <c r="I55" s="61">
        <f t="shared" si="1"/>
        <v>50.860967063344148</v>
      </c>
      <c r="J55" s="12">
        <f t="shared" si="5"/>
        <v>0.35</v>
      </c>
      <c r="K55" s="63">
        <f t="shared" si="6"/>
        <v>6.2133842082596778E-7</v>
      </c>
      <c r="L55" s="8">
        <f t="shared" si="10"/>
        <v>0.49107142857142855</v>
      </c>
      <c r="M55" s="12">
        <f t="shared" si="11"/>
        <v>123750000</v>
      </c>
      <c r="N55" s="13">
        <f t="shared" si="7"/>
        <v>26.911720352024727</v>
      </c>
      <c r="O55" s="11">
        <f t="shared" si="8"/>
        <v>77.772687415368878</v>
      </c>
    </row>
    <row r="56" spans="4:15" x14ac:dyDescent="0.3">
      <c r="D56" s="4">
        <v>340</v>
      </c>
      <c r="E56" s="59">
        <f t="shared" si="3"/>
        <v>0.4</v>
      </c>
      <c r="F56" s="60">
        <f t="shared" si="4"/>
        <v>2.6158301916066881E-6</v>
      </c>
      <c r="G56" s="62">
        <f t="shared" si="12"/>
        <v>0.53396097560975642</v>
      </c>
      <c r="H56" s="4">
        <f t="shared" si="0"/>
        <v>44852721.951219536</v>
      </c>
      <c r="I56" s="61">
        <f t="shared" si="1"/>
        <v>46.93084170229605</v>
      </c>
      <c r="J56" s="12">
        <f t="shared" si="5"/>
        <v>0.35</v>
      </c>
      <c r="K56" s="63">
        <f t="shared" si="6"/>
        <v>6.2133842082596778E-7</v>
      </c>
      <c r="L56" s="8">
        <f t="shared" si="10"/>
        <v>0.50595238095238093</v>
      </c>
      <c r="M56" s="12">
        <f t="shared" si="11"/>
        <v>127500000</v>
      </c>
      <c r="N56" s="13">
        <f t="shared" si="7"/>
        <v>27.727227029358808</v>
      </c>
      <c r="O56" s="11">
        <f t="shared" si="8"/>
        <v>74.658068731654851</v>
      </c>
    </row>
    <row r="57" spans="4:15" x14ac:dyDescent="0.3">
      <c r="D57" s="4">
        <v>350</v>
      </c>
      <c r="E57" s="59">
        <f t="shared" si="3"/>
        <v>0.4</v>
      </c>
      <c r="F57" s="60">
        <f t="shared" si="4"/>
        <v>2.6158301916066881E-6</v>
      </c>
      <c r="G57" s="62">
        <f t="shared" si="12"/>
        <v>0.48924552845528485</v>
      </c>
      <c r="H57" s="4">
        <f t="shared" si="0"/>
        <v>41096624.390243925</v>
      </c>
      <c r="I57" s="61">
        <f t="shared" si="1"/>
        <v>43.000716341247951</v>
      </c>
      <c r="J57" s="12">
        <f t="shared" si="5"/>
        <v>0.35</v>
      </c>
      <c r="K57" s="63">
        <f t="shared" si="6"/>
        <v>6.2133842082596778E-7</v>
      </c>
      <c r="L57" s="8">
        <f t="shared" si="10"/>
        <v>0.52083333333333337</v>
      </c>
      <c r="M57" s="12">
        <f t="shared" si="11"/>
        <v>131250000.00000001</v>
      </c>
      <c r="N57" s="13">
        <f t="shared" si="7"/>
        <v>28.542733706692896</v>
      </c>
      <c r="O57" s="11">
        <f t="shared" si="8"/>
        <v>71.543450047940851</v>
      </c>
    </row>
    <row r="58" spans="4:15" x14ac:dyDescent="0.3">
      <c r="D58" s="4">
        <v>360</v>
      </c>
      <c r="E58" s="59">
        <f t="shared" si="3"/>
        <v>0.4</v>
      </c>
      <c r="F58" s="60">
        <f t="shared" si="4"/>
        <v>2.6158301916066881E-6</v>
      </c>
      <c r="G58" s="62">
        <f t="shared" si="12"/>
        <v>0.44453008130081328</v>
      </c>
      <c r="H58" s="4">
        <f t="shared" si="0"/>
        <v>37340526.829268314</v>
      </c>
      <c r="I58" s="61">
        <f t="shared" si="1"/>
        <v>39.070590980199853</v>
      </c>
      <c r="J58" s="12">
        <f t="shared" si="5"/>
        <v>0.35</v>
      </c>
      <c r="K58" s="63">
        <f t="shared" si="6"/>
        <v>6.2133842082596778E-7</v>
      </c>
      <c r="L58" s="8">
        <f t="shared" si="10"/>
        <v>0.5357142857142857</v>
      </c>
      <c r="M58" s="12">
        <f t="shared" si="11"/>
        <v>135000000</v>
      </c>
      <c r="N58" s="13">
        <f t="shared" si="7"/>
        <v>29.358240384026974</v>
      </c>
      <c r="O58" s="11">
        <f t="shared" si="8"/>
        <v>68.428831364226824</v>
      </c>
    </row>
    <row r="59" spans="4:15" x14ac:dyDescent="0.3">
      <c r="D59" s="4">
        <v>370</v>
      </c>
      <c r="E59" s="59">
        <f t="shared" si="3"/>
        <v>0.4</v>
      </c>
      <c r="F59" s="60">
        <f t="shared" si="4"/>
        <v>2.6158301916066881E-6</v>
      </c>
      <c r="G59" s="62">
        <f t="shared" si="12"/>
        <v>0.39981463414634172</v>
      </c>
      <c r="H59" s="4">
        <f t="shared" si="0"/>
        <v>33584429.268292703</v>
      </c>
      <c r="I59" s="61">
        <f t="shared" si="1"/>
        <v>35.140465619151747</v>
      </c>
      <c r="J59" s="12">
        <f t="shared" si="5"/>
        <v>0.35</v>
      </c>
      <c r="K59" s="63">
        <f t="shared" si="6"/>
        <v>6.2133842082596778E-7</v>
      </c>
      <c r="L59" s="8">
        <f t="shared" si="10"/>
        <v>0.55059523809523814</v>
      </c>
      <c r="M59" s="12">
        <f t="shared" si="11"/>
        <v>138750000</v>
      </c>
      <c r="N59" s="13">
        <f t="shared" si="7"/>
        <v>30.173747061361055</v>
      </c>
      <c r="O59" s="11">
        <f t="shared" si="8"/>
        <v>65.31421268051281</v>
      </c>
    </row>
    <row r="60" spans="4:15" x14ac:dyDescent="0.3">
      <c r="D60" s="4">
        <v>380</v>
      </c>
      <c r="E60" s="59">
        <f t="shared" si="3"/>
        <v>0.4</v>
      </c>
      <c r="F60" s="60">
        <f t="shared" si="4"/>
        <v>2.6158301916066881E-6</v>
      </c>
      <c r="G60" s="62">
        <f t="shared" si="12"/>
        <v>0.35509918699187015</v>
      </c>
      <c r="H60" s="4">
        <f t="shared" si="0"/>
        <v>29828331.707317092</v>
      </c>
      <c r="I60" s="61">
        <f t="shared" si="1"/>
        <v>31.210340258103653</v>
      </c>
      <c r="J60" s="12">
        <f t="shared" si="5"/>
        <v>0.35</v>
      </c>
      <c r="K60" s="63">
        <f t="shared" si="6"/>
        <v>6.2133842082596778E-7</v>
      </c>
      <c r="L60" s="8">
        <f t="shared" si="10"/>
        <v>0.56547619047619047</v>
      </c>
      <c r="M60" s="12">
        <f t="shared" si="11"/>
        <v>142500000</v>
      </c>
      <c r="N60" s="13">
        <f t="shared" si="7"/>
        <v>30.98925373869514</v>
      </c>
      <c r="O60" s="11">
        <f t="shared" si="8"/>
        <v>62.199593996798797</v>
      </c>
    </row>
    <row r="61" spans="4:15" x14ac:dyDescent="0.3">
      <c r="D61" s="4">
        <v>390</v>
      </c>
      <c r="E61" s="59">
        <f t="shared" si="3"/>
        <v>0.4</v>
      </c>
      <c r="F61" s="60">
        <f t="shared" si="4"/>
        <v>2.6158301916066881E-6</v>
      </c>
      <c r="G61" s="62">
        <f t="shared" si="12"/>
        <v>0.31038373983739859</v>
      </c>
      <c r="H61" s="4">
        <f t="shared" si="0"/>
        <v>26072234.14634148</v>
      </c>
      <c r="I61" s="61">
        <f t="shared" si="1"/>
        <v>27.280214897055551</v>
      </c>
      <c r="J61" s="12">
        <f t="shared" si="5"/>
        <v>0.35</v>
      </c>
      <c r="K61" s="63">
        <f t="shared" si="6"/>
        <v>6.2133842082596778E-7</v>
      </c>
      <c r="L61" s="8">
        <f t="shared" si="10"/>
        <v>0.5803571428571429</v>
      </c>
      <c r="M61" s="12">
        <f t="shared" si="11"/>
        <v>146250000</v>
      </c>
      <c r="N61" s="13">
        <f t="shared" si="7"/>
        <v>31.804760416029222</v>
      </c>
      <c r="O61" s="11">
        <f t="shared" si="8"/>
        <v>59.084975313084769</v>
      </c>
    </row>
    <row r="62" spans="4:15" x14ac:dyDescent="0.3">
      <c r="D62" s="4">
        <v>400</v>
      </c>
      <c r="E62" s="59">
        <f t="shared" si="3"/>
        <v>0.4</v>
      </c>
      <c r="F62" s="60">
        <f t="shared" si="4"/>
        <v>2.6158301916066881E-6</v>
      </c>
      <c r="G62" s="62">
        <f t="shared" si="12"/>
        <v>0.26566829268292702</v>
      </c>
      <c r="H62" s="4">
        <f t="shared" si="0"/>
        <v>22316136.585365869</v>
      </c>
      <c r="I62" s="61">
        <f t="shared" si="1"/>
        <v>23.350089536007452</v>
      </c>
      <c r="J62" s="12">
        <f t="shared" si="5"/>
        <v>0.35</v>
      </c>
      <c r="K62" s="63">
        <f t="shared" si="6"/>
        <v>6.2133842082596778E-7</v>
      </c>
      <c r="L62" s="8">
        <f t="shared" si="10"/>
        <v>0.59523809523809523</v>
      </c>
      <c r="M62" s="12">
        <f t="shared" si="11"/>
        <v>150000000</v>
      </c>
      <c r="N62" s="13">
        <f t="shared" si="7"/>
        <v>32.620267093363303</v>
      </c>
      <c r="O62" s="11">
        <f t="shared" si="8"/>
        <v>55.970356629370755</v>
      </c>
    </row>
    <row r="63" spans="4:15" x14ac:dyDescent="0.3">
      <c r="D63" s="4">
        <v>410</v>
      </c>
      <c r="E63" s="59">
        <f t="shared" si="3"/>
        <v>0.4</v>
      </c>
      <c r="F63" s="60">
        <f t="shared" si="4"/>
        <v>2.6158301916066881E-6</v>
      </c>
      <c r="G63" s="62">
        <f t="shared" si="12"/>
        <v>0.22095284552845545</v>
      </c>
      <c r="H63" s="4">
        <f t="shared" si="0"/>
        <v>18560039.024390258</v>
      </c>
      <c r="I63" s="61">
        <f t="shared" si="1"/>
        <v>19.419964174959354</v>
      </c>
      <c r="J63" s="12">
        <f t="shared" si="5"/>
        <v>0.35</v>
      </c>
      <c r="K63" s="63">
        <f t="shared" si="6"/>
        <v>6.2133842082596778E-7</v>
      </c>
      <c r="L63" s="8">
        <f t="shared" si="10"/>
        <v>0.61011904761904767</v>
      </c>
      <c r="M63" s="12">
        <f t="shared" si="11"/>
        <v>153750000</v>
      </c>
      <c r="N63" s="13">
        <f t="shared" si="7"/>
        <v>33.435773770697388</v>
      </c>
      <c r="O63" s="11">
        <f t="shared" si="8"/>
        <v>52.855737945656742</v>
      </c>
    </row>
    <row r="64" spans="4:15" x14ac:dyDescent="0.3">
      <c r="D64" s="4">
        <v>420</v>
      </c>
      <c r="E64" s="59">
        <f t="shared" si="3"/>
        <v>0.4</v>
      </c>
      <c r="F64" s="60">
        <f t="shared" si="4"/>
        <v>2.6158301916066881E-6</v>
      </c>
      <c r="G64" s="62">
        <f t="shared" si="12"/>
        <v>0.17623739837398389</v>
      </c>
      <c r="H64" s="4">
        <f t="shared" si="0"/>
        <v>14803941.463414647</v>
      </c>
      <c r="I64" s="61">
        <f t="shared" si="1"/>
        <v>15.489838813911254</v>
      </c>
      <c r="J64" s="12">
        <f t="shared" si="5"/>
        <v>0.35</v>
      </c>
      <c r="K64" s="63">
        <f t="shared" si="6"/>
        <v>6.2133842082596778E-7</v>
      </c>
      <c r="L64" s="8">
        <f t="shared" si="10"/>
        <v>0.625</v>
      </c>
      <c r="M64" s="12">
        <f t="shared" si="11"/>
        <v>157500000</v>
      </c>
      <c r="N64" s="13">
        <f t="shared" si="7"/>
        <v>34.251280448031473</v>
      </c>
      <c r="O64" s="11">
        <f t="shared" si="8"/>
        <v>49.741119261942728</v>
      </c>
    </row>
    <row r="65" spans="4:15" x14ac:dyDescent="0.3">
      <c r="D65" s="4">
        <v>430</v>
      </c>
      <c r="E65" s="59">
        <f t="shared" si="3"/>
        <v>0.4</v>
      </c>
      <c r="F65" s="60">
        <f t="shared" si="4"/>
        <v>2.6158301916066881E-6</v>
      </c>
      <c r="G65" s="62">
        <f t="shared" si="12"/>
        <v>0.13152195121951232</v>
      </c>
      <c r="H65" s="4">
        <f t="shared" si="0"/>
        <v>11047843.902439035</v>
      </c>
      <c r="I65" s="61">
        <f t="shared" si="1"/>
        <v>11.559713452863155</v>
      </c>
      <c r="J65" s="12">
        <f t="shared" si="5"/>
        <v>0.35</v>
      </c>
      <c r="K65" s="63">
        <f t="shared" si="6"/>
        <v>6.2133842082596778E-7</v>
      </c>
      <c r="L65" s="8">
        <f t="shared" si="10"/>
        <v>0.63988095238095233</v>
      </c>
      <c r="M65" s="12">
        <f t="shared" si="11"/>
        <v>161250000</v>
      </c>
      <c r="N65" s="13">
        <f t="shared" si="7"/>
        <v>35.066787125365551</v>
      </c>
      <c r="O65" s="11">
        <f t="shared" si="8"/>
        <v>46.626500578228708</v>
      </c>
    </row>
    <row r="66" spans="4:15" x14ac:dyDescent="0.3">
      <c r="D66" s="4">
        <v>440</v>
      </c>
      <c r="E66" s="59">
        <f t="shared" si="3"/>
        <v>0.4</v>
      </c>
      <c r="F66" s="60">
        <f t="shared" si="4"/>
        <v>2.6158301916066881E-6</v>
      </c>
      <c r="G66" s="62">
        <f t="shared" si="12"/>
        <v>8.6806504065040771E-2</v>
      </c>
      <c r="H66" s="4">
        <f t="shared" si="0"/>
        <v>7291746.3414634252</v>
      </c>
      <c r="I66" s="61">
        <f t="shared" si="1"/>
        <v>7.629588091815056</v>
      </c>
      <c r="J66" s="12">
        <f t="shared" si="5"/>
        <v>0.35</v>
      </c>
      <c r="K66" s="63">
        <f t="shared" si="6"/>
        <v>6.2133842082596778E-7</v>
      </c>
      <c r="L66" s="8">
        <f t="shared" si="10"/>
        <v>0.65476190476190477</v>
      </c>
      <c r="M66" s="12">
        <f t="shared" si="11"/>
        <v>165000000</v>
      </c>
      <c r="N66" s="13">
        <f t="shared" si="7"/>
        <v>35.882293802699635</v>
      </c>
      <c r="O66" s="11">
        <f t="shared" si="8"/>
        <v>43.511881894514694</v>
      </c>
    </row>
    <row r="67" spans="4:15" x14ac:dyDescent="0.3">
      <c r="D67" s="4">
        <v>450</v>
      </c>
      <c r="E67" s="59">
        <f t="shared" si="3"/>
        <v>0.4</v>
      </c>
      <c r="F67" s="60">
        <f t="shared" si="4"/>
        <v>2.6158301916066881E-6</v>
      </c>
      <c r="G67" s="62">
        <f t="shared" si="12"/>
        <v>4.2091056910569219E-2</v>
      </c>
      <c r="H67" s="4">
        <f t="shared" si="0"/>
        <v>3535648.7804878145</v>
      </c>
      <c r="I67" s="61">
        <f t="shared" si="1"/>
        <v>3.6994627307669576</v>
      </c>
      <c r="J67" s="12">
        <f t="shared" si="5"/>
        <v>0.35</v>
      </c>
      <c r="K67" s="63">
        <f t="shared" si="6"/>
        <v>6.2133842082596778E-7</v>
      </c>
      <c r="L67" s="8">
        <f t="shared" si="10"/>
        <v>0.6696428571428571</v>
      </c>
      <c r="M67" s="12">
        <f t="shared" si="11"/>
        <v>168750000</v>
      </c>
      <c r="N67" s="13">
        <f t="shared" si="7"/>
        <v>36.69780048003372</v>
      </c>
      <c r="O67" s="11">
        <f t="shared" si="8"/>
        <v>40.397263210800681</v>
      </c>
    </row>
    <row r="68" spans="4:15" x14ac:dyDescent="0.3">
      <c r="D68" s="4">
        <v>460</v>
      </c>
      <c r="J68" s="12">
        <f t="shared" si="5"/>
        <v>0.35</v>
      </c>
      <c r="K68" s="63">
        <f t="shared" si="6"/>
        <v>6.2133842082596778E-7</v>
      </c>
      <c r="L68" s="8">
        <f t="shared" si="10"/>
        <v>0.68452380952380953</v>
      </c>
      <c r="M68" s="12">
        <f t="shared" si="11"/>
        <v>172500000</v>
      </c>
      <c r="N68" s="13">
        <f t="shared" si="7"/>
        <v>37.513307157367798</v>
      </c>
      <c r="O68" s="11">
        <f t="shared" si="8"/>
        <v>37.513307157367798</v>
      </c>
    </row>
    <row r="69" spans="4:15" x14ac:dyDescent="0.3">
      <c r="D69" s="4">
        <v>470</v>
      </c>
      <c r="J69" s="12">
        <f t="shared" si="5"/>
        <v>0.35</v>
      </c>
      <c r="K69" s="63">
        <f t="shared" si="6"/>
        <v>6.2133842082596778E-7</v>
      </c>
      <c r="L69" s="8">
        <f t="shared" si="10"/>
        <v>0.69940476190476186</v>
      </c>
      <c r="M69" s="12">
        <f t="shared" si="11"/>
        <v>176250000</v>
      </c>
      <c r="N69" s="13">
        <f t="shared" si="7"/>
        <v>38.328813834701883</v>
      </c>
      <c r="O69" s="11">
        <f t="shared" si="8"/>
        <v>38.328813834701883</v>
      </c>
    </row>
    <row r="70" spans="4:15" x14ac:dyDescent="0.3">
      <c r="D70" s="4">
        <v>480</v>
      </c>
      <c r="J70" s="12">
        <f t="shared" si="5"/>
        <v>0.35</v>
      </c>
      <c r="K70" s="63">
        <f t="shared" si="6"/>
        <v>6.2133842082596778E-7</v>
      </c>
      <c r="L70" s="8">
        <f t="shared" si="10"/>
        <v>0.7142857142857143</v>
      </c>
      <c r="M70" s="12">
        <f t="shared" si="11"/>
        <v>180000000</v>
      </c>
      <c r="N70" s="13">
        <f t="shared" si="7"/>
        <v>39.144320512035968</v>
      </c>
      <c r="O70" s="11">
        <f t="shared" si="8"/>
        <v>39.144320512035968</v>
      </c>
    </row>
    <row r="71" spans="4:15" x14ac:dyDescent="0.3">
      <c r="D71" s="4">
        <v>490</v>
      </c>
      <c r="J71" s="12">
        <f t="shared" si="5"/>
        <v>0.35</v>
      </c>
      <c r="K71" s="63">
        <f t="shared" si="6"/>
        <v>6.2133842082596778E-7</v>
      </c>
      <c r="L71" s="8">
        <f t="shared" si="10"/>
        <v>0.72916666666666663</v>
      </c>
      <c r="M71" s="12">
        <f t="shared" si="11"/>
        <v>183750000</v>
      </c>
      <c r="N71" s="13">
        <f t="shared" si="7"/>
        <v>39.959827189370046</v>
      </c>
      <c r="O71" s="11">
        <f t="shared" si="8"/>
        <v>39.959827189370046</v>
      </c>
    </row>
    <row r="72" spans="4:15" x14ac:dyDescent="0.3">
      <c r="D72" s="4">
        <v>500</v>
      </c>
      <c r="J72" s="12">
        <f t="shared" si="5"/>
        <v>0.35</v>
      </c>
      <c r="K72" s="63">
        <f t="shared" si="6"/>
        <v>6.2133842082596778E-7</v>
      </c>
      <c r="L72" s="8">
        <f t="shared" si="10"/>
        <v>0.74404761904761907</v>
      </c>
      <c r="M72" s="12">
        <f t="shared" si="11"/>
        <v>187500000</v>
      </c>
      <c r="N72" s="13">
        <f t="shared" si="7"/>
        <v>40.775333866704131</v>
      </c>
      <c r="O72" s="11">
        <f t="shared" si="8"/>
        <v>40.775333866704131</v>
      </c>
    </row>
    <row r="73" spans="4:15" x14ac:dyDescent="0.3">
      <c r="D73" s="4">
        <v>510</v>
      </c>
      <c r="J73" s="12">
        <f t="shared" si="5"/>
        <v>0.35</v>
      </c>
      <c r="K73" s="63">
        <f t="shared" si="6"/>
        <v>6.2133842082596778E-7</v>
      </c>
      <c r="L73" s="8">
        <f t="shared" si="10"/>
        <v>0.7589285714285714</v>
      </c>
      <c r="M73" s="12">
        <f t="shared" si="11"/>
        <v>191250000</v>
      </c>
      <c r="N73" s="13">
        <f t="shared" si="7"/>
        <v>41.590840544038215</v>
      </c>
      <c r="O73" s="11">
        <f t="shared" si="8"/>
        <v>41.590840544038215</v>
      </c>
    </row>
    <row r="74" spans="4:15" x14ac:dyDescent="0.3">
      <c r="D74" s="4">
        <v>520</v>
      </c>
      <c r="J74" s="12">
        <f t="shared" si="5"/>
        <v>0.35</v>
      </c>
      <c r="K74" s="63">
        <f t="shared" si="6"/>
        <v>6.2133842082596778E-7</v>
      </c>
      <c r="L74" s="8">
        <f t="shared" si="10"/>
        <v>0.77380952380952384</v>
      </c>
      <c r="M74" s="12">
        <f t="shared" si="11"/>
        <v>195000000</v>
      </c>
      <c r="N74" s="13">
        <f t="shared" si="7"/>
        <v>42.406347221372293</v>
      </c>
      <c r="O74" s="11">
        <f t="shared" si="8"/>
        <v>42.406347221372293</v>
      </c>
    </row>
    <row r="75" spans="4:15" x14ac:dyDescent="0.3">
      <c r="D75" s="4">
        <v>530</v>
      </c>
      <c r="J75" s="12">
        <f t="shared" si="5"/>
        <v>0.35</v>
      </c>
      <c r="K75" s="63">
        <f t="shared" si="6"/>
        <v>6.2133842082596778E-7</v>
      </c>
      <c r="L75" s="8">
        <f t="shared" si="10"/>
        <v>0.78869047619047616</v>
      </c>
      <c r="M75" s="12">
        <f t="shared" si="11"/>
        <v>198750000</v>
      </c>
      <c r="N75" s="13">
        <f t="shared" si="7"/>
        <v>43.221853898706378</v>
      </c>
      <c r="O75" s="11">
        <f t="shared" si="8"/>
        <v>43.221853898706378</v>
      </c>
    </row>
    <row r="76" spans="4:15" x14ac:dyDescent="0.3">
      <c r="D76" s="4">
        <v>540</v>
      </c>
      <c r="J76" s="12">
        <f t="shared" si="5"/>
        <v>0.35</v>
      </c>
      <c r="K76" s="63">
        <f t="shared" si="6"/>
        <v>6.2133842082596778E-7</v>
      </c>
      <c r="L76" s="8">
        <f t="shared" si="10"/>
        <v>0.8035714285714286</v>
      </c>
      <c r="M76" s="12">
        <f t="shared" si="11"/>
        <v>202500000</v>
      </c>
      <c r="N76" s="13">
        <f t="shared" si="7"/>
        <v>44.037360576040463</v>
      </c>
      <c r="O76" s="11">
        <f t="shared" si="8"/>
        <v>44.037360576040463</v>
      </c>
    </row>
    <row r="77" spans="4:15" x14ac:dyDescent="0.3">
      <c r="D77" s="4">
        <v>550</v>
      </c>
      <c r="J77" s="12">
        <f t="shared" si="5"/>
        <v>0.35</v>
      </c>
      <c r="K77" s="63">
        <f t="shared" si="6"/>
        <v>6.2133842082596778E-7</v>
      </c>
      <c r="L77" s="8">
        <f t="shared" si="10"/>
        <v>0.81845238095238093</v>
      </c>
      <c r="M77" s="12">
        <f t="shared" si="11"/>
        <v>206250000</v>
      </c>
      <c r="N77" s="13">
        <f t="shared" si="7"/>
        <v>44.852867253374541</v>
      </c>
      <c r="O77" s="11">
        <f t="shared" si="8"/>
        <v>44.852867253374541</v>
      </c>
    </row>
    <row r="78" spans="4:15" x14ac:dyDescent="0.3">
      <c r="D78" s="4">
        <v>560</v>
      </c>
      <c r="J78" s="12">
        <f t="shared" si="5"/>
        <v>0.35</v>
      </c>
      <c r="K78" s="63">
        <f t="shared" si="6"/>
        <v>6.2133842082596778E-7</v>
      </c>
      <c r="L78" s="8">
        <f t="shared" si="10"/>
        <v>0.83333333333333337</v>
      </c>
      <c r="M78" s="12">
        <f t="shared" si="11"/>
        <v>210000000</v>
      </c>
      <c r="N78" s="13">
        <f t="shared" si="7"/>
        <v>45.668373930708626</v>
      </c>
      <c r="O78" s="11">
        <f t="shared" si="8"/>
        <v>45.668373930708626</v>
      </c>
    </row>
    <row r="79" spans="4:15" x14ac:dyDescent="0.3">
      <c r="D79" s="4">
        <v>570</v>
      </c>
      <c r="J79" s="12">
        <f t="shared" si="5"/>
        <v>0.35</v>
      </c>
      <c r="K79" s="63">
        <f t="shared" si="6"/>
        <v>6.2133842082596778E-7</v>
      </c>
      <c r="L79" s="8">
        <f t="shared" si="10"/>
        <v>0.8482142857142857</v>
      </c>
      <c r="M79" s="12">
        <f t="shared" si="11"/>
        <v>213750000</v>
      </c>
      <c r="N79" s="13">
        <f t="shared" si="7"/>
        <v>46.48388060804271</v>
      </c>
      <c r="O79" s="11">
        <f t="shared" si="8"/>
        <v>46.48388060804271</v>
      </c>
    </row>
    <row r="80" spans="4:15" x14ac:dyDescent="0.3">
      <c r="D80" s="4">
        <v>580</v>
      </c>
      <c r="J80" s="12">
        <f t="shared" si="5"/>
        <v>0.35</v>
      </c>
      <c r="K80" s="63">
        <f t="shared" si="6"/>
        <v>6.2133842082596778E-7</v>
      </c>
      <c r="L80" s="8">
        <f t="shared" si="10"/>
        <v>0.86309523809523814</v>
      </c>
      <c r="M80" s="12">
        <f t="shared" si="11"/>
        <v>217500000</v>
      </c>
      <c r="N80" s="13">
        <f t="shared" si="7"/>
        <v>47.299387285376788</v>
      </c>
      <c r="O80" s="11">
        <f t="shared" si="8"/>
        <v>47.299387285376788</v>
      </c>
    </row>
    <row r="81" spans="4:15" x14ac:dyDescent="0.3">
      <c r="D81" s="4">
        <v>590</v>
      </c>
      <c r="J81" s="12">
        <f t="shared" si="5"/>
        <v>0.35</v>
      </c>
      <c r="K81" s="63">
        <f t="shared" si="6"/>
        <v>6.2133842082596778E-7</v>
      </c>
      <c r="L81" s="8">
        <f t="shared" si="10"/>
        <v>0.87797619047619047</v>
      </c>
      <c r="M81" s="12">
        <f t="shared" si="11"/>
        <v>221250000</v>
      </c>
      <c r="N81" s="13">
        <f t="shared" si="7"/>
        <v>48.114893962710873</v>
      </c>
      <c r="O81" s="11">
        <f t="shared" si="8"/>
        <v>48.114893962710873</v>
      </c>
    </row>
    <row r="82" spans="4:15" x14ac:dyDescent="0.3">
      <c r="D82" s="4">
        <v>600</v>
      </c>
      <c r="J82" s="12">
        <f t="shared" si="5"/>
        <v>0.35</v>
      </c>
      <c r="K82" s="63">
        <f t="shared" si="6"/>
        <v>6.2133842082596778E-7</v>
      </c>
      <c r="L82" s="8">
        <f t="shared" si="10"/>
        <v>0.8928571428571429</v>
      </c>
      <c r="M82" s="12">
        <f t="shared" si="11"/>
        <v>225000000</v>
      </c>
      <c r="N82" s="13">
        <f t="shared" si="7"/>
        <v>48.930400640044958</v>
      </c>
      <c r="O82" s="11">
        <f t="shared" si="8"/>
        <v>48.930400640044958</v>
      </c>
    </row>
    <row r="83" spans="4:15" x14ac:dyDescent="0.3">
      <c r="D83" s="4">
        <v>610</v>
      </c>
      <c r="J83" s="12">
        <f t="shared" si="5"/>
        <v>0.35</v>
      </c>
      <c r="K83" s="63">
        <f t="shared" si="6"/>
        <v>6.2133842082596778E-7</v>
      </c>
      <c r="L83" s="8">
        <f t="shared" si="10"/>
        <v>0.90773809523809523</v>
      </c>
      <c r="M83" s="12">
        <f t="shared" si="11"/>
        <v>228750000</v>
      </c>
      <c r="N83" s="13">
        <f t="shared" si="7"/>
        <v>49.745907317379043</v>
      </c>
      <c r="O83" s="11">
        <f t="shared" si="8"/>
        <v>49.745907317379043</v>
      </c>
    </row>
    <row r="84" spans="4:15" x14ac:dyDescent="0.3">
      <c r="D84" s="4">
        <v>620</v>
      </c>
      <c r="J84" s="12">
        <f t="shared" si="5"/>
        <v>0.35</v>
      </c>
      <c r="K84" s="63">
        <f t="shared" si="6"/>
        <v>6.2133842082596778E-7</v>
      </c>
      <c r="L84" s="8">
        <f t="shared" si="10"/>
        <v>0.92261904761904767</v>
      </c>
      <c r="M84" s="12">
        <f t="shared" si="11"/>
        <v>232500000</v>
      </c>
      <c r="N84" s="13">
        <f t="shared" si="7"/>
        <v>50.561413994713121</v>
      </c>
      <c r="O84" s="11">
        <f t="shared" si="8"/>
        <v>50.561413994713121</v>
      </c>
    </row>
    <row r="85" spans="4:15" x14ac:dyDescent="0.3">
      <c r="D85" s="4">
        <v>630</v>
      </c>
      <c r="J85" s="12">
        <f t="shared" si="5"/>
        <v>0.35</v>
      </c>
      <c r="K85" s="63">
        <f t="shared" si="6"/>
        <v>6.2133842082596778E-7</v>
      </c>
      <c r="L85" s="8">
        <f t="shared" si="10"/>
        <v>0.9375</v>
      </c>
      <c r="M85" s="12">
        <f t="shared" si="11"/>
        <v>236250000</v>
      </c>
      <c r="N85" s="13">
        <f t="shared" si="7"/>
        <v>51.376920672047206</v>
      </c>
      <c r="O85" s="11">
        <f t="shared" si="8"/>
        <v>51.376920672047206</v>
      </c>
    </row>
    <row r="86" spans="4:15" x14ac:dyDescent="0.3">
      <c r="D86" s="4">
        <v>640</v>
      </c>
      <c r="J86" s="12">
        <f t="shared" si="5"/>
        <v>0.35</v>
      </c>
      <c r="K86" s="63">
        <f t="shared" si="6"/>
        <v>6.2133842082596778E-7</v>
      </c>
      <c r="L86" s="8">
        <f t="shared" si="10"/>
        <v>0.95238095238095233</v>
      </c>
      <c r="M86" s="12">
        <f t="shared" si="11"/>
        <v>240000000</v>
      </c>
      <c r="N86" s="13">
        <f t="shared" si="7"/>
        <v>52.19242734938129</v>
      </c>
      <c r="O86" s="11">
        <f t="shared" si="8"/>
        <v>52.19242734938129</v>
      </c>
    </row>
    <row r="87" spans="4:15" x14ac:dyDescent="0.3">
      <c r="D87" s="4">
        <v>650</v>
      </c>
      <c r="J87" s="12">
        <f t="shared" ref="J87:J150" si="13">$K$11</f>
        <v>0.35</v>
      </c>
      <c r="K87" s="63">
        <f t="shared" ref="K87:K150" si="14">$K$15</f>
        <v>6.2133842082596778E-7</v>
      </c>
      <c r="L87" s="8">
        <f t="shared" si="10"/>
        <v>0.96726190476190477</v>
      </c>
      <c r="M87" s="12">
        <f t="shared" si="11"/>
        <v>243750000</v>
      </c>
      <c r="N87" s="13">
        <f t="shared" ref="N87:N150" si="15">J87*K87*M87</f>
        <v>53.007934026715368</v>
      </c>
      <c r="O87" s="11">
        <f t="shared" ref="O87:O150" si="16">I87+N87</f>
        <v>53.007934026715368</v>
      </c>
    </row>
    <row r="88" spans="4:15" x14ac:dyDescent="0.3">
      <c r="D88" s="4">
        <v>660</v>
      </c>
      <c r="J88" s="12">
        <f t="shared" si="13"/>
        <v>0.35</v>
      </c>
      <c r="K88" s="63">
        <f t="shared" si="14"/>
        <v>6.2133842082596778E-7</v>
      </c>
      <c r="L88" s="8">
        <f t="shared" ref="L88:L89" si="17">D88/$K$5</f>
        <v>0.9821428571428571</v>
      </c>
      <c r="M88" s="12">
        <f t="shared" si="11"/>
        <v>247500000</v>
      </c>
      <c r="N88" s="13">
        <f t="shared" si="15"/>
        <v>53.823440704049453</v>
      </c>
      <c r="O88" s="11">
        <f t="shared" si="16"/>
        <v>53.823440704049453</v>
      </c>
    </row>
    <row r="89" spans="4:15" x14ac:dyDescent="0.3">
      <c r="D89" s="4">
        <v>670</v>
      </c>
      <c r="J89" s="12">
        <f t="shared" si="13"/>
        <v>0.35</v>
      </c>
      <c r="K89" s="63">
        <f t="shared" si="14"/>
        <v>6.2133842082596778E-7</v>
      </c>
      <c r="L89" s="8">
        <f t="shared" si="17"/>
        <v>0.99702380952380953</v>
      </c>
      <c r="M89" s="12">
        <f t="shared" si="11"/>
        <v>251250000</v>
      </c>
      <c r="N89" s="13">
        <f t="shared" si="15"/>
        <v>54.638947381383538</v>
      </c>
      <c r="O89" s="11">
        <f t="shared" si="16"/>
        <v>54.638947381383538</v>
      </c>
    </row>
    <row r="90" spans="4:15" x14ac:dyDescent="0.3">
      <c r="D90" s="4">
        <v>680</v>
      </c>
      <c r="J90" s="12">
        <f t="shared" si="13"/>
        <v>0.35</v>
      </c>
      <c r="K90" s="63">
        <f t="shared" si="14"/>
        <v>6.2133842082596778E-7</v>
      </c>
      <c r="L90" s="8">
        <v>1</v>
      </c>
      <c r="M90" s="12">
        <f t="shared" si="11"/>
        <v>252000000</v>
      </c>
      <c r="N90" s="13">
        <f t="shared" si="15"/>
        <v>54.802048716850351</v>
      </c>
      <c r="O90" s="11">
        <f t="shared" si="16"/>
        <v>54.802048716850351</v>
      </c>
    </row>
    <row r="91" spans="4:15" x14ac:dyDescent="0.3">
      <c r="D91" s="4">
        <v>690</v>
      </c>
      <c r="J91" s="12">
        <f t="shared" si="13"/>
        <v>0.35</v>
      </c>
      <c r="K91" s="63">
        <f t="shared" si="14"/>
        <v>6.2133842082596778E-7</v>
      </c>
      <c r="L91" s="8">
        <v>1</v>
      </c>
      <c r="M91" s="12">
        <f t="shared" si="11"/>
        <v>252000000</v>
      </c>
      <c r="N91" s="13">
        <f t="shared" si="15"/>
        <v>54.802048716850351</v>
      </c>
      <c r="O91" s="11">
        <f t="shared" si="16"/>
        <v>54.802048716850351</v>
      </c>
    </row>
    <row r="92" spans="4:15" x14ac:dyDescent="0.3">
      <c r="D92" s="4">
        <v>700</v>
      </c>
      <c r="J92" s="12">
        <f t="shared" si="13"/>
        <v>0.35</v>
      </c>
      <c r="K92" s="63">
        <f t="shared" si="14"/>
        <v>6.2133842082596778E-7</v>
      </c>
      <c r="L92" s="8">
        <f>1-0.0114</f>
        <v>0.98860000000000003</v>
      </c>
      <c r="M92" s="12">
        <f t="shared" si="11"/>
        <v>249127200</v>
      </c>
      <c r="N92" s="13">
        <f t="shared" si="15"/>
        <v>54.177305361478261</v>
      </c>
      <c r="O92" s="11">
        <f t="shared" si="16"/>
        <v>54.177305361478261</v>
      </c>
    </row>
    <row r="93" spans="4:15" x14ac:dyDescent="0.3">
      <c r="D93" s="4">
        <v>710</v>
      </c>
      <c r="J93" s="12">
        <f t="shared" si="13"/>
        <v>0.35</v>
      </c>
      <c r="K93" s="63">
        <f t="shared" si="14"/>
        <v>6.2133842082596778E-7</v>
      </c>
      <c r="L93" s="8">
        <f>L92-$L$23</f>
        <v>0.97371904761904771</v>
      </c>
      <c r="M93" s="12">
        <f t="shared" si="11"/>
        <v>245377200.00000003</v>
      </c>
      <c r="N93" s="13">
        <f t="shared" si="15"/>
        <v>53.361798684144183</v>
      </c>
      <c r="O93" s="11">
        <f t="shared" si="16"/>
        <v>53.361798684144183</v>
      </c>
    </row>
    <row r="94" spans="4:15" x14ac:dyDescent="0.3">
      <c r="D94" s="4">
        <v>720</v>
      </c>
      <c r="J94" s="12">
        <f t="shared" si="13"/>
        <v>0.35</v>
      </c>
      <c r="K94" s="63">
        <f t="shared" si="14"/>
        <v>6.2133842082596778E-7</v>
      </c>
      <c r="L94" s="8">
        <f t="shared" ref="L94:L157" si="18">L93-$L$23</f>
        <v>0.95883809523809538</v>
      </c>
      <c r="M94" s="12">
        <f t="shared" si="11"/>
        <v>241627200.00000003</v>
      </c>
      <c r="N94" s="13">
        <f t="shared" si="15"/>
        <v>52.546292006810098</v>
      </c>
      <c r="O94" s="11">
        <f t="shared" si="16"/>
        <v>52.546292006810098</v>
      </c>
    </row>
    <row r="95" spans="4:15" x14ac:dyDescent="0.3">
      <c r="D95" s="4">
        <v>730</v>
      </c>
      <c r="J95" s="12">
        <f t="shared" si="13"/>
        <v>0.35</v>
      </c>
      <c r="K95" s="63">
        <f t="shared" si="14"/>
        <v>6.2133842082596778E-7</v>
      </c>
      <c r="L95" s="8">
        <f t="shared" si="18"/>
        <v>0.94395714285714305</v>
      </c>
      <c r="M95" s="12">
        <f t="shared" si="11"/>
        <v>237877200.00000006</v>
      </c>
      <c r="N95" s="13">
        <f t="shared" si="15"/>
        <v>51.730785329476021</v>
      </c>
      <c r="O95" s="11">
        <f t="shared" si="16"/>
        <v>51.730785329476021</v>
      </c>
    </row>
    <row r="96" spans="4:15" x14ac:dyDescent="0.3">
      <c r="D96" s="4">
        <v>740</v>
      </c>
      <c r="J96" s="12">
        <f t="shared" si="13"/>
        <v>0.35</v>
      </c>
      <c r="K96" s="63">
        <f t="shared" si="14"/>
        <v>6.2133842082596778E-7</v>
      </c>
      <c r="L96" s="8">
        <f t="shared" si="18"/>
        <v>0.92907619047619072</v>
      </c>
      <c r="M96" s="12">
        <f t="shared" si="11"/>
        <v>234127200.00000006</v>
      </c>
      <c r="N96" s="13">
        <f t="shared" si="15"/>
        <v>50.915278652141943</v>
      </c>
      <c r="O96" s="11">
        <f t="shared" si="16"/>
        <v>50.915278652141943</v>
      </c>
    </row>
    <row r="97" spans="4:15" x14ac:dyDescent="0.3">
      <c r="D97" s="4">
        <v>750</v>
      </c>
      <c r="J97" s="12">
        <f t="shared" si="13"/>
        <v>0.35</v>
      </c>
      <c r="K97" s="63">
        <f t="shared" si="14"/>
        <v>6.2133842082596778E-7</v>
      </c>
      <c r="L97" s="8">
        <f t="shared" si="18"/>
        <v>0.91419523809523839</v>
      </c>
      <c r="M97" s="12">
        <f t="shared" si="11"/>
        <v>230377200.00000009</v>
      </c>
      <c r="N97" s="13">
        <f t="shared" si="15"/>
        <v>50.099771974807865</v>
      </c>
      <c r="O97" s="11">
        <f t="shared" si="16"/>
        <v>50.099771974807865</v>
      </c>
    </row>
    <row r="98" spans="4:15" x14ac:dyDescent="0.3">
      <c r="D98" s="4">
        <v>760</v>
      </c>
      <c r="J98" s="12">
        <f t="shared" si="13"/>
        <v>0.35</v>
      </c>
      <c r="K98" s="63">
        <f t="shared" si="14"/>
        <v>6.2133842082596778E-7</v>
      </c>
      <c r="L98" s="8">
        <f t="shared" si="18"/>
        <v>0.89931428571428607</v>
      </c>
      <c r="M98" s="12">
        <f t="shared" si="11"/>
        <v>226627200.00000009</v>
      </c>
      <c r="N98" s="13">
        <f t="shared" si="15"/>
        <v>49.28426529747378</v>
      </c>
      <c r="O98" s="11">
        <f t="shared" si="16"/>
        <v>49.28426529747378</v>
      </c>
    </row>
    <row r="99" spans="4:15" x14ac:dyDescent="0.3">
      <c r="D99" s="4">
        <v>770</v>
      </c>
      <c r="J99" s="12">
        <f t="shared" si="13"/>
        <v>0.35</v>
      </c>
      <c r="K99" s="63">
        <f t="shared" si="14"/>
        <v>6.2133842082596778E-7</v>
      </c>
      <c r="L99" s="8">
        <f t="shared" si="18"/>
        <v>0.88443333333333374</v>
      </c>
      <c r="M99" s="12">
        <f t="shared" si="11"/>
        <v>222877200.00000009</v>
      </c>
      <c r="N99" s="13">
        <f t="shared" si="15"/>
        <v>48.468758620139702</v>
      </c>
      <c r="O99" s="11">
        <f t="shared" si="16"/>
        <v>48.468758620139702</v>
      </c>
    </row>
    <row r="100" spans="4:15" x14ac:dyDescent="0.3">
      <c r="D100" s="4">
        <v>780</v>
      </c>
      <c r="J100" s="12">
        <f t="shared" si="13"/>
        <v>0.35</v>
      </c>
      <c r="K100" s="63">
        <f t="shared" si="14"/>
        <v>6.2133842082596778E-7</v>
      </c>
      <c r="L100" s="8">
        <f t="shared" si="18"/>
        <v>0.86955238095238141</v>
      </c>
      <c r="M100" s="12">
        <f t="shared" si="11"/>
        <v>219127200.00000012</v>
      </c>
      <c r="N100" s="13">
        <f t="shared" si="15"/>
        <v>47.653251942805625</v>
      </c>
      <c r="O100" s="11">
        <f t="shared" si="16"/>
        <v>47.653251942805625</v>
      </c>
    </row>
    <row r="101" spans="4:15" x14ac:dyDescent="0.3">
      <c r="D101" s="4">
        <v>790</v>
      </c>
      <c r="J101" s="12">
        <f t="shared" si="13"/>
        <v>0.35</v>
      </c>
      <c r="K101" s="63">
        <f t="shared" si="14"/>
        <v>6.2133842082596778E-7</v>
      </c>
      <c r="L101" s="8">
        <f t="shared" si="18"/>
        <v>0.85467142857142908</v>
      </c>
      <c r="M101" s="12">
        <f t="shared" si="11"/>
        <v>215377200.00000012</v>
      </c>
      <c r="N101" s="13">
        <f t="shared" si="15"/>
        <v>46.83774526547154</v>
      </c>
      <c r="O101" s="11">
        <f t="shared" si="16"/>
        <v>46.83774526547154</v>
      </c>
    </row>
    <row r="102" spans="4:15" x14ac:dyDescent="0.3">
      <c r="D102" s="4">
        <v>800</v>
      </c>
      <c r="J102" s="12">
        <f t="shared" si="13"/>
        <v>0.35</v>
      </c>
      <c r="K102" s="63">
        <f t="shared" si="14"/>
        <v>6.2133842082596778E-7</v>
      </c>
      <c r="L102" s="8">
        <f t="shared" si="18"/>
        <v>0.83979047619047675</v>
      </c>
      <c r="M102" s="12">
        <f t="shared" si="11"/>
        <v>211627200.00000015</v>
      </c>
      <c r="N102" s="13">
        <f t="shared" si="15"/>
        <v>46.022238588137462</v>
      </c>
      <c r="O102" s="11">
        <f t="shared" si="16"/>
        <v>46.022238588137462</v>
      </c>
    </row>
    <row r="103" spans="4:15" x14ac:dyDescent="0.3">
      <c r="D103" s="4">
        <v>810</v>
      </c>
      <c r="J103" s="12">
        <f t="shared" si="13"/>
        <v>0.35</v>
      </c>
      <c r="K103" s="63">
        <f t="shared" si="14"/>
        <v>6.2133842082596778E-7</v>
      </c>
      <c r="L103" s="8">
        <f t="shared" si="18"/>
        <v>0.82490952380952443</v>
      </c>
      <c r="M103" s="12">
        <f t="shared" si="11"/>
        <v>207877200.00000015</v>
      </c>
      <c r="N103" s="13">
        <f t="shared" si="15"/>
        <v>45.206731910803384</v>
      </c>
      <c r="O103" s="11">
        <f t="shared" si="16"/>
        <v>45.206731910803384</v>
      </c>
    </row>
    <row r="104" spans="4:15" x14ac:dyDescent="0.3">
      <c r="D104" s="4">
        <v>820</v>
      </c>
      <c r="J104" s="12">
        <f t="shared" si="13"/>
        <v>0.35</v>
      </c>
      <c r="K104" s="63">
        <f t="shared" si="14"/>
        <v>6.2133842082596778E-7</v>
      </c>
      <c r="L104" s="8">
        <f t="shared" si="18"/>
        <v>0.8100285714285721</v>
      </c>
      <c r="M104" s="12">
        <f t="shared" si="11"/>
        <v>204127200.00000018</v>
      </c>
      <c r="N104" s="13">
        <f t="shared" si="15"/>
        <v>44.391225233469306</v>
      </c>
      <c r="O104" s="11">
        <f t="shared" si="16"/>
        <v>44.391225233469306</v>
      </c>
    </row>
    <row r="105" spans="4:15" x14ac:dyDescent="0.3">
      <c r="D105" s="4">
        <v>830</v>
      </c>
      <c r="J105" s="12">
        <f t="shared" si="13"/>
        <v>0.35</v>
      </c>
      <c r="K105" s="63">
        <f t="shared" si="14"/>
        <v>6.2133842082596778E-7</v>
      </c>
      <c r="L105" s="8">
        <f t="shared" si="18"/>
        <v>0.79514761904761977</v>
      </c>
      <c r="M105" s="12">
        <f t="shared" si="11"/>
        <v>200377200.00000018</v>
      </c>
      <c r="N105" s="13">
        <f t="shared" si="15"/>
        <v>43.575718556135222</v>
      </c>
      <c r="O105" s="11">
        <f t="shared" si="16"/>
        <v>43.575718556135222</v>
      </c>
    </row>
    <row r="106" spans="4:15" x14ac:dyDescent="0.3">
      <c r="D106" s="4">
        <v>840</v>
      </c>
      <c r="J106" s="12">
        <f t="shared" si="13"/>
        <v>0.35</v>
      </c>
      <c r="K106" s="63">
        <f t="shared" si="14"/>
        <v>6.2133842082596778E-7</v>
      </c>
      <c r="L106" s="8">
        <f t="shared" si="18"/>
        <v>0.78026666666666744</v>
      </c>
      <c r="M106" s="12">
        <f t="shared" si="11"/>
        <v>196627200.00000021</v>
      </c>
      <c r="N106" s="13">
        <f t="shared" si="15"/>
        <v>42.760211878801144</v>
      </c>
      <c r="O106" s="11">
        <f t="shared" si="16"/>
        <v>42.760211878801144</v>
      </c>
    </row>
    <row r="107" spans="4:15" x14ac:dyDescent="0.3">
      <c r="D107" s="4">
        <v>850</v>
      </c>
      <c r="J107" s="12">
        <f t="shared" si="13"/>
        <v>0.35</v>
      </c>
      <c r="K107" s="63">
        <f t="shared" si="14"/>
        <v>6.2133842082596778E-7</v>
      </c>
      <c r="L107" s="8">
        <f t="shared" si="18"/>
        <v>0.76538571428571511</v>
      </c>
      <c r="M107" s="12">
        <f t="shared" si="11"/>
        <v>192877200.00000021</v>
      </c>
      <c r="N107" s="13">
        <f t="shared" si="15"/>
        <v>41.944705201467066</v>
      </c>
      <c r="O107" s="11">
        <f t="shared" si="16"/>
        <v>41.944705201467066</v>
      </c>
    </row>
    <row r="108" spans="4:15" x14ac:dyDescent="0.3">
      <c r="D108" s="4">
        <v>860</v>
      </c>
      <c r="J108" s="12">
        <f t="shared" si="13"/>
        <v>0.35</v>
      </c>
      <c r="K108" s="63">
        <f t="shared" si="14"/>
        <v>6.2133842082596778E-7</v>
      </c>
      <c r="L108" s="8">
        <f t="shared" si="18"/>
        <v>0.75050476190476278</v>
      </c>
      <c r="M108" s="12">
        <f t="shared" si="11"/>
        <v>189127200.00000021</v>
      </c>
      <c r="N108" s="13">
        <f t="shared" si="15"/>
        <v>41.129198524132981</v>
      </c>
      <c r="O108" s="11">
        <f t="shared" si="16"/>
        <v>41.129198524132981</v>
      </c>
    </row>
    <row r="109" spans="4:15" x14ac:dyDescent="0.3">
      <c r="D109" s="4">
        <v>870</v>
      </c>
      <c r="J109" s="12">
        <f t="shared" si="13"/>
        <v>0.35</v>
      </c>
      <c r="K109" s="63">
        <f t="shared" si="14"/>
        <v>6.2133842082596778E-7</v>
      </c>
      <c r="L109" s="8">
        <f t="shared" si="18"/>
        <v>0.73562380952381046</v>
      </c>
      <c r="M109" s="12">
        <f t="shared" si="11"/>
        <v>185377200.00000024</v>
      </c>
      <c r="N109" s="13">
        <f t="shared" si="15"/>
        <v>40.313691846798903</v>
      </c>
      <c r="O109" s="11">
        <f t="shared" si="16"/>
        <v>40.313691846798903</v>
      </c>
    </row>
    <row r="110" spans="4:15" x14ac:dyDescent="0.3">
      <c r="D110" s="4">
        <v>880</v>
      </c>
      <c r="J110" s="12">
        <f t="shared" si="13"/>
        <v>0.35</v>
      </c>
      <c r="K110" s="63">
        <f t="shared" si="14"/>
        <v>6.2133842082596778E-7</v>
      </c>
      <c r="L110" s="8">
        <f t="shared" si="18"/>
        <v>0.72074285714285813</v>
      </c>
      <c r="M110" s="12">
        <f t="shared" si="11"/>
        <v>181627200.00000024</v>
      </c>
      <c r="N110" s="13">
        <f t="shared" si="15"/>
        <v>39.498185169464826</v>
      </c>
      <c r="O110" s="11">
        <f t="shared" si="16"/>
        <v>39.498185169464826</v>
      </c>
    </row>
    <row r="111" spans="4:15" x14ac:dyDescent="0.3">
      <c r="D111" s="4">
        <v>890</v>
      </c>
      <c r="J111" s="12">
        <f t="shared" si="13"/>
        <v>0.35</v>
      </c>
      <c r="K111" s="63">
        <f t="shared" si="14"/>
        <v>6.2133842082596778E-7</v>
      </c>
      <c r="L111" s="8">
        <f t="shared" si="18"/>
        <v>0.7058619047619058</v>
      </c>
      <c r="M111" s="12">
        <f t="shared" si="11"/>
        <v>177877200.00000027</v>
      </c>
      <c r="N111" s="13">
        <f t="shared" si="15"/>
        <v>38.682678492130748</v>
      </c>
      <c r="O111" s="11">
        <f t="shared" si="16"/>
        <v>38.682678492130748</v>
      </c>
    </row>
    <row r="112" spans="4:15" x14ac:dyDescent="0.3">
      <c r="D112" s="4">
        <v>900</v>
      </c>
      <c r="J112" s="12">
        <f t="shared" si="13"/>
        <v>0.35</v>
      </c>
      <c r="K112" s="63">
        <f t="shared" si="14"/>
        <v>6.2133842082596778E-7</v>
      </c>
      <c r="L112" s="8">
        <f t="shared" si="18"/>
        <v>0.69098095238095347</v>
      </c>
      <c r="M112" s="12">
        <f t="shared" si="11"/>
        <v>174127200.00000027</v>
      </c>
      <c r="N112" s="13">
        <f t="shared" si="15"/>
        <v>37.867171814796663</v>
      </c>
      <c r="O112" s="11">
        <f t="shared" si="16"/>
        <v>37.867171814796663</v>
      </c>
    </row>
    <row r="113" spans="4:15" x14ac:dyDescent="0.3">
      <c r="D113" s="4">
        <v>910</v>
      </c>
      <c r="J113" s="12">
        <f t="shared" si="13"/>
        <v>0.35</v>
      </c>
      <c r="K113" s="63">
        <f t="shared" si="14"/>
        <v>6.2133842082596778E-7</v>
      </c>
      <c r="L113" s="8">
        <f t="shared" si="18"/>
        <v>0.67610000000000114</v>
      </c>
      <c r="M113" s="12">
        <f t="shared" ref="M113:M158" si="19">L113*$K$6</f>
        <v>170377200.0000003</v>
      </c>
      <c r="N113" s="13">
        <f t="shared" si="15"/>
        <v>37.051665137462585</v>
      </c>
      <c r="O113" s="11">
        <f t="shared" si="16"/>
        <v>37.051665137462585</v>
      </c>
    </row>
    <row r="114" spans="4:15" x14ac:dyDescent="0.3">
      <c r="D114" s="4">
        <v>920</v>
      </c>
      <c r="J114" s="12">
        <f t="shared" si="13"/>
        <v>0.35</v>
      </c>
      <c r="K114" s="63">
        <f t="shared" si="14"/>
        <v>6.2133842082596778E-7</v>
      </c>
      <c r="L114" s="8">
        <f t="shared" si="18"/>
        <v>0.66121904761904882</v>
      </c>
      <c r="M114" s="12">
        <f t="shared" si="19"/>
        <v>166627200.0000003</v>
      </c>
      <c r="N114" s="13">
        <f t="shared" si="15"/>
        <v>36.236158460128507</v>
      </c>
      <c r="O114" s="11">
        <f t="shared" si="16"/>
        <v>36.236158460128507</v>
      </c>
    </row>
    <row r="115" spans="4:15" x14ac:dyDescent="0.3">
      <c r="D115" s="4">
        <v>930</v>
      </c>
      <c r="J115" s="12">
        <f t="shared" si="13"/>
        <v>0.35</v>
      </c>
      <c r="K115" s="63">
        <f t="shared" si="14"/>
        <v>6.2133842082596778E-7</v>
      </c>
      <c r="L115" s="8">
        <f t="shared" si="18"/>
        <v>0.64633809523809649</v>
      </c>
      <c r="M115" s="12">
        <f t="shared" si="19"/>
        <v>162877200.00000033</v>
      </c>
      <c r="N115" s="13">
        <f t="shared" si="15"/>
        <v>35.42065178279443</v>
      </c>
      <c r="O115" s="11">
        <f t="shared" si="16"/>
        <v>35.42065178279443</v>
      </c>
    </row>
    <row r="116" spans="4:15" x14ac:dyDescent="0.3">
      <c r="D116" s="4">
        <v>940</v>
      </c>
      <c r="J116" s="12">
        <f t="shared" si="13"/>
        <v>0.35</v>
      </c>
      <c r="K116" s="63">
        <f t="shared" si="14"/>
        <v>6.2133842082596778E-7</v>
      </c>
      <c r="L116" s="8">
        <f t="shared" si="18"/>
        <v>0.63145714285714416</v>
      </c>
      <c r="M116" s="12">
        <f t="shared" si="19"/>
        <v>159127200.00000033</v>
      </c>
      <c r="N116" s="13">
        <f t="shared" si="15"/>
        <v>34.605145105460345</v>
      </c>
      <c r="O116" s="11">
        <f t="shared" si="16"/>
        <v>34.605145105460345</v>
      </c>
    </row>
    <row r="117" spans="4:15" x14ac:dyDescent="0.3">
      <c r="D117" s="4">
        <v>950</v>
      </c>
      <c r="J117" s="12">
        <f t="shared" si="13"/>
        <v>0.35</v>
      </c>
      <c r="K117" s="63">
        <f t="shared" si="14"/>
        <v>6.2133842082596778E-7</v>
      </c>
      <c r="L117" s="8">
        <f t="shared" si="18"/>
        <v>0.61657619047619183</v>
      </c>
      <c r="M117" s="12">
        <f t="shared" si="19"/>
        <v>155377200.00000033</v>
      </c>
      <c r="N117" s="13">
        <f t="shared" si="15"/>
        <v>33.789638428126267</v>
      </c>
      <c r="O117" s="11">
        <f t="shared" si="16"/>
        <v>33.789638428126267</v>
      </c>
    </row>
    <row r="118" spans="4:15" x14ac:dyDescent="0.3">
      <c r="D118" s="4">
        <v>960</v>
      </c>
      <c r="J118" s="12">
        <f t="shared" si="13"/>
        <v>0.35</v>
      </c>
      <c r="K118" s="63">
        <f t="shared" si="14"/>
        <v>6.2133842082596778E-7</v>
      </c>
      <c r="L118" s="8">
        <f t="shared" si="18"/>
        <v>0.6016952380952395</v>
      </c>
      <c r="M118" s="12">
        <f t="shared" si="19"/>
        <v>151627200.00000036</v>
      </c>
      <c r="N118" s="13">
        <f t="shared" si="15"/>
        <v>32.974131750792189</v>
      </c>
      <c r="O118" s="11">
        <f t="shared" si="16"/>
        <v>32.974131750792189</v>
      </c>
    </row>
    <row r="119" spans="4:15" x14ac:dyDescent="0.3">
      <c r="D119" s="4">
        <v>970</v>
      </c>
      <c r="J119" s="12">
        <f t="shared" si="13"/>
        <v>0.35</v>
      </c>
      <c r="K119" s="63">
        <f t="shared" si="14"/>
        <v>6.2133842082596778E-7</v>
      </c>
      <c r="L119" s="8">
        <f t="shared" si="18"/>
        <v>0.58681428571428718</v>
      </c>
      <c r="M119" s="12">
        <f t="shared" si="19"/>
        <v>147877200.00000036</v>
      </c>
      <c r="N119" s="13">
        <f t="shared" si="15"/>
        <v>32.158625073458104</v>
      </c>
      <c r="O119" s="11">
        <f t="shared" si="16"/>
        <v>32.158625073458104</v>
      </c>
    </row>
    <row r="120" spans="4:15" x14ac:dyDescent="0.3">
      <c r="D120" s="4">
        <v>980</v>
      </c>
      <c r="J120" s="12">
        <f t="shared" si="13"/>
        <v>0.35</v>
      </c>
      <c r="K120" s="63">
        <f t="shared" si="14"/>
        <v>6.2133842082596778E-7</v>
      </c>
      <c r="L120" s="8">
        <f t="shared" si="18"/>
        <v>0.57193333333333485</v>
      </c>
      <c r="M120" s="12">
        <f t="shared" si="19"/>
        <v>144127200.00000039</v>
      </c>
      <c r="N120" s="13">
        <f t="shared" si="15"/>
        <v>31.34311839612403</v>
      </c>
      <c r="O120" s="11">
        <f t="shared" si="16"/>
        <v>31.34311839612403</v>
      </c>
    </row>
    <row r="121" spans="4:15" x14ac:dyDescent="0.3">
      <c r="D121" s="4">
        <v>990</v>
      </c>
      <c r="J121" s="12">
        <f t="shared" si="13"/>
        <v>0.35</v>
      </c>
      <c r="K121" s="63">
        <f t="shared" si="14"/>
        <v>6.2133842082596778E-7</v>
      </c>
      <c r="L121" s="8">
        <f t="shared" si="18"/>
        <v>0.55705238095238252</v>
      </c>
      <c r="M121" s="12">
        <f t="shared" si="19"/>
        <v>140377200.00000039</v>
      </c>
      <c r="N121" s="13">
        <f t="shared" si="15"/>
        <v>30.527611718789945</v>
      </c>
      <c r="O121" s="11">
        <f t="shared" si="16"/>
        <v>30.527611718789945</v>
      </c>
    </row>
    <row r="122" spans="4:15" x14ac:dyDescent="0.3">
      <c r="D122" s="4">
        <v>1000</v>
      </c>
      <c r="J122" s="12">
        <f t="shared" si="13"/>
        <v>0.35</v>
      </c>
      <c r="K122" s="63">
        <f t="shared" si="14"/>
        <v>6.2133842082596778E-7</v>
      </c>
      <c r="L122" s="8">
        <f t="shared" si="18"/>
        <v>0.54217142857143019</v>
      </c>
      <c r="M122" s="12">
        <f t="shared" si="19"/>
        <v>136627200.00000042</v>
      </c>
      <c r="N122" s="13">
        <f t="shared" si="15"/>
        <v>29.712105041455871</v>
      </c>
      <c r="O122" s="11">
        <f t="shared" si="16"/>
        <v>29.712105041455871</v>
      </c>
    </row>
    <row r="123" spans="4:15" x14ac:dyDescent="0.3">
      <c r="D123" s="4">
        <v>1010</v>
      </c>
      <c r="J123" s="12">
        <f t="shared" si="13"/>
        <v>0.35</v>
      </c>
      <c r="K123" s="63">
        <f t="shared" si="14"/>
        <v>6.2133842082596778E-7</v>
      </c>
      <c r="L123" s="8">
        <f t="shared" si="18"/>
        <v>0.52729047619047786</v>
      </c>
      <c r="M123" s="12">
        <f t="shared" si="19"/>
        <v>132877200.00000042</v>
      </c>
      <c r="N123" s="13">
        <f t="shared" si="15"/>
        <v>28.896598364121786</v>
      </c>
      <c r="O123" s="11">
        <f t="shared" si="16"/>
        <v>28.896598364121786</v>
      </c>
    </row>
    <row r="124" spans="4:15" x14ac:dyDescent="0.3">
      <c r="D124" s="4">
        <v>1020</v>
      </c>
      <c r="J124" s="12">
        <f t="shared" si="13"/>
        <v>0.35</v>
      </c>
      <c r="K124" s="63">
        <f t="shared" si="14"/>
        <v>6.2133842082596778E-7</v>
      </c>
      <c r="L124" s="8">
        <f t="shared" si="18"/>
        <v>0.51240952380952554</v>
      </c>
      <c r="M124" s="12">
        <f t="shared" si="19"/>
        <v>129127200.00000043</v>
      </c>
      <c r="N124" s="13">
        <f t="shared" si="15"/>
        <v>28.081091686787708</v>
      </c>
      <c r="O124" s="11">
        <f t="shared" si="16"/>
        <v>28.081091686787708</v>
      </c>
    </row>
    <row r="125" spans="4:15" x14ac:dyDescent="0.3">
      <c r="D125" s="4">
        <v>1030</v>
      </c>
      <c r="J125" s="12">
        <f t="shared" si="13"/>
        <v>0.35</v>
      </c>
      <c r="K125" s="63">
        <f t="shared" si="14"/>
        <v>6.2133842082596778E-7</v>
      </c>
      <c r="L125" s="8">
        <f t="shared" si="18"/>
        <v>0.49752857142857315</v>
      </c>
      <c r="M125" s="12">
        <f t="shared" si="19"/>
        <v>125377200.00000043</v>
      </c>
      <c r="N125" s="13">
        <f t="shared" si="15"/>
        <v>27.265585009453627</v>
      </c>
      <c r="O125" s="11">
        <f t="shared" si="16"/>
        <v>27.265585009453627</v>
      </c>
    </row>
    <row r="126" spans="4:15" x14ac:dyDescent="0.3">
      <c r="D126" s="4">
        <v>1040</v>
      </c>
      <c r="J126" s="12">
        <f t="shared" si="13"/>
        <v>0.35</v>
      </c>
      <c r="K126" s="63">
        <f t="shared" si="14"/>
        <v>6.2133842082596778E-7</v>
      </c>
      <c r="L126" s="8">
        <f t="shared" si="18"/>
        <v>0.48264761904762077</v>
      </c>
      <c r="M126" s="12">
        <f t="shared" si="19"/>
        <v>121627200.00000043</v>
      </c>
      <c r="N126" s="13">
        <f t="shared" si="15"/>
        <v>26.450078332119542</v>
      </c>
      <c r="O126" s="11">
        <f t="shared" si="16"/>
        <v>26.450078332119542</v>
      </c>
    </row>
    <row r="127" spans="4:15" x14ac:dyDescent="0.3">
      <c r="D127" s="4">
        <v>1050</v>
      </c>
      <c r="J127" s="12">
        <f t="shared" si="13"/>
        <v>0.35</v>
      </c>
      <c r="K127" s="63">
        <f t="shared" si="14"/>
        <v>6.2133842082596778E-7</v>
      </c>
      <c r="L127" s="8">
        <f t="shared" si="18"/>
        <v>0.46776666666666838</v>
      </c>
      <c r="M127" s="12">
        <f t="shared" si="19"/>
        <v>117877200.00000043</v>
      </c>
      <c r="N127" s="13">
        <f t="shared" si="15"/>
        <v>25.634571654785461</v>
      </c>
      <c r="O127" s="11">
        <f t="shared" si="16"/>
        <v>25.634571654785461</v>
      </c>
    </row>
    <row r="128" spans="4:15" x14ac:dyDescent="0.3">
      <c r="D128" s="4">
        <v>1060</v>
      </c>
      <c r="J128" s="12">
        <f t="shared" si="13"/>
        <v>0.35</v>
      </c>
      <c r="K128" s="63">
        <f t="shared" si="14"/>
        <v>6.2133842082596778E-7</v>
      </c>
      <c r="L128" s="8">
        <f t="shared" si="18"/>
        <v>0.452885714285716</v>
      </c>
      <c r="M128" s="12">
        <f t="shared" si="19"/>
        <v>114127200.00000043</v>
      </c>
      <c r="N128" s="13">
        <f t="shared" si="15"/>
        <v>24.819064977451376</v>
      </c>
      <c r="O128" s="11">
        <f t="shared" si="16"/>
        <v>24.819064977451376</v>
      </c>
    </row>
    <row r="129" spans="4:15" x14ac:dyDescent="0.3">
      <c r="D129" s="4">
        <v>1070</v>
      </c>
      <c r="J129" s="12">
        <f t="shared" si="13"/>
        <v>0.35</v>
      </c>
      <c r="K129" s="63">
        <f t="shared" si="14"/>
        <v>6.2133842082596778E-7</v>
      </c>
      <c r="L129" s="8">
        <f t="shared" si="18"/>
        <v>0.43800476190476362</v>
      </c>
      <c r="M129" s="12">
        <f t="shared" si="19"/>
        <v>110377200.00000043</v>
      </c>
      <c r="N129" s="13">
        <f t="shared" si="15"/>
        <v>24.003558300117295</v>
      </c>
      <c r="O129" s="11">
        <f t="shared" si="16"/>
        <v>24.003558300117295</v>
      </c>
    </row>
    <row r="130" spans="4:15" x14ac:dyDescent="0.3">
      <c r="D130" s="4">
        <v>1080</v>
      </c>
      <c r="J130" s="12">
        <f t="shared" si="13"/>
        <v>0.35</v>
      </c>
      <c r="K130" s="63">
        <f t="shared" si="14"/>
        <v>6.2133842082596778E-7</v>
      </c>
      <c r="L130" s="8">
        <f t="shared" si="18"/>
        <v>0.42312380952381123</v>
      </c>
      <c r="M130" s="12">
        <f t="shared" si="19"/>
        <v>106627200.00000043</v>
      </c>
      <c r="N130" s="13">
        <f t="shared" si="15"/>
        <v>23.188051622783213</v>
      </c>
      <c r="O130" s="11">
        <f t="shared" si="16"/>
        <v>23.188051622783213</v>
      </c>
    </row>
    <row r="131" spans="4:15" x14ac:dyDescent="0.3">
      <c r="D131" s="4">
        <v>1090</v>
      </c>
      <c r="J131" s="12">
        <f t="shared" si="13"/>
        <v>0.35</v>
      </c>
      <c r="K131" s="63">
        <f t="shared" si="14"/>
        <v>6.2133842082596778E-7</v>
      </c>
      <c r="L131" s="8">
        <f t="shared" si="18"/>
        <v>0.40824285714285885</v>
      </c>
      <c r="M131" s="12">
        <f t="shared" si="19"/>
        <v>102877200.00000043</v>
      </c>
      <c r="N131" s="13">
        <f t="shared" si="15"/>
        <v>22.372544945449128</v>
      </c>
      <c r="O131" s="11">
        <f t="shared" si="16"/>
        <v>22.372544945449128</v>
      </c>
    </row>
    <row r="132" spans="4:15" x14ac:dyDescent="0.3">
      <c r="D132" s="4">
        <v>1100</v>
      </c>
      <c r="J132" s="12">
        <f t="shared" si="13"/>
        <v>0.35</v>
      </c>
      <c r="K132" s="63">
        <f t="shared" si="14"/>
        <v>6.2133842082596778E-7</v>
      </c>
      <c r="L132" s="8">
        <f t="shared" si="18"/>
        <v>0.39336190476190647</v>
      </c>
      <c r="M132" s="12">
        <f t="shared" si="19"/>
        <v>99127200.000000432</v>
      </c>
      <c r="N132" s="13">
        <f t="shared" si="15"/>
        <v>21.557038268115047</v>
      </c>
      <c r="O132" s="11">
        <f t="shared" si="16"/>
        <v>21.557038268115047</v>
      </c>
    </row>
    <row r="133" spans="4:15" x14ac:dyDescent="0.3">
      <c r="D133" s="4">
        <v>1110</v>
      </c>
      <c r="J133" s="12">
        <f t="shared" si="13"/>
        <v>0.35</v>
      </c>
      <c r="K133" s="63">
        <f t="shared" si="14"/>
        <v>6.2133842082596778E-7</v>
      </c>
      <c r="L133" s="8">
        <f t="shared" si="18"/>
        <v>0.37848095238095408</v>
      </c>
      <c r="M133" s="12">
        <f t="shared" si="19"/>
        <v>95377200.000000432</v>
      </c>
      <c r="N133" s="13">
        <f t="shared" si="15"/>
        <v>20.741531590780966</v>
      </c>
      <c r="O133" s="11">
        <f t="shared" si="16"/>
        <v>20.741531590780966</v>
      </c>
    </row>
    <row r="134" spans="4:15" x14ac:dyDescent="0.3">
      <c r="D134" s="4">
        <v>1120</v>
      </c>
      <c r="J134" s="12">
        <f t="shared" si="13"/>
        <v>0.35</v>
      </c>
      <c r="K134" s="63">
        <f t="shared" si="14"/>
        <v>6.2133842082596778E-7</v>
      </c>
      <c r="L134" s="8">
        <f t="shared" si="18"/>
        <v>0.3636000000000017</v>
      </c>
      <c r="M134" s="12">
        <f t="shared" si="19"/>
        <v>91627200.000000432</v>
      </c>
      <c r="N134" s="13">
        <f t="shared" si="15"/>
        <v>19.926024913446881</v>
      </c>
      <c r="O134" s="11">
        <f t="shared" si="16"/>
        <v>19.926024913446881</v>
      </c>
    </row>
    <row r="135" spans="4:15" x14ac:dyDescent="0.3">
      <c r="D135" s="4">
        <v>1130</v>
      </c>
      <c r="J135" s="12">
        <f t="shared" si="13"/>
        <v>0.35</v>
      </c>
      <c r="K135" s="63">
        <f t="shared" si="14"/>
        <v>6.2133842082596778E-7</v>
      </c>
      <c r="L135" s="8">
        <f t="shared" si="18"/>
        <v>0.34871904761904932</v>
      </c>
      <c r="M135" s="12">
        <f t="shared" si="19"/>
        <v>87877200.000000432</v>
      </c>
      <c r="N135" s="13">
        <f t="shared" si="15"/>
        <v>19.110518236112799</v>
      </c>
      <c r="O135" s="11">
        <f t="shared" si="16"/>
        <v>19.110518236112799</v>
      </c>
    </row>
    <row r="136" spans="4:15" x14ac:dyDescent="0.3">
      <c r="D136" s="4">
        <v>1140</v>
      </c>
      <c r="J136" s="12">
        <f t="shared" si="13"/>
        <v>0.35</v>
      </c>
      <c r="K136" s="63">
        <f t="shared" si="14"/>
        <v>6.2133842082596778E-7</v>
      </c>
      <c r="L136" s="8">
        <f t="shared" si="18"/>
        <v>0.33383809523809693</v>
      </c>
      <c r="M136" s="12">
        <f t="shared" si="19"/>
        <v>84127200.000000432</v>
      </c>
      <c r="N136" s="13">
        <f t="shared" si="15"/>
        <v>18.295011558778718</v>
      </c>
      <c r="O136" s="11">
        <f t="shared" si="16"/>
        <v>18.295011558778718</v>
      </c>
    </row>
    <row r="137" spans="4:15" x14ac:dyDescent="0.3">
      <c r="D137" s="4">
        <v>1150</v>
      </c>
      <c r="J137" s="12">
        <f t="shared" si="13"/>
        <v>0.35</v>
      </c>
      <c r="K137" s="63">
        <f t="shared" si="14"/>
        <v>6.2133842082596778E-7</v>
      </c>
      <c r="L137" s="8">
        <f t="shared" si="18"/>
        <v>0.31895714285714455</v>
      </c>
      <c r="M137" s="12">
        <f t="shared" si="19"/>
        <v>80377200.000000432</v>
      </c>
      <c r="N137" s="13">
        <f t="shared" si="15"/>
        <v>17.479504881444633</v>
      </c>
      <c r="O137" s="11">
        <f t="shared" si="16"/>
        <v>17.479504881444633</v>
      </c>
    </row>
    <row r="138" spans="4:15" x14ac:dyDescent="0.3">
      <c r="D138" s="4">
        <v>1160</v>
      </c>
      <c r="J138" s="12">
        <f t="shared" si="13"/>
        <v>0.35</v>
      </c>
      <c r="K138" s="63">
        <f t="shared" si="14"/>
        <v>6.2133842082596778E-7</v>
      </c>
      <c r="L138" s="8">
        <f t="shared" si="18"/>
        <v>0.30407619047619217</v>
      </c>
      <c r="M138" s="12">
        <f t="shared" si="19"/>
        <v>76627200.000000432</v>
      </c>
      <c r="N138" s="13">
        <f t="shared" si="15"/>
        <v>16.663998204110552</v>
      </c>
      <c r="O138" s="11">
        <f t="shared" si="16"/>
        <v>16.663998204110552</v>
      </c>
    </row>
    <row r="139" spans="4:15" x14ac:dyDescent="0.3">
      <c r="D139" s="4">
        <v>1170</v>
      </c>
      <c r="J139" s="12">
        <f t="shared" si="13"/>
        <v>0.35</v>
      </c>
      <c r="K139" s="63">
        <f t="shared" si="14"/>
        <v>6.2133842082596778E-7</v>
      </c>
      <c r="L139" s="8">
        <f t="shared" si="18"/>
        <v>0.28919523809523978</v>
      </c>
      <c r="M139" s="12">
        <f t="shared" si="19"/>
        <v>72877200.000000432</v>
      </c>
      <c r="N139" s="13">
        <f t="shared" si="15"/>
        <v>15.848491526776469</v>
      </c>
      <c r="O139" s="11">
        <f t="shared" si="16"/>
        <v>15.848491526776469</v>
      </c>
    </row>
    <row r="140" spans="4:15" x14ac:dyDescent="0.3">
      <c r="D140" s="4">
        <v>1180</v>
      </c>
      <c r="J140" s="12">
        <f t="shared" si="13"/>
        <v>0.35</v>
      </c>
      <c r="K140" s="63">
        <f t="shared" si="14"/>
        <v>6.2133842082596778E-7</v>
      </c>
      <c r="L140" s="8">
        <f t="shared" si="18"/>
        <v>0.2743142857142874</v>
      </c>
      <c r="M140" s="12">
        <f t="shared" si="19"/>
        <v>69127200.000000417</v>
      </c>
      <c r="N140" s="13">
        <f t="shared" si="15"/>
        <v>15.032984849442382</v>
      </c>
      <c r="O140" s="11">
        <f t="shared" si="16"/>
        <v>15.032984849442382</v>
      </c>
    </row>
    <row r="141" spans="4:15" x14ac:dyDescent="0.3">
      <c r="D141" s="4">
        <v>1190</v>
      </c>
      <c r="J141" s="12">
        <f t="shared" si="13"/>
        <v>0.35</v>
      </c>
      <c r="K141" s="63">
        <f t="shared" si="14"/>
        <v>6.2133842082596778E-7</v>
      </c>
      <c r="L141" s="8">
        <f t="shared" si="18"/>
        <v>0.25943333333333501</v>
      </c>
      <c r="M141" s="12">
        <f t="shared" si="19"/>
        <v>65377200.000000425</v>
      </c>
      <c r="N141" s="13">
        <f t="shared" si="15"/>
        <v>14.217478172108303</v>
      </c>
      <c r="O141" s="11">
        <f t="shared" si="16"/>
        <v>14.217478172108303</v>
      </c>
    </row>
    <row r="142" spans="4:15" x14ac:dyDescent="0.3">
      <c r="D142" s="4">
        <v>1200</v>
      </c>
      <c r="J142" s="12">
        <f t="shared" si="13"/>
        <v>0.35</v>
      </c>
      <c r="K142" s="63">
        <f t="shared" si="14"/>
        <v>6.2133842082596778E-7</v>
      </c>
      <c r="L142" s="8">
        <f t="shared" si="18"/>
        <v>0.24455238095238263</v>
      </c>
      <c r="M142" s="12">
        <f t="shared" si="19"/>
        <v>61627200.000000425</v>
      </c>
      <c r="N142" s="13">
        <f t="shared" si="15"/>
        <v>13.401971494774219</v>
      </c>
      <c r="O142" s="11">
        <f t="shared" si="16"/>
        <v>13.401971494774219</v>
      </c>
    </row>
    <row r="143" spans="4:15" x14ac:dyDescent="0.3">
      <c r="D143" s="4">
        <v>1210</v>
      </c>
      <c r="J143" s="12">
        <f t="shared" si="13"/>
        <v>0.35</v>
      </c>
      <c r="K143" s="63">
        <f t="shared" si="14"/>
        <v>6.2133842082596778E-7</v>
      </c>
      <c r="L143" s="8">
        <f t="shared" si="18"/>
        <v>0.22967142857143025</v>
      </c>
      <c r="M143" s="12">
        <f t="shared" si="19"/>
        <v>57877200.000000425</v>
      </c>
      <c r="N143" s="13">
        <f t="shared" si="15"/>
        <v>12.586464817440136</v>
      </c>
      <c r="O143" s="11">
        <f t="shared" si="16"/>
        <v>12.586464817440136</v>
      </c>
    </row>
    <row r="144" spans="4:15" x14ac:dyDescent="0.3">
      <c r="D144" s="4">
        <v>1220</v>
      </c>
      <c r="J144" s="12">
        <f t="shared" si="13"/>
        <v>0.35</v>
      </c>
      <c r="K144" s="63">
        <f t="shared" si="14"/>
        <v>6.2133842082596778E-7</v>
      </c>
      <c r="L144" s="8">
        <f t="shared" si="18"/>
        <v>0.21479047619047786</v>
      </c>
      <c r="M144" s="12">
        <f t="shared" si="19"/>
        <v>54127200.000000425</v>
      </c>
      <c r="N144" s="13">
        <f t="shared" si="15"/>
        <v>11.770958140106053</v>
      </c>
      <c r="O144" s="11">
        <f t="shared" si="16"/>
        <v>11.770958140106053</v>
      </c>
    </row>
    <row r="145" spans="4:15" x14ac:dyDescent="0.3">
      <c r="D145" s="4">
        <v>1230</v>
      </c>
      <c r="J145" s="12">
        <f t="shared" si="13"/>
        <v>0.35</v>
      </c>
      <c r="K145" s="63">
        <f t="shared" si="14"/>
        <v>6.2133842082596778E-7</v>
      </c>
      <c r="L145" s="8">
        <f t="shared" si="18"/>
        <v>0.19990952380952548</v>
      </c>
      <c r="M145" s="12">
        <f t="shared" si="19"/>
        <v>50377200.000000425</v>
      </c>
      <c r="N145" s="13">
        <f t="shared" si="15"/>
        <v>10.955451462771972</v>
      </c>
      <c r="O145" s="11">
        <f t="shared" si="16"/>
        <v>10.955451462771972</v>
      </c>
    </row>
    <row r="146" spans="4:15" x14ac:dyDescent="0.3">
      <c r="D146" s="4">
        <v>1240</v>
      </c>
      <c r="J146" s="12">
        <f t="shared" si="13"/>
        <v>0.35</v>
      </c>
      <c r="K146" s="63">
        <f t="shared" si="14"/>
        <v>6.2133842082596778E-7</v>
      </c>
      <c r="L146" s="8">
        <f t="shared" si="18"/>
        <v>0.1850285714285731</v>
      </c>
      <c r="M146" s="12">
        <f t="shared" si="19"/>
        <v>46627200.000000417</v>
      </c>
      <c r="N146" s="13">
        <f t="shared" si="15"/>
        <v>10.139944785437887</v>
      </c>
      <c r="O146" s="11">
        <f t="shared" si="16"/>
        <v>10.139944785437887</v>
      </c>
    </row>
    <row r="147" spans="4:15" x14ac:dyDescent="0.3">
      <c r="D147" s="4">
        <v>1250</v>
      </c>
      <c r="J147" s="12">
        <f t="shared" si="13"/>
        <v>0.35</v>
      </c>
      <c r="K147" s="63">
        <f t="shared" si="14"/>
        <v>6.2133842082596778E-7</v>
      </c>
      <c r="L147" s="8">
        <f t="shared" si="18"/>
        <v>0.17014761904762071</v>
      </c>
      <c r="M147" s="12">
        <f t="shared" si="19"/>
        <v>42877200.000000417</v>
      </c>
      <c r="N147" s="13">
        <f t="shared" si="15"/>
        <v>9.3244381081038039</v>
      </c>
      <c r="O147" s="11">
        <f t="shared" si="16"/>
        <v>9.3244381081038039</v>
      </c>
    </row>
    <row r="148" spans="4:15" x14ac:dyDescent="0.3">
      <c r="D148" s="4">
        <v>1260</v>
      </c>
      <c r="J148" s="12">
        <f t="shared" si="13"/>
        <v>0.35</v>
      </c>
      <c r="K148" s="63">
        <f t="shared" si="14"/>
        <v>6.2133842082596778E-7</v>
      </c>
      <c r="L148" s="8">
        <f t="shared" si="18"/>
        <v>0.15526666666666833</v>
      </c>
      <c r="M148" s="12">
        <f t="shared" si="19"/>
        <v>39127200.000000417</v>
      </c>
      <c r="N148" s="13">
        <f t="shared" si="15"/>
        <v>8.5089314307697226</v>
      </c>
      <c r="O148" s="11">
        <f t="shared" si="16"/>
        <v>8.5089314307697226</v>
      </c>
    </row>
    <row r="149" spans="4:15" x14ac:dyDescent="0.3">
      <c r="D149" s="4">
        <v>1270</v>
      </c>
      <c r="J149" s="12">
        <f t="shared" si="13"/>
        <v>0.35</v>
      </c>
      <c r="K149" s="63">
        <f t="shared" si="14"/>
        <v>6.2133842082596778E-7</v>
      </c>
      <c r="L149" s="8">
        <f t="shared" si="18"/>
        <v>0.14038571428571595</v>
      </c>
      <c r="M149" s="12">
        <f t="shared" si="19"/>
        <v>35377200.000000417</v>
      </c>
      <c r="N149" s="13">
        <f t="shared" si="15"/>
        <v>7.6934247534356395</v>
      </c>
      <c r="O149" s="11">
        <f t="shared" si="16"/>
        <v>7.6934247534356395</v>
      </c>
    </row>
    <row r="150" spans="4:15" x14ac:dyDescent="0.3">
      <c r="D150" s="4">
        <v>1280</v>
      </c>
      <c r="J150" s="12">
        <f t="shared" si="13"/>
        <v>0.35</v>
      </c>
      <c r="K150" s="63">
        <f t="shared" si="14"/>
        <v>6.2133842082596778E-7</v>
      </c>
      <c r="L150" s="8">
        <f t="shared" si="18"/>
        <v>0.12550476190476356</v>
      </c>
      <c r="M150" s="12">
        <f t="shared" si="19"/>
        <v>31627200.000000417</v>
      </c>
      <c r="N150" s="13">
        <f t="shared" si="15"/>
        <v>6.8779180761015564</v>
      </c>
      <c r="O150" s="11">
        <f t="shared" si="16"/>
        <v>6.8779180761015564</v>
      </c>
    </row>
    <row r="151" spans="4:15" x14ac:dyDescent="0.3">
      <c r="D151" s="4">
        <v>1290</v>
      </c>
      <c r="J151" s="12">
        <f t="shared" ref="J151:J158" si="20">$K$11</f>
        <v>0.35</v>
      </c>
      <c r="K151" s="63">
        <f t="shared" ref="K151:K158" si="21">$K$15</f>
        <v>6.2133842082596778E-7</v>
      </c>
      <c r="L151" s="8">
        <f t="shared" si="18"/>
        <v>0.11062380952381118</v>
      </c>
      <c r="M151" s="12">
        <f t="shared" si="19"/>
        <v>27877200.000000417</v>
      </c>
      <c r="N151" s="13">
        <f t="shared" ref="N151:N158" si="22">J151*K151*M151</f>
        <v>6.0624113987674741</v>
      </c>
      <c r="O151" s="11">
        <f t="shared" ref="O151:O158" si="23">I151+N151</f>
        <v>6.0624113987674741</v>
      </c>
    </row>
    <row r="152" spans="4:15" x14ac:dyDescent="0.3">
      <c r="D152" s="4">
        <v>1300</v>
      </c>
      <c r="J152" s="12">
        <f t="shared" si="20"/>
        <v>0.35</v>
      </c>
      <c r="K152" s="63">
        <f t="shared" si="21"/>
        <v>6.2133842082596778E-7</v>
      </c>
      <c r="L152" s="8">
        <f t="shared" si="18"/>
        <v>9.5742857142858795E-2</v>
      </c>
      <c r="M152" s="12">
        <f t="shared" si="19"/>
        <v>24127200.000000417</v>
      </c>
      <c r="N152" s="13">
        <f t="shared" si="22"/>
        <v>5.2469047214333919</v>
      </c>
      <c r="O152" s="11">
        <f t="shared" si="23"/>
        <v>5.2469047214333919</v>
      </c>
    </row>
    <row r="153" spans="4:15" x14ac:dyDescent="0.3">
      <c r="D153" s="4">
        <v>1310</v>
      </c>
      <c r="J153" s="12">
        <f t="shared" si="20"/>
        <v>0.35</v>
      </c>
      <c r="K153" s="63">
        <f t="shared" si="21"/>
        <v>6.2133842082596778E-7</v>
      </c>
      <c r="L153" s="8">
        <f t="shared" si="18"/>
        <v>8.0861904761906411E-2</v>
      </c>
      <c r="M153" s="12">
        <f t="shared" si="19"/>
        <v>20377200.000000417</v>
      </c>
      <c r="N153" s="13">
        <f t="shared" si="22"/>
        <v>4.4313980440993088</v>
      </c>
      <c r="O153" s="11">
        <f t="shared" si="23"/>
        <v>4.4313980440993088</v>
      </c>
    </row>
    <row r="154" spans="4:15" x14ac:dyDescent="0.3">
      <c r="D154" s="4">
        <v>1320</v>
      </c>
      <c r="J154" s="12">
        <f t="shared" si="20"/>
        <v>0.35</v>
      </c>
      <c r="K154" s="63">
        <f t="shared" si="21"/>
        <v>6.2133842082596778E-7</v>
      </c>
      <c r="L154" s="8">
        <f t="shared" si="18"/>
        <v>6.5980952380954028E-2</v>
      </c>
      <c r="M154" s="12">
        <f t="shared" si="19"/>
        <v>16627200.000000415</v>
      </c>
      <c r="N154" s="13">
        <f t="shared" si="22"/>
        <v>3.6158913667652257</v>
      </c>
      <c r="O154" s="11">
        <f t="shared" si="23"/>
        <v>3.6158913667652257</v>
      </c>
    </row>
    <row r="155" spans="4:15" x14ac:dyDescent="0.3">
      <c r="D155" s="4">
        <v>1330</v>
      </c>
      <c r="J155" s="12">
        <f t="shared" si="20"/>
        <v>0.35</v>
      </c>
      <c r="K155" s="63">
        <f t="shared" si="21"/>
        <v>6.2133842082596778E-7</v>
      </c>
      <c r="L155" s="8">
        <f t="shared" si="18"/>
        <v>5.1100000000001644E-2</v>
      </c>
      <c r="M155" s="12">
        <f t="shared" si="19"/>
        <v>12877200.000000414</v>
      </c>
      <c r="N155" s="13">
        <f t="shared" si="22"/>
        <v>2.800384689431143</v>
      </c>
      <c r="O155" s="11">
        <f t="shared" si="23"/>
        <v>2.800384689431143</v>
      </c>
    </row>
    <row r="156" spans="4:15" x14ac:dyDescent="0.3">
      <c r="D156" s="4">
        <v>1340</v>
      </c>
      <c r="J156" s="12">
        <f t="shared" si="20"/>
        <v>0.35</v>
      </c>
      <c r="K156" s="63">
        <f t="shared" si="21"/>
        <v>6.2133842082596778E-7</v>
      </c>
      <c r="L156" s="8">
        <f t="shared" si="18"/>
        <v>3.6219047619049261E-2</v>
      </c>
      <c r="M156" s="12">
        <f t="shared" si="19"/>
        <v>9127200.0000004135</v>
      </c>
      <c r="N156" s="13">
        <f t="shared" si="22"/>
        <v>1.9848780120970604</v>
      </c>
      <c r="O156" s="11">
        <f t="shared" si="23"/>
        <v>1.9848780120970604</v>
      </c>
    </row>
    <row r="157" spans="4:15" x14ac:dyDescent="0.3">
      <c r="D157" s="4">
        <v>1350</v>
      </c>
      <c r="J157" s="12">
        <f t="shared" si="20"/>
        <v>0.35</v>
      </c>
      <c r="K157" s="63">
        <f t="shared" si="21"/>
        <v>6.2133842082596778E-7</v>
      </c>
      <c r="L157" s="8">
        <f t="shared" si="18"/>
        <v>2.133809523809688E-2</v>
      </c>
      <c r="M157" s="12">
        <f t="shared" si="19"/>
        <v>5377200.0000004135</v>
      </c>
      <c r="N157" s="13">
        <f t="shared" si="22"/>
        <v>1.1693713347629777</v>
      </c>
      <c r="O157" s="11">
        <f t="shared" si="23"/>
        <v>1.1693713347629777</v>
      </c>
    </row>
    <row r="158" spans="4:15" x14ac:dyDescent="0.3">
      <c r="D158" s="4">
        <v>1360</v>
      </c>
      <c r="J158" s="12">
        <f t="shared" si="20"/>
        <v>0.35</v>
      </c>
      <c r="K158" s="63">
        <f t="shared" si="21"/>
        <v>6.2133842082596778E-7</v>
      </c>
      <c r="L158" s="8">
        <f t="shared" ref="L158" si="24">L157-$L$23</f>
        <v>6.4571428571445003E-3</v>
      </c>
      <c r="M158" s="12">
        <f t="shared" si="19"/>
        <v>1627200.000000414</v>
      </c>
      <c r="N158" s="13">
        <f t="shared" si="22"/>
        <v>0.35386465742889517</v>
      </c>
      <c r="O158" s="11">
        <f t="shared" si="23"/>
        <v>0.35386465742889517</v>
      </c>
    </row>
  </sheetData>
  <mergeCells count="6">
    <mergeCell ref="E20:H20"/>
    <mergeCell ref="J20:N20"/>
    <mergeCell ref="D20:D21"/>
    <mergeCell ref="O20:O21"/>
    <mergeCell ref="D13:D15"/>
    <mergeCell ref="J13:J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Tiempo de concentración</vt:lpstr>
      <vt:lpstr>Temporalidad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Alberto Castañeda Ocaña</dc:creator>
  <cp:lastModifiedBy>Marlon Ivan Carreto Rivera</cp:lastModifiedBy>
  <dcterms:created xsi:type="dcterms:W3CDTF">2024-03-15T17:55:20Z</dcterms:created>
  <dcterms:modified xsi:type="dcterms:W3CDTF">2024-04-28T21:50:49Z</dcterms:modified>
</cp:coreProperties>
</file>