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nrUEarerHmfCWyevVfj0NBuTU+Q2nRb2QTNzcdn5GRI="/>
    </ext>
  </extLst>
</workbook>
</file>

<file path=xl/sharedStrings.xml><?xml version="1.0" encoding="utf-8"?>
<sst xmlns="http://schemas.openxmlformats.org/spreadsheetml/2006/main" count="119" uniqueCount="65">
  <si>
    <t>UNIVERSIDAD SAN CARLOS DE GUATEMALA-CENTRO UNIVERSITARIO DE OCCIDENTE-</t>
  </si>
  <si>
    <t>ALUMNO: BRANDON ESTUARDO FUENTES BÁMACA</t>
  </si>
  <si>
    <t>CONCRETO ARMADO 1</t>
  </si>
  <si>
    <t>CARNET: 202030804</t>
  </si>
  <si>
    <t>CALCULO DE REFUERZO</t>
  </si>
  <si>
    <t>a) PERALTE</t>
  </si>
  <si>
    <t>Datos:</t>
  </si>
  <si>
    <t>t =</t>
  </si>
  <si>
    <t>rec=</t>
  </si>
  <si>
    <t>d =</t>
  </si>
  <si>
    <t>θVarilla =</t>
  </si>
  <si>
    <t>Diámetros</t>
  </si>
  <si>
    <t>#3</t>
  </si>
  <si>
    <t>#4</t>
  </si>
  <si>
    <t>b) ACERO MÍNIMO</t>
  </si>
  <si>
    <t>Asmin=</t>
  </si>
  <si>
    <t>b=</t>
  </si>
  <si>
    <t>c) SEPARACION Smax</t>
  </si>
  <si>
    <t>3t</t>
  </si>
  <si>
    <t>Smax =</t>
  </si>
  <si>
    <t>Menor valor =</t>
  </si>
  <si>
    <t>Separacion</t>
  </si>
  <si>
    <t>f´c =</t>
  </si>
  <si>
    <t>As (cm2)</t>
  </si>
  <si>
    <t>S (cm)</t>
  </si>
  <si>
    <t>fy =</t>
  </si>
  <si>
    <t>Ascolocar</t>
  </si>
  <si>
    <t>b</t>
  </si>
  <si>
    <t>As #Varilla</t>
  </si>
  <si>
    <t>S = ?</t>
  </si>
  <si>
    <r>
      <rPr>
        <rFont val="Grandview"/>
        <color theme="1"/>
        <sz val="11.0"/>
      </rPr>
      <t>Φ</t>
    </r>
    <r>
      <rPr>
        <rFont val="Calibri"/>
        <color theme="1"/>
        <sz val="11.0"/>
      </rPr>
      <t xml:space="preserve"> =</t>
    </r>
  </si>
  <si>
    <t>As #Varilla =</t>
  </si>
  <si>
    <t>Cambiar # varilla si es necesario</t>
  </si>
  <si>
    <t>Losa</t>
  </si>
  <si>
    <t>Eje</t>
  </si>
  <si>
    <t>Signo</t>
  </si>
  <si>
    <t>Momento (kg-m)</t>
  </si>
  <si>
    <t>Asmín (cm2)</t>
  </si>
  <si>
    <t>Ascolocar (cm2)</t>
  </si>
  <si>
    <t>Smax</t>
  </si>
  <si>
    <t>Scolocar (m)</t>
  </si>
  <si>
    <t>Armado</t>
  </si>
  <si>
    <t>Armado de campo</t>
  </si>
  <si>
    <t>I</t>
  </si>
  <si>
    <t>y</t>
  </si>
  <si>
    <t>-</t>
  </si>
  <si>
    <t>+</t>
  </si>
  <si>
    <t>x</t>
  </si>
  <si>
    <t>I y II</t>
  </si>
  <si>
    <t>II</t>
  </si>
  <si>
    <t>II y IV</t>
  </si>
  <si>
    <t>III</t>
  </si>
  <si>
    <t>I y III</t>
  </si>
  <si>
    <t>IV</t>
  </si>
  <si>
    <t>c) ACERO POR TEMPERATURA</t>
  </si>
  <si>
    <t>Datos</t>
  </si>
  <si>
    <t>Astemp =</t>
  </si>
  <si>
    <r>
      <rPr>
        <rFont val="Calibri"/>
        <color theme="1"/>
        <sz val="11.0"/>
      </rPr>
      <t>cm</t>
    </r>
    <r>
      <rPr>
        <rFont val="Grandview"/>
        <color theme="1"/>
        <sz val="11.0"/>
      </rPr>
      <t>²</t>
    </r>
  </si>
  <si>
    <t>cm</t>
  </si>
  <si>
    <r>
      <rPr>
        <rFont val="Calibri"/>
        <color theme="1"/>
        <sz val="11.0"/>
      </rPr>
      <t>cm</t>
    </r>
    <r>
      <rPr>
        <rFont val="Grandview"/>
        <color theme="1"/>
        <sz val="11.0"/>
      </rPr>
      <t>²</t>
    </r>
  </si>
  <si>
    <t>Asmín</t>
  </si>
  <si>
    <t>Asmín =</t>
  </si>
  <si>
    <t>5t</t>
  </si>
  <si>
    <t>S =</t>
  </si>
  <si>
    <t>Separacion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</si>
</sst>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\ &quot;cm&quot;"/>
    <numFmt numFmtId="165" formatCode="0.00\ &quot;cm²&quot;"/>
    <numFmt numFmtId="166" formatCode="0.00\ &quot;kg/cm2&quot;"/>
    <numFmt numFmtId="167" formatCode="&quot;# 4 @ &quot;0.00\ "/>
  </numFmts>
  <fonts count="7">
    <font>
      <sz val="11.0"/>
      <color theme="1"/>
      <name val="Calibri"/>
      <scheme val="minor"/>
    </font>
    <font>
      <b/>
      <sz val="11.0"/>
      <color theme="0"/>
      <name val="Calibri"/>
    </font>
    <font/>
    <font>
      <b/>
      <sz val="11.0"/>
      <color theme="0"/>
      <name val="Arial"/>
    </font>
    <font>
      <sz val="11.0"/>
      <color theme="1"/>
      <name val="Calibri"/>
    </font>
    <font>
      <b/>
      <sz val="12.0"/>
      <color theme="1"/>
      <name val="Calibri"/>
    </font>
    <font>
      <b/>
      <sz val="11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66CCFF"/>
        <bgColor rgb="FF66CCFF"/>
      </patternFill>
    </fill>
    <fill>
      <patternFill patternType="solid">
        <fgColor rgb="FFFF7C80"/>
        <bgColor rgb="FFFF7C80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</fills>
  <borders count="2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left"/>
    </xf>
    <xf borderId="4" fillId="0" fontId="2" numFmtId="0" xfId="0" applyBorder="1" applyFont="1"/>
    <xf borderId="5" fillId="2" fontId="4" numFmtId="0" xfId="0" applyAlignment="1" applyBorder="1" applyFont="1">
      <alignment horizontal="center"/>
    </xf>
    <xf borderId="6" fillId="0" fontId="2" numFmtId="0" xfId="0" applyBorder="1" applyFont="1"/>
    <xf borderId="7" fillId="2" fontId="4" numFmtId="0" xfId="0" applyAlignment="1" applyBorder="1" applyFont="1">
      <alignment horizontal="right"/>
    </xf>
    <xf borderId="7" fillId="3" fontId="4" numFmtId="164" xfId="0" applyBorder="1" applyFill="1" applyFont="1" applyNumberFormat="1"/>
    <xf borderId="7" fillId="4" fontId="5" numFmtId="0" xfId="0" applyAlignment="1" applyBorder="1" applyFill="1" applyFont="1">
      <alignment horizontal="right"/>
    </xf>
    <xf borderId="7" fillId="5" fontId="4" numFmtId="164" xfId="0" applyBorder="1" applyFill="1" applyFont="1" applyNumberFormat="1"/>
    <xf borderId="8" fillId="0" fontId="4" numFmtId="0" xfId="0" applyAlignment="1" applyBorder="1" applyFont="1">
      <alignment horizontal="center"/>
    </xf>
    <xf borderId="9" fillId="0" fontId="2" numFmtId="0" xfId="0" applyBorder="1" applyFont="1"/>
    <xf borderId="10" fillId="0" fontId="4" numFmtId="0" xfId="0" applyAlignment="1" applyBorder="1" applyFont="1">
      <alignment horizontal="right"/>
    </xf>
    <xf borderId="11" fillId="0" fontId="4" numFmtId="164" xfId="0" applyBorder="1" applyFont="1" applyNumberFormat="1"/>
    <xf borderId="12" fillId="0" fontId="4" numFmtId="0" xfId="0" applyAlignment="1" applyBorder="1" applyFont="1">
      <alignment horizontal="right"/>
    </xf>
    <xf borderId="13" fillId="0" fontId="4" numFmtId="164" xfId="0" applyBorder="1" applyFont="1" applyNumberFormat="1"/>
    <xf borderId="7" fillId="0" fontId="4" numFmtId="164" xfId="0" applyBorder="1" applyFont="1" applyNumberFormat="1"/>
    <xf borderId="7" fillId="4" fontId="6" numFmtId="0" xfId="0" applyAlignment="1" applyBorder="1" applyFont="1">
      <alignment horizontal="right"/>
    </xf>
    <xf borderId="7" fillId="5" fontId="4" numFmtId="165" xfId="0" applyBorder="1" applyFont="1" applyNumberFormat="1"/>
    <xf borderId="7" fillId="6" fontId="4" numFmtId="0" xfId="0" applyAlignment="1" applyBorder="1" applyFill="1" applyFont="1">
      <alignment horizontal="right"/>
    </xf>
    <xf borderId="7" fillId="6" fontId="4" numFmtId="164" xfId="0" applyBorder="1" applyFont="1" applyNumberFormat="1"/>
    <xf borderId="7" fillId="7" fontId="4" numFmtId="0" xfId="0" applyAlignment="1" applyBorder="1" applyFill="1" applyFont="1">
      <alignment horizontal="right"/>
    </xf>
    <xf borderId="7" fillId="7" fontId="4" numFmtId="0" xfId="0" applyBorder="1" applyFont="1"/>
    <xf borderId="1" fillId="2" fontId="4" numFmtId="0" xfId="0" applyAlignment="1" applyBorder="1" applyFont="1">
      <alignment horizontal="center"/>
    </xf>
    <xf borderId="7" fillId="0" fontId="4" numFmtId="166" xfId="0" applyBorder="1" applyFont="1" applyNumberFormat="1"/>
    <xf borderId="7" fillId="8" fontId="4" numFmtId="0" xfId="0" applyAlignment="1" applyBorder="1" applyFill="1" applyFont="1">
      <alignment horizontal="center"/>
    </xf>
    <xf borderId="14" fillId="8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7" fillId="0" fontId="4" numFmtId="0" xfId="0" applyBorder="1" applyFont="1"/>
    <xf borderId="7" fillId="0" fontId="4" numFmtId="165" xfId="0" applyAlignment="1" applyBorder="1" applyFont="1" applyNumberFormat="1">
      <alignment horizontal="right"/>
    </xf>
    <xf borderId="15" fillId="0" fontId="4" numFmtId="0" xfId="0" applyAlignment="1" applyBorder="1" applyFont="1">
      <alignment horizontal="center" shrinkToFit="0" wrapText="1"/>
    </xf>
    <xf borderId="16" fillId="0" fontId="2" numFmtId="0" xfId="0" applyBorder="1" applyFont="1"/>
    <xf borderId="17" fillId="0" fontId="2" numFmtId="0" xfId="0" applyBorder="1" applyFont="1"/>
    <xf borderId="18" fillId="2" fontId="4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center" vertical="center"/>
    </xf>
    <xf borderId="7" fillId="2" fontId="4" numFmtId="0" xfId="0" applyAlignment="1" applyBorder="1" applyFont="1">
      <alignment horizontal="center" shrinkToFit="0" vertical="center" wrapText="1"/>
    </xf>
    <xf borderId="19" fillId="2" fontId="4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/>
    </xf>
    <xf borderId="20" fillId="9" fontId="4" numFmtId="0" xfId="0" applyAlignment="1" applyBorder="1" applyFill="1" applyFont="1">
      <alignment horizontal="center"/>
    </xf>
    <xf borderId="21" fillId="0" fontId="4" numFmtId="165" xfId="0" applyBorder="1" applyFont="1" applyNumberFormat="1"/>
    <xf borderId="15" fillId="0" fontId="4" numFmtId="165" xfId="0" applyAlignment="1" applyBorder="1" applyFont="1" applyNumberFormat="1">
      <alignment horizontal="center" vertical="center"/>
    </xf>
    <xf borderId="21" fillId="0" fontId="4" numFmtId="164" xfId="0" applyAlignment="1" applyBorder="1" applyFont="1" applyNumberFormat="1">
      <alignment horizontal="center"/>
    </xf>
    <xf borderId="15" fillId="0" fontId="4" numFmtId="164" xfId="0" applyAlignment="1" applyBorder="1" applyFont="1" applyNumberFormat="1">
      <alignment horizontal="center" vertical="center"/>
    </xf>
    <xf borderId="21" fillId="0" fontId="4" numFmtId="167" xfId="0" applyAlignment="1" applyBorder="1" applyFont="1" applyNumberFormat="1">
      <alignment horizontal="center"/>
    </xf>
    <xf borderId="21" fillId="5" fontId="4" numFmtId="167" xfId="0" applyAlignment="1" applyBorder="1" applyFont="1" applyNumberFormat="1">
      <alignment horizontal="center"/>
    </xf>
    <xf borderId="22" fillId="9" fontId="4" numFmtId="0" xfId="0" applyAlignment="1" applyBorder="1" applyFont="1">
      <alignment horizontal="center"/>
    </xf>
    <xf borderId="22" fillId="9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vertical="center"/>
    </xf>
    <xf borderId="22" fillId="9" fontId="4" numFmtId="2" xfId="0" applyAlignment="1" applyBorder="1" applyFont="1" applyNumberFormat="1">
      <alignment horizontal="center"/>
    </xf>
    <xf borderId="16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/>
    </xf>
    <xf borderId="0" fillId="0" fontId="4" numFmtId="165" xfId="0" applyAlignment="1" applyFont="1" applyNumberFormat="1">
      <alignment horizontal="center" vertical="center"/>
    </xf>
    <xf borderId="1" fillId="2" fontId="6" numFmtId="0" xfId="0" applyAlignment="1" applyBorder="1" applyFont="1">
      <alignment horizontal="center"/>
    </xf>
    <xf borderId="0" fillId="0" fontId="4" numFmtId="165" xfId="0" applyFont="1" applyNumberFormat="1"/>
    <xf borderId="7" fillId="10" fontId="4" numFmtId="0" xfId="0" applyAlignment="1" applyBorder="1" applyFill="1" applyFont="1">
      <alignment horizontal="right"/>
    </xf>
    <xf borderId="7" fillId="0" fontId="4" numFmtId="165" xfId="0" applyBorder="1" applyFont="1" applyNumberFormat="1"/>
    <xf borderId="7" fillId="0" fontId="4" numFmtId="165" xfId="0" applyAlignment="1" applyBorder="1" applyFont="1" applyNumberFormat="1">
      <alignment horizontal="center"/>
    </xf>
    <xf borderId="7" fillId="0" fontId="4" numFmtId="164" xfId="0" applyAlignment="1" applyBorder="1" applyFont="1" applyNumberFormat="1">
      <alignment horizontal="center"/>
    </xf>
    <xf borderId="7" fillId="11" fontId="4" numFmtId="0" xfId="0" applyBorder="1" applyFill="1" applyFont="1"/>
    <xf borderId="7" fillId="10" fontId="4" numFmtId="0" xfId="0" applyBorder="1" applyFont="1"/>
    <xf borderId="23" fillId="9" fontId="4" numFmtId="0" xfId="0" applyAlignment="1" applyBorder="1" applyFont="1">
      <alignment horizontal="right"/>
    </xf>
    <xf borderId="7" fillId="11" fontId="4" numFmtId="164" xfId="0" applyBorder="1" applyFont="1" applyNumberFormat="1"/>
    <xf borderId="7" fillId="0" fontId="4" numFmtId="164" xfId="0" applyAlignment="1" applyBorder="1" applyFont="1" applyNumberFormat="1">
      <alignment horizontal="right"/>
    </xf>
    <xf borderId="7" fillId="9" fontId="4" numFmtId="0" xfId="0" applyBorder="1" applyFont="1"/>
    <xf borderId="7" fillId="4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10.71"/>
    <col customWidth="1" min="3" max="3" width="14.86"/>
    <col customWidth="1" min="4" max="26" width="10.71"/>
  </cols>
  <sheetData>
    <row r="1">
      <c r="B1" s="1" t="s">
        <v>0</v>
      </c>
      <c r="C1" s="2"/>
      <c r="D1" s="2"/>
      <c r="E1" s="2"/>
      <c r="F1" s="2"/>
      <c r="G1" s="3"/>
      <c r="I1" s="4" t="s">
        <v>1</v>
      </c>
      <c r="J1" s="2"/>
      <c r="K1" s="2"/>
      <c r="L1" s="5"/>
    </row>
    <row r="2">
      <c r="B2" s="1" t="s">
        <v>2</v>
      </c>
      <c r="C2" s="5"/>
      <c r="I2" s="4" t="s">
        <v>3</v>
      </c>
      <c r="J2" s="2"/>
      <c r="K2" s="2"/>
      <c r="L2" s="5"/>
    </row>
    <row r="4">
      <c r="B4" s="1" t="s">
        <v>4</v>
      </c>
      <c r="C4" s="5"/>
    </row>
    <row r="6">
      <c r="B6" s="1" t="s">
        <v>5</v>
      </c>
      <c r="C6" s="2"/>
      <c r="D6" s="2"/>
      <c r="E6" s="2"/>
      <c r="F6" s="2"/>
      <c r="G6" s="3"/>
      <c r="H6" s="1"/>
      <c r="I6" s="2"/>
      <c r="J6" s="2"/>
      <c r="K6" s="2"/>
      <c r="L6" s="5"/>
    </row>
    <row r="7">
      <c r="B7" s="6" t="s">
        <v>6</v>
      </c>
      <c r="C7" s="7"/>
    </row>
    <row r="8">
      <c r="B8" s="8" t="s">
        <v>7</v>
      </c>
      <c r="C8" s="9">
        <v>12.0</v>
      </c>
    </row>
    <row r="9">
      <c r="B9" s="8" t="s">
        <v>8</v>
      </c>
      <c r="C9" s="9">
        <v>2.5</v>
      </c>
      <c r="F9" s="10" t="s">
        <v>9</v>
      </c>
      <c r="G9" s="11">
        <f>C8-C9-(C10/2)</f>
        <v>8.865</v>
      </c>
    </row>
    <row r="10">
      <c r="B10" s="8" t="s">
        <v>10</v>
      </c>
      <c r="C10" s="9">
        <v>1.27</v>
      </c>
    </row>
    <row r="12">
      <c r="B12" s="12" t="s">
        <v>11</v>
      </c>
      <c r="C12" s="13"/>
    </row>
    <row r="13">
      <c r="B13" s="14" t="s">
        <v>12</v>
      </c>
      <c r="C13" s="15">
        <v>0.95</v>
      </c>
    </row>
    <row r="14">
      <c r="B14" s="16" t="s">
        <v>13</v>
      </c>
      <c r="C14" s="17">
        <v>1.27</v>
      </c>
    </row>
    <row r="16">
      <c r="B16" s="1" t="s">
        <v>14</v>
      </c>
      <c r="C16" s="2"/>
      <c r="D16" s="2"/>
      <c r="E16" s="2"/>
      <c r="F16" s="2"/>
      <c r="G16" s="3"/>
      <c r="H16" s="1"/>
      <c r="I16" s="2"/>
      <c r="J16" s="2"/>
      <c r="K16" s="2"/>
      <c r="L16" s="5"/>
    </row>
    <row r="17">
      <c r="B17" s="6" t="s">
        <v>6</v>
      </c>
      <c r="C17" s="7"/>
    </row>
    <row r="18">
      <c r="B18" s="8" t="s">
        <v>7</v>
      </c>
      <c r="C18" s="18">
        <f>$C$8</f>
        <v>12</v>
      </c>
      <c r="F18" s="19" t="s">
        <v>15</v>
      </c>
      <c r="G18" s="20">
        <f>0.0018*C18*C19</f>
        <v>2.16</v>
      </c>
    </row>
    <row r="19">
      <c r="B19" s="8" t="s">
        <v>16</v>
      </c>
      <c r="C19" s="18">
        <v>100.0</v>
      </c>
    </row>
    <row r="21" ht="15.75" customHeight="1">
      <c r="B21" s="1" t="s">
        <v>17</v>
      </c>
      <c r="C21" s="2"/>
      <c r="D21" s="2"/>
      <c r="E21" s="2"/>
      <c r="F21" s="2"/>
      <c r="G21" s="3"/>
      <c r="H21" s="1"/>
      <c r="I21" s="2"/>
      <c r="J21" s="2"/>
      <c r="K21" s="2"/>
      <c r="L21" s="5"/>
    </row>
    <row r="22" ht="15.75" customHeight="1">
      <c r="B22" s="6" t="s">
        <v>6</v>
      </c>
      <c r="C22" s="7"/>
    </row>
    <row r="23" ht="15.75" customHeight="1">
      <c r="B23" s="8" t="s">
        <v>7</v>
      </c>
      <c r="C23" s="18">
        <f>$C$8</f>
        <v>12</v>
      </c>
      <c r="G23" s="21" t="s">
        <v>18</v>
      </c>
      <c r="I23" s="22">
        <f>3*C23</f>
        <v>36</v>
      </c>
    </row>
    <row r="24" ht="15.75" customHeight="1">
      <c r="F24" s="23" t="s">
        <v>19</v>
      </c>
      <c r="J24" s="24" t="s">
        <v>20</v>
      </c>
      <c r="K24" s="11">
        <f>MIN(I23,I25)</f>
        <v>36</v>
      </c>
    </row>
    <row r="25" ht="15.75" customHeight="1">
      <c r="G25" s="22">
        <v>45.0</v>
      </c>
      <c r="I25" s="22">
        <f>$G$25</f>
        <v>45</v>
      </c>
    </row>
    <row r="26" ht="15.75" customHeight="1"/>
    <row r="27" ht="15.75" customHeight="1"/>
    <row r="28" ht="15.75" customHeight="1">
      <c r="F28" s="19" t="s">
        <v>19</v>
      </c>
      <c r="G28" s="11">
        <f>$K$24</f>
        <v>36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>
      <c r="B35" s="25" t="s">
        <v>6</v>
      </c>
      <c r="C35" s="3"/>
      <c r="F35" s="25" t="s">
        <v>21</v>
      </c>
      <c r="G35" s="3"/>
    </row>
    <row r="36" ht="15.75" customHeight="1">
      <c r="B36" s="8" t="s">
        <v>22</v>
      </c>
      <c r="C36" s="26">
        <f>210</f>
        <v>210</v>
      </c>
      <c r="F36" s="27" t="s">
        <v>23</v>
      </c>
      <c r="G36" s="28" t="s">
        <v>24</v>
      </c>
    </row>
    <row r="37" ht="15.75" customHeight="1">
      <c r="B37" s="8" t="s">
        <v>25</v>
      </c>
      <c r="C37" s="26">
        <v>2810.0</v>
      </c>
      <c r="F37" s="29" t="s">
        <v>26</v>
      </c>
      <c r="G37" s="29" t="s">
        <v>27</v>
      </c>
    </row>
    <row r="38" ht="15.75" customHeight="1">
      <c r="B38" s="8" t="s">
        <v>16</v>
      </c>
      <c r="C38" s="18">
        <v>100.0</v>
      </c>
      <c r="F38" s="29" t="s">
        <v>28</v>
      </c>
      <c r="G38" s="29" t="s">
        <v>29</v>
      </c>
    </row>
    <row r="39" ht="15.75" customHeight="1">
      <c r="B39" s="8" t="s">
        <v>9</v>
      </c>
      <c r="C39" s="18">
        <f>$G$9</f>
        <v>8.865</v>
      </c>
    </row>
    <row r="40" ht="18.75" customHeight="1">
      <c r="B40" s="8" t="s">
        <v>30</v>
      </c>
      <c r="C40" s="30">
        <v>0.9</v>
      </c>
    </row>
    <row r="41" ht="18.75" customHeight="1">
      <c r="B41" s="8" t="s">
        <v>31</v>
      </c>
      <c r="C41" s="31">
        <f>PI()/4*(POWER((D41/8)*2.54,2))</f>
        <v>1.266768698</v>
      </c>
      <c r="D41" s="30">
        <v>4.0</v>
      </c>
      <c r="K41" s="32" t="s">
        <v>32</v>
      </c>
    </row>
    <row r="42" ht="14.25" customHeight="1">
      <c r="K42" s="33"/>
    </row>
    <row r="43" ht="15.75" customHeight="1">
      <c r="K43" s="34"/>
    </row>
    <row r="44" ht="28.5" customHeight="1">
      <c r="A44" s="35" t="s">
        <v>33</v>
      </c>
      <c r="B44" s="36" t="s">
        <v>34</v>
      </c>
      <c r="C44" s="37" t="s">
        <v>35</v>
      </c>
      <c r="D44" s="37" t="s">
        <v>36</v>
      </c>
      <c r="E44" s="38" t="s">
        <v>23</v>
      </c>
      <c r="F44" s="37" t="s">
        <v>37</v>
      </c>
      <c r="G44" s="37" t="s">
        <v>38</v>
      </c>
      <c r="H44" s="37" t="s">
        <v>24</v>
      </c>
      <c r="I44" s="37" t="s">
        <v>39</v>
      </c>
      <c r="J44" s="37" t="s">
        <v>40</v>
      </c>
      <c r="K44" s="37" t="s">
        <v>41</v>
      </c>
      <c r="L44" s="37" t="s">
        <v>42</v>
      </c>
    </row>
    <row r="45" ht="15.75" customHeight="1">
      <c r="A45" s="39" t="s">
        <v>43</v>
      </c>
      <c r="B45" s="40" t="s">
        <v>44</v>
      </c>
      <c r="C45" s="40" t="s">
        <v>45</v>
      </c>
      <c r="D45" s="41">
        <v>261.09</v>
      </c>
      <c r="E45" s="42">
        <f t="shared" ref="E45:E62" si="1">((0.85*$C$36*$C$38)/$C$37)*($C$39-SQRT(($C$39*$C$39)-((D45*100)/(0.425*$C$40*$C$36*$C$38))))</f>
        <v>1.17685941</v>
      </c>
      <c r="F45" s="43">
        <f>G18</f>
        <v>2.16</v>
      </c>
      <c r="G45" s="42">
        <f t="shared" ref="G45:G62" si="2">MAX(E45,$F$45)</f>
        <v>2.16</v>
      </c>
      <c r="H45" s="44">
        <f t="shared" ref="H45:H62" si="3">($C$41*$C$38)/G45</f>
        <v>58.64669897</v>
      </c>
      <c r="I45" s="45">
        <f>G28</f>
        <v>36</v>
      </c>
      <c r="J45" s="44">
        <f t="shared" ref="J45:J62" si="4">MIN(H45,$I$45)</f>
        <v>36</v>
      </c>
      <c r="K45" s="46">
        <f t="shared" ref="K45:K62" si="5">INT(J45)/100</f>
        <v>0.36</v>
      </c>
      <c r="L45" s="47">
        <f>MIN(K45:K62)</f>
        <v>0.17</v>
      </c>
    </row>
    <row r="46" ht="15.75" customHeight="1">
      <c r="A46" s="33"/>
      <c r="B46" s="40" t="s">
        <v>44</v>
      </c>
      <c r="C46" s="40" t="s">
        <v>46</v>
      </c>
      <c r="D46" s="48">
        <v>955.81</v>
      </c>
      <c r="E46" s="42">
        <f t="shared" si="1"/>
        <v>4.438172518</v>
      </c>
      <c r="F46" s="33"/>
      <c r="G46" s="42">
        <f t="shared" si="2"/>
        <v>4.438172518</v>
      </c>
      <c r="H46" s="44">
        <f t="shared" si="3"/>
        <v>28.54257451</v>
      </c>
      <c r="I46" s="33"/>
      <c r="J46" s="44">
        <f t="shared" si="4"/>
        <v>28.54257451</v>
      </c>
      <c r="K46" s="46">
        <f t="shared" si="5"/>
        <v>0.28</v>
      </c>
      <c r="L46" s="47">
        <f t="shared" ref="L46:L62" si="6">$L$45</f>
        <v>0.17</v>
      </c>
    </row>
    <row r="47" ht="15.75" customHeight="1">
      <c r="A47" s="33"/>
      <c r="B47" s="40" t="s">
        <v>47</v>
      </c>
      <c r="C47" s="40" t="s">
        <v>45</v>
      </c>
      <c r="D47" s="48">
        <v>235.46</v>
      </c>
      <c r="E47" s="42">
        <f t="shared" si="1"/>
        <v>1.06022299</v>
      </c>
      <c r="F47" s="33"/>
      <c r="G47" s="42">
        <f t="shared" si="2"/>
        <v>2.16</v>
      </c>
      <c r="H47" s="44">
        <f t="shared" si="3"/>
        <v>58.64669897</v>
      </c>
      <c r="I47" s="33"/>
      <c r="J47" s="44">
        <f t="shared" si="4"/>
        <v>36</v>
      </c>
      <c r="K47" s="46">
        <f t="shared" si="5"/>
        <v>0.36</v>
      </c>
      <c r="L47" s="47">
        <f t="shared" si="6"/>
        <v>0.17</v>
      </c>
    </row>
    <row r="48" ht="15.75" customHeight="1">
      <c r="A48" s="33"/>
      <c r="B48" s="40" t="s">
        <v>47</v>
      </c>
      <c r="C48" s="40" t="s">
        <v>46</v>
      </c>
      <c r="D48" s="48">
        <v>860.0</v>
      </c>
      <c r="E48" s="42">
        <f t="shared" si="1"/>
        <v>3.976317059</v>
      </c>
      <c r="F48" s="33"/>
      <c r="G48" s="42">
        <f t="shared" si="2"/>
        <v>3.976317059</v>
      </c>
      <c r="H48" s="44">
        <f t="shared" si="3"/>
        <v>31.85783927</v>
      </c>
      <c r="I48" s="33"/>
      <c r="J48" s="44">
        <f t="shared" si="4"/>
        <v>31.85783927</v>
      </c>
      <c r="K48" s="46">
        <f t="shared" si="5"/>
        <v>0.31</v>
      </c>
      <c r="L48" s="47">
        <f t="shared" si="6"/>
        <v>0.17</v>
      </c>
    </row>
    <row r="49" ht="15.75" customHeight="1">
      <c r="A49" s="29" t="s">
        <v>48</v>
      </c>
      <c r="B49" s="40" t="s">
        <v>47</v>
      </c>
      <c r="C49" s="40" t="s">
        <v>45</v>
      </c>
      <c r="D49" s="49">
        <v>800.0</v>
      </c>
      <c r="E49" s="42">
        <f t="shared" si="1"/>
        <v>3.689148979</v>
      </c>
      <c r="F49" s="33"/>
      <c r="G49" s="42">
        <f t="shared" si="2"/>
        <v>3.689148979</v>
      </c>
      <c r="H49" s="44">
        <f t="shared" si="3"/>
        <v>34.33769428</v>
      </c>
      <c r="I49" s="33"/>
      <c r="J49" s="44">
        <f t="shared" si="4"/>
        <v>34.33769428</v>
      </c>
      <c r="K49" s="46">
        <f t="shared" si="5"/>
        <v>0.34</v>
      </c>
      <c r="L49" s="47">
        <f t="shared" si="6"/>
        <v>0.17</v>
      </c>
    </row>
    <row r="50" ht="15.75" customHeight="1">
      <c r="A50" s="39" t="s">
        <v>49</v>
      </c>
      <c r="B50" s="40" t="s">
        <v>44</v>
      </c>
      <c r="C50" s="40" t="s">
        <v>45</v>
      </c>
      <c r="D50" s="49">
        <v>155.7</v>
      </c>
      <c r="E50" s="42">
        <f t="shared" si="1"/>
        <v>0.6988180623</v>
      </c>
      <c r="F50" s="33"/>
      <c r="G50" s="42">
        <f t="shared" si="2"/>
        <v>2.16</v>
      </c>
      <c r="H50" s="44">
        <f t="shared" si="3"/>
        <v>58.64669897</v>
      </c>
      <c r="I50" s="33"/>
      <c r="J50" s="44">
        <f t="shared" si="4"/>
        <v>36</v>
      </c>
      <c r="K50" s="46">
        <f t="shared" si="5"/>
        <v>0.36</v>
      </c>
      <c r="L50" s="47">
        <f t="shared" si="6"/>
        <v>0.17</v>
      </c>
    </row>
    <row r="51" ht="15.75" customHeight="1">
      <c r="A51" s="33"/>
      <c r="B51" s="40" t="s">
        <v>44</v>
      </c>
      <c r="C51" s="40" t="s">
        <v>45</v>
      </c>
      <c r="D51" s="49">
        <v>155.7</v>
      </c>
      <c r="E51" s="42">
        <f t="shared" si="1"/>
        <v>0.6988180623</v>
      </c>
      <c r="F51" s="33"/>
      <c r="G51" s="42">
        <f t="shared" si="2"/>
        <v>2.16</v>
      </c>
      <c r="H51" s="44">
        <f t="shared" si="3"/>
        <v>58.64669897</v>
      </c>
      <c r="I51" s="33"/>
      <c r="J51" s="44">
        <f t="shared" si="4"/>
        <v>36</v>
      </c>
      <c r="K51" s="46">
        <f t="shared" si="5"/>
        <v>0.36</v>
      </c>
      <c r="L51" s="47">
        <f t="shared" si="6"/>
        <v>0.17</v>
      </c>
    </row>
    <row r="52" ht="15.75" customHeight="1">
      <c r="A52" s="33"/>
      <c r="B52" s="40" t="s">
        <v>44</v>
      </c>
      <c r="C52" s="40" t="s">
        <v>46</v>
      </c>
      <c r="D52" s="48">
        <v>552.6</v>
      </c>
      <c r="E52" s="42">
        <f t="shared" si="1"/>
        <v>2.521249761</v>
      </c>
      <c r="F52" s="33"/>
      <c r="G52" s="42">
        <f t="shared" si="2"/>
        <v>2.521249761</v>
      </c>
      <c r="H52" s="44">
        <f t="shared" si="3"/>
        <v>50.24368142</v>
      </c>
      <c r="I52" s="33"/>
      <c r="J52" s="44">
        <f t="shared" si="4"/>
        <v>36</v>
      </c>
      <c r="K52" s="46">
        <f t="shared" si="5"/>
        <v>0.36</v>
      </c>
      <c r="L52" s="47">
        <f t="shared" si="6"/>
        <v>0.17</v>
      </c>
    </row>
    <row r="53" ht="15.75" customHeight="1">
      <c r="A53" s="33"/>
      <c r="B53" s="40" t="s">
        <v>47</v>
      </c>
      <c r="C53" s="40" t="s">
        <v>46</v>
      </c>
      <c r="D53" s="48">
        <v>1187.05</v>
      </c>
      <c r="E53" s="42">
        <f t="shared" si="1"/>
        <v>5.570186608</v>
      </c>
      <c r="F53" s="33"/>
      <c r="G53" s="42">
        <f t="shared" si="2"/>
        <v>5.570186608</v>
      </c>
      <c r="H53" s="44">
        <f t="shared" si="3"/>
        <v>22.74194362</v>
      </c>
      <c r="I53" s="33"/>
      <c r="J53" s="44">
        <f t="shared" si="4"/>
        <v>22.74194362</v>
      </c>
      <c r="K53" s="46">
        <f t="shared" si="5"/>
        <v>0.22</v>
      </c>
      <c r="L53" s="47">
        <f t="shared" si="6"/>
        <v>0.17</v>
      </c>
    </row>
    <row r="54" ht="15.75" customHeight="1">
      <c r="A54" s="50" t="s">
        <v>50</v>
      </c>
      <c r="B54" s="40" t="s">
        <v>47</v>
      </c>
      <c r="C54" s="40" t="s">
        <v>45</v>
      </c>
      <c r="D54" s="48">
        <v>1523.45</v>
      </c>
      <c r="E54" s="42">
        <f t="shared" si="1"/>
        <v>7.263628474</v>
      </c>
      <c r="F54" s="33"/>
      <c r="G54" s="42">
        <f t="shared" si="2"/>
        <v>7.263628474</v>
      </c>
      <c r="H54" s="44">
        <f t="shared" si="3"/>
        <v>17.43988837</v>
      </c>
      <c r="I54" s="33"/>
      <c r="J54" s="44">
        <f t="shared" si="4"/>
        <v>17.43988837</v>
      </c>
      <c r="K54" s="46">
        <f t="shared" si="5"/>
        <v>0.17</v>
      </c>
      <c r="L54" s="47">
        <f t="shared" si="6"/>
        <v>0.17</v>
      </c>
    </row>
    <row r="55" ht="15.75" customHeight="1">
      <c r="A55" s="39" t="s">
        <v>51</v>
      </c>
      <c r="B55" s="40" t="s">
        <v>47</v>
      </c>
      <c r="C55" s="40" t="s">
        <v>45</v>
      </c>
      <c r="D55" s="48">
        <v>64.95</v>
      </c>
      <c r="E55" s="42">
        <f t="shared" si="1"/>
        <v>0.2904511025</v>
      </c>
      <c r="F55" s="33"/>
      <c r="G55" s="42">
        <f t="shared" si="2"/>
        <v>2.16</v>
      </c>
      <c r="H55" s="44">
        <f t="shared" si="3"/>
        <v>58.64669897</v>
      </c>
      <c r="I55" s="33"/>
      <c r="J55" s="44">
        <f t="shared" si="4"/>
        <v>36</v>
      </c>
      <c r="K55" s="46">
        <f t="shared" si="5"/>
        <v>0.36</v>
      </c>
      <c r="L55" s="47">
        <f t="shared" si="6"/>
        <v>0.17</v>
      </c>
    </row>
    <row r="56" ht="15.75" customHeight="1">
      <c r="A56" s="33"/>
      <c r="B56" s="40" t="s">
        <v>47</v>
      </c>
      <c r="C56" s="40" t="s">
        <v>45</v>
      </c>
      <c r="D56" s="48">
        <v>64.95</v>
      </c>
      <c r="E56" s="42">
        <f t="shared" si="1"/>
        <v>0.2904511025</v>
      </c>
      <c r="F56" s="33"/>
      <c r="G56" s="42">
        <f t="shared" si="2"/>
        <v>2.16</v>
      </c>
      <c r="H56" s="44">
        <f t="shared" si="3"/>
        <v>58.64669897</v>
      </c>
      <c r="I56" s="33"/>
      <c r="J56" s="44">
        <f t="shared" si="4"/>
        <v>36</v>
      </c>
      <c r="K56" s="46">
        <f t="shared" si="5"/>
        <v>0.36</v>
      </c>
      <c r="L56" s="47">
        <f t="shared" si="6"/>
        <v>0.17</v>
      </c>
    </row>
    <row r="57" ht="15.75" customHeight="1">
      <c r="A57" s="33"/>
      <c r="B57" s="40" t="s">
        <v>47</v>
      </c>
      <c r="C57" s="40" t="s">
        <v>46</v>
      </c>
      <c r="D57" s="48">
        <v>232.8</v>
      </c>
      <c r="E57" s="42">
        <f t="shared" si="1"/>
        <v>1.048132022</v>
      </c>
      <c r="F57" s="33"/>
      <c r="G57" s="42">
        <f t="shared" si="2"/>
        <v>2.16</v>
      </c>
      <c r="H57" s="44">
        <f t="shared" si="3"/>
        <v>58.64669897</v>
      </c>
      <c r="I57" s="33"/>
      <c r="J57" s="44">
        <f t="shared" si="4"/>
        <v>36</v>
      </c>
      <c r="K57" s="46">
        <f t="shared" si="5"/>
        <v>0.36</v>
      </c>
      <c r="L57" s="47">
        <f t="shared" si="6"/>
        <v>0.17</v>
      </c>
    </row>
    <row r="58" ht="15.75" customHeight="1">
      <c r="A58" s="33"/>
      <c r="B58" s="40" t="s">
        <v>44</v>
      </c>
      <c r="C58" s="40" t="s">
        <v>45</v>
      </c>
      <c r="D58" s="51">
        <v>194.35</v>
      </c>
      <c r="E58" s="42">
        <f t="shared" si="1"/>
        <v>0.8736529897</v>
      </c>
      <c r="F58" s="33"/>
      <c r="G58" s="42">
        <f t="shared" si="2"/>
        <v>2.16</v>
      </c>
      <c r="H58" s="44">
        <f t="shared" si="3"/>
        <v>58.64669897</v>
      </c>
      <c r="I58" s="33"/>
      <c r="J58" s="44">
        <f t="shared" si="4"/>
        <v>36</v>
      </c>
      <c r="K58" s="46">
        <f t="shared" si="5"/>
        <v>0.36</v>
      </c>
      <c r="L58" s="47">
        <f t="shared" si="6"/>
        <v>0.17</v>
      </c>
    </row>
    <row r="59" ht="15.75" customHeight="1">
      <c r="A59" s="34"/>
      <c r="B59" s="40" t="s">
        <v>44</v>
      </c>
      <c r="C59" s="40" t="s">
        <v>46</v>
      </c>
      <c r="D59" s="48">
        <v>583.07</v>
      </c>
      <c r="E59" s="42">
        <f t="shared" si="1"/>
        <v>2.66371643</v>
      </c>
      <c r="F59" s="33"/>
      <c r="G59" s="42">
        <f t="shared" si="2"/>
        <v>2.66371643</v>
      </c>
      <c r="H59" s="44">
        <f t="shared" si="3"/>
        <v>47.55643969</v>
      </c>
      <c r="I59" s="33"/>
      <c r="J59" s="44">
        <f t="shared" si="4"/>
        <v>36</v>
      </c>
      <c r="K59" s="46">
        <f t="shared" si="5"/>
        <v>0.36</v>
      </c>
      <c r="L59" s="47">
        <f t="shared" si="6"/>
        <v>0.17</v>
      </c>
    </row>
    <row r="60" ht="15.75" customHeight="1">
      <c r="A60" s="52" t="s">
        <v>52</v>
      </c>
      <c r="B60" s="40" t="s">
        <v>44</v>
      </c>
      <c r="C60" s="40" t="s">
        <v>45</v>
      </c>
      <c r="D60" s="48">
        <v>1290.8</v>
      </c>
      <c r="E60" s="42">
        <f t="shared" si="1"/>
        <v>6.086375948</v>
      </c>
      <c r="F60" s="33"/>
      <c r="G60" s="42">
        <f t="shared" si="2"/>
        <v>6.086375948</v>
      </c>
      <c r="H60" s="44">
        <f t="shared" si="3"/>
        <v>20.8131852</v>
      </c>
      <c r="I60" s="33"/>
      <c r="J60" s="44">
        <f t="shared" si="4"/>
        <v>20.8131852</v>
      </c>
      <c r="K60" s="46">
        <f t="shared" si="5"/>
        <v>0.2</v>
      </c>
      <c r="L60" s="47">
        <f t="shared" si="6"/>
        <v>0.17</v>
      </c>
    </row>
    <row r="61" ht="15.75" customHeight="1">
      <c r="A61" s="39" t="s">
        <v>53</v>
      </c>
      <c r="B61" s="40" t="s">
        <v>47</v>
      </c>
      <c r="C61" s="40" t="s">
        <v>45</v>
      </c>
      <c r="D61" s="48">
        <v>395.2</v>
      </c>
      <c r="E61" s="42">
        <f t="shared" si="1"/>
        <v>1.791232583</v>
      </c>
      <c r="F61" s="33"/>
      <c r="G61" s="42">
        <f t="shared" si="2"/>
        <v>2.16</v>
      </c>
      <c r="H61" s="44">
        <f t="shared" si="3"/>
        <v>58.64669897</v>
      </c>
      <c r="I61" s="33"/>
      <c r="J61" s="44">
        <f t="shared" si="4"/>
        <v>36</v>
      </c>
      <c r="K61" s="46">
        <f t="shared" si="5"/>
        <v>0.36</v>
      </c>
      <c r="L61" s="47">
        <f t="shared" si="6"/>
        <v>0.17</v>
      </c>
    </row>
    <row r="62" ht="15.75" customHeight="1">
      <c r="A62" s="34"/>
      <c r="B62" s="40" t="s">
        <v>47</v>
      </c>
      <c r="C62" s="40" t="s">
        <v>46</v>
      </c>
      <c r="D62" s="48">
        <v>338.74</v>
      </c>
      <c r="E62" s="42">
        <f t="shared" si="1"/>
        <v>1.531743121</v>
      </c>
      <c r="F62" s="34"/>
      <c r="G62" s="42">
        <f t="shared" si="2"/>
        <v>2.16</v>
      </c>
      <c r="H62" s="44">
        <f t="shared" si="3"/>
        <v>58.64669897</v>
      </c>
      <c r="I62" s="34"/>
      <c r="J62" s="44">
        <f t="shared" si="4"/>
        <v>36</v>
      </c>
      <c r="K62" s="46">
        <f t="shared" si="5"/>
        <v>0.36</v>
      </c>
      <c r="L62" s="47">
        <f t="shared" si="6"/>
        <v>0.17</v>
      </c>
    </row>
    <row r="63" ht="15.75" customHeight="1">
      <c r="B63" s="53"/>
      <c r="C63" s="53"/>
      <c r="D63" s="53"/>
      <c r="E63" s="53"/>
      <c r="F63" s="54"/>
      <c r="G63" s="53"/>
      <c r="H63" s="53"/>
      <c r="I63" s="53"/>
      <c r="J63" s="53"/>
      <c r="K63" s="53"/>
      <c r="L63" s="53"/>
    </row>
    <row r="64" ht="15.75" customHeight="1">
      <c r="B64" s="53"/>
      <c r="C64" s="53"/>
      <c r="D64" s="53"/>
      <c r="E64" s="53"/>
      <c r="F64" s="54"/>
      <c r="G64" s="53"/>
      <c r="H64" s="53"/>
      <c r="I64" s="53"/>
      <c r="J64" s="53"/>
      <c r="K64" s="53"/>
      <c r="L64" s="53"/>
    </row>
    <row r="65" ht="15.75" customHeight="1"/>
    <row r="66" ht="15.75" customHeight="1"/>
    <row r="67" ht="15.75" customHeight="1"/>
    <row r="68" ht="15.75" customHeight="1"/>
    <row r="69" ht="15.75" customHeight="1">
      <c r="B69" s="55" t="s">
        <v>54</v>
      </c>
      <c r="C69" s="2"/>
      <c r="D69" s="2"/>
      <c r="E69" s="2"/>
      <c r="F69" s="2"/>
      <c r="G69" s="2"/>
      <c r="H69" s="2"/>
      <c r="I69" s="2"/>
      <c r="J69" s="2"/>
      <c r="K69" s="2"/>
      <c r="L69" s="5"/>
    </row>
    <row r="70" ht="15.75" customHeight="1">
      <c r="B70" s="55" t="s">
        <v>55</v>
      </c>
      <c r="C70" s="3"/>
      <c r="I70" s="25" t="s">
        <v>21</v>
      </c>
      <c r="J70" s="3"/>
      <c r="K70" s="25" t="s">
        <v>21</v>
      </c>
      <c r="L70" s="3"/>
    </row>
    <row r="71" ht="15.75" customHeight="1">
      <c r="B71" s="8" t="s">
        <v>31</v>
      </c>
      <c r="C71" s="56">
        <f>PI()/4*(POWER((D71/8)*2.54,2))</f>
        <v>1.266768698</v>
      </c>
      <c r="D71" s="30">
        <v>4.0</v>
      </c>
      <c r="F71" s="57" t="s">
        <v>56</v>
      </c>
      <c r="G71" s="58">
        <f>0.0018*C72*C74</f>
        <v>2.16</v>
      </c>
      <c r="I71" s="27" t="s">
        <v>57</v>
      </c>
      <c r="J71" s="28" t="s">
        <v>58</v>
      </c>
      <c r="K71" s="27" t="s">
        <v>59</v>
      </c>
      <c r="L71" s="28" t="s">
        <v>58</v>
      </c>
    </row>
    <row r="72" ht="15.75" customHeight="1">
      <c r="B72" s="8" t="s">
        <v>16</v>
      </c>
      <c r="C72" s="18">
        <v>100.0</v>
      </c>
      <c r="I72" s="29" t="s">
        <v>60</v>
      </c>
      <c r="J72" s="29" t="s">
        <v>27</v>
      </c>
      <c r="K72" s="59">
        <f>G71</f>
        <v>2.16</v>
      </c>
      <c r="L72" s="60">
        <f>C72</f>
        <v>100</v>
      </c>
    </row>
    <row r="73" ht="15.75" customHeight="1">
      <c r="B73" s="8" t="s">
        <v>61</v>
      </c>
      <c r="C73" s="58">
        <f>$G$18</f>
        <v>2.16</v>
      </c>
      <c r="I73" s="29" t="s">
        <v>28</v>
      </c>
      <c r="J73" s="29" t="s">
        <v>29</v>
      </c>
      <c r="K73" s="59">
        <f>C41</f>
        <v>1.266768698</v>
      </c>
      <c r="L73" s="29" t="s">
        <v>29</v>
      </c>
    </row>
    <row r="74" ht="15.75" customHeight="1">
      <c r="B74" s="8" t="s">
        <v>7</v>
      </c>
      <c r="C74" s="18">
        <f>$C$8</f>
        <v>12</v>
      </c>
      <c r="F74" s="61" t="s">
        <v>62</v>
      </c>
      <c r="G74" s="18">
        <f>5*C74</f>
        <v>60</v>
      </c>
    </row>
    <row r="75" ht="15.75" customHeight="1">
      <c r="E75" s="62" t="s">
        <v>19</v>
      </c>
      <c r="J75" s="63" t="s">
        <v>63</v>
      </c>
      <c r="K75" s="60">
        <f>(K73*L72)/K72</f>
        <v>58.64669897</v>
      </c>
    </row>
    <row r="76" ht="15.75" customHeight="1">
      <c r="F76" s="64">
        <v>45.0</v>
      </c>
      <c r="G76" s="65">
        <f>F76</f>
        <v>45</v>
      </c>
    </row>
    <row r="77" ht="15.75" customHeight="1"/>
    <row r="78" ht="15.75" customHeight="1">
      <c r="E78" s="66" t="s">
        <v>19</v>
      </c>
      <c r="F78" s="18">
        <f>MIN(G74,G76)</f>
        <v>45</v>
      </c>
    </row>
    <row r="79" ht="15.75" customHeight="1"/>
    <row r="80" ht="15.75" customHeight="1">
      <c r="D80" s="67" t="s">
        <v>64</v>
      </c>
      <c r="E80" s="11">
        <f>MIN(F78,K75)</f>
        <v>45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B1:G1"/>
    <mergeCell ref="I1:L1"/>
    <mergeCell ref="B2:C2"/>
    <mergeCell ref="I2:L2"/>
    <mergeCell ref="B4:C4"/>
    <mergeCell ref="B6:G6"/>
    <mergeCell ref="H6:L6"/>
    <mergeCell ref="B7:C7"/>
    <mergeCell ref="B12:C12"/>
    <mergeCell ref="B16:G16"/>
    <mergeCell ref="H16:L16"/>
    <mergeCell ref="B17:C17"/>
    <mergeCell ref="B21:G21"/>
    <mergeCell ref="H21:L21"/>
    <mergeCell ref="A50:A53"/>
    <mergeCell ref="A55:A59"/>
    <mergeCell ref="A61:A62"/>
    <mergeCell ref="B69:L69"/>
    <mergeCell ref="B70:C70"/>
    <mergeCell ref="I70:J70"/>
    <mergeCell ref="K70:L70"/>
    <mergeCell ref="B22:C22"/>
    <mergeCell ref="B35:C35"/>
    <mergeCell ref="F35:G35"/>
    <mergeCell ref="K41:K43"/>
    <mergeCell ref="A45:A48"/>
    <mergeCell ref="F45:F62"/>
    <mergeCell ref="I45:I62"/>
  </mergeCells>
  <printOptions/>
  <pageMargins bottom="0.75" footer="0.0" header="0.0" left="0.7" right="0.7" top="0.75"/>
  <pageSetup paperSize="5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2023-12-29T17:32:56Z</dcterms:created>
  <dc:creator>Roberto Antonio de León López</dc:creator>
</cp:coreProperties>
</file>