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ocuments\"/>
    </mc:Choice>
  </mc:AlternateContent>
  <xr:revisionPtr revIDLastSave="0" documentId="13_ncr:1_{B1658B36-D47C-4BAB-8838-01E63CA71F8D}" xr6:coauthVersionLast="47" xr6:coauthVersionMax="47" xr10:uidLastSave="{00000000-0000-0000-0000-000000000000}"/>
  <bookViews>
    <workbookView xWindow="-108" yWindow="-108" windowWidth="23256" windowHeight="12456" xr2:uid="{3BEDB590-25D1-4C25-AE58-82C80481F9F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5" i="1" l="1"/>
  <c r="G76" i="1"/>
  <c r="L72" i="1"/>
  <c r="C74" i="1"/>
  <c r="G71" i="1" s="1"/>
  <c r="K72" i="1" s="1"/>
  <c r="C71" i="1"/>
  <c r="C41" i="1"/>
  <c r="K73" i="1" s="1"/>
  <c r="K75" i="1" l="1"/>
  <c r="G74" i="1"/>
  <c r="F78" i="1" s="1"/>
  <c r="E80" i="1" l="1"/>
  <c r="C36" i="1" l="1"/>
  <c r="I25" i="1"/>
  <c r="C23" i="1"/>
  <c r="I23" i="1" s="1"/>
  <c r="K24" i="1" s="1"/>
  <c r="G28" i="1" s="1"/>
  <c r="C18" i="1"/>
  <c r="G18" i="1" s="1"/>
  <c r="F45" i="1" s="1"/>
  <c r="G9" i="1"/>
  <c r="C39" i="1" s="1"/>
  <c r="E59" i="1" l="1"/>
  <c r="G59" i="1" s="1"/>
  <c r="H59" i="1" s="1"/>
  <c r="J59" i="1" s="1"/>
  <c r="K59" i="1" s="1"/>
  <c r="E52" i="1"/>
  <c r="G52" i="1" s="1"/>
  <c r="H52" i="1" s="1"/>
  <c r="J52" i="1" s="1"/>
  <c r="K52" i="1" s="1"/>
  <c r="E60" i="1"/>
  <c r="G60" i="1" s="1"/>
  <c r="H60" i="1" s="1"/>
  <c r="J60" i="1" s="1"/>
  <c r="K60" i="1" s="1"/>
  <c r="E47" i="1"/>
  <c r="G47" i="1" s="1"/>
  <c r="H47" i="1" s="1"/>
  <c r="J47" i="1" s="1"/>
  <c r="K47" i="1" s="1"/>
  <c r="E53" i="1"/>
  <c r="G53" i="1" s="1"/>
  <c r="H53" i="1" s="1"/>
  <c r="J53" i="1" s="1"/>
  <c r="K53" i="1" s="1"/>
  <c r="E61" i="1"/>
  <c r="G61" i="1" s="1"/>
  <c r="H61" i="1" s="1"/>
  <c r="J61" i="1" s="1"/>
  <c r="K61" i="1" s="1"/>
  <c r="E62" i="1"/>
  <c r="G62" i="1" s="1"/>
  <c r="H62" i="1" s="1"/>
  <c r="J62" i="1" s="1"/>
  <c r="K62" i="1" s="1"/>
  <c r="E55" i="1"/>
  <c r="G55" i="1" s="1"/>
  <c r="H55" i="1" s="1"/>
  <c r="J55" i="1" s="1"/>
  <c r="K55" i="1" s="1"/>
  <c r="E46" i="1"/>
  <c r="G46" i="1" s="1"/>
  <c r="H46" i="1" s="1"/>
  <c r="J46" i="1" s="1"/>
  <c r="K46" i="1" s="1"/>
  <c r="E54" i="1"/>
  <c r="G54" i="1" s="1"/>
  <c r="H54" i="1" s="1"/>
  <c r="J54" i="1" s="1"/>
  <c r="K54" i="1" s="1"/>
  <c r="E48" i="1"/>
  <c r="G48" i="1" s="1"/>
  <c r="H48" i="1" s="1"/>
  <c r="J48" i="1" s="1"/>
  <c r="K48" i="1" s="1"/>
  <c r="E56" i="1"/>
  <c r="G56" i="1" s="1"/>
  <c r="H56" i="1" s="1"/>
  <c r="J56" i="1" s="1"/>
  <c r="K56" i="1" s="1"/>
  <c r="E49" i="1"/>
  <c r="G49" i="1" s="1"/>
  <c r="H49" i="1" s="1"/>
  <c r="J49" i="1" s="1"/>
  <c r="K49" i="1" s="1"/>
  <c r="E57" i="1"/>
  <c r="G57" i="1" s="1"/>
  <c r="H57" i="1" s="1"/>
  <c r="J57" i="1" s="1"/>
  <c r="K57" i="1" s="1"/>
  <c r="E51" i="1"/>
  <c r="G51" i="1" s="1"/>
  <c r="H51" i="1" s="1"/>
  <c r="J51" i="1" s="1"/>
  <c r="K51" i="1" s="1"/>
  <c r="E50" i="1"/>
  <c r="G50" i="1" s="1"/>
  <c r="H50" i="1" s="1"/>
  <c r="J50" i="1" s="1"/>
  <c r="K50" i="1" s="1"/>
  <c r="E58" i="1"/>
  <c r="G58" i="1" s="1"/>
  <c r="H58" i="1" s="1"/>
  <c r="J58" i="1" s="1"/>
  <c r="K58" i="1" s="1"/>
  <c r="C73" i="1"/>
  <c r="E45" i="1"/>
  <c r="G45" i="1" s="1"/>
  <c r="H45" i="1" s="1"/>
  <c r="J45" i="1" s="1"/>
  <c r="K45" i="1" s="1"/>
  <c r="L45" i="1" l="1"/>
  <c r="L47" i="1" l="1"/>
  <c r="L48" i="1"/>
  <c r="L56" i="1"/>
  <c r="L49" i="1"/>
  <c r="L57" i="1"/>
  <c r="L59" i="1"/>
  <c r="L50" i="1"/>
  <c r="L58" i="1"/>
  <c r="L51" i="1"/>
  <c r="L52" i="1"/>
  <c r="L60" i="1"/>
  <c r="L53" i="1"/>
  <c r="L61" i="1"/>
  <c r="L55" i="1"/>
  <c r="L54" i="1"/>
  <c r="L62" i="1"/>
  <c r="L46" i="1"/>
</calcChain>
</file>

<file path=xl/sharedStrings.xml><?xml version="1.0" encoding="utf-8"?>
<sst xmlns="http://schemas.openxmlformats.org/spreadsheetml/2006/main" count="119" uniqueCount="64">
  <si>
    <t>CALCULO DE REFUERZO</t>
  </si>
  <si>
    <t>Datos:</t>
  </si>
  <si>
    <t>a) PERALTE</t>
  </si>
  <si>
    <t>t =</t>
  </si>
  <si>
    <t>rec=</t>
  </si>
  <si>
    <t>θVarilla =</t>
  </si>
  <si>
    <t>d =</t>
  </si>
  <si>
    <t>#3</t>
  </si>
  <si>
    <t>#4</t>
  </si>
  <si>
    <t>Diámetros</t>
  </si>
  <si>
    <t>b) ACERO MÍNIMO</t>
  </si>
  <si>
    <t>b=</t>
  </si>
  <si>
    <t>Asmin=</t>
  </si>
  <si>
    <t>c) SEPARACION Smax</t>
  </si>
  <si>
    <t>Smax =</t>
  </si>
  <si>
    <t>3t</t>
  </si>
  <si>
    <t>Menor valor =</t>
  </si>
  <si>
    <t>Losa</t>
  </si>
  <si>
    <t>Signo</t>
  </si>
  <si>
    <t>Momento (kg-m)</t>
  </si>
  <si>
    <t>As (cm2)</t>
  </si>
  <si>
    <t>Asmín (cm2)</t>
  </si>
  <si>
    <t>Ascolocar (cm2)</t>
  </si>
  <si>
    <t>S (cm)</t>
  </si>
  <si>
    <t>Smax</t>
  </si>
  <si>
    <t>Scolocar (m)</t>
  </si>
  <si>
    <t>Armado</t>
  </si>
  <si>
    <t>Armado de campo</t>
  </si>
  <si>
    <t>I</t>
  </si>
  <si>
    <t>-</t>
  </si>
  <si>
    <t>+</t>
  </si>
  <si>
    <t>f´c =</t>
  </si>
  <si>
    <t>fy =</t>
  </si>
  <si>
    <r>
      <rPr>
        <sz val="11"/>
        <color theme="1"/>
        <rFont val="Grandview"/>
        <family val="2"/>
        <charset val="1"/>
      </rPr>
      <t>Φ</t>
    </r>
    <r>
      <rPr>
        <sz val="11"/>
        <color theme="1"/>
        <rFont val="Calibri"/>
        <family val="2"/>
        <scheme val="minor"/>
      </rPr>
      <t xml:space="preserve"> =</t>
    </r>
  </si>
  <si>
    <t>Separacion</t>
  </si>
  <si>
    <t>Ascolocar</t>
  </si>
  <si>
    <t>b</t>
  </si>
  <si>
    <t>As #Varilla</t>
  </si>
  <si>
    <t>S = ?</t>
  </si>
  <si>
    <t>As #Varilla =</t>
  </si>
  <si>
    <t>Cambiar # varilla si es necesario</t>
  </si>
  <si>
    <t>c) ACERO POR TEMPERATURA</t>
  </si>
  <si>
    <t>Datos</t>
  </si>
  <si>
    <t>Asmín =</t>
  </si>
  <si>
    <t>Astemp =</t>
  </si>
  <si>
    <t>cm</t>
  </si>
  <si>
    <r>
      <t>cm</t>
    </r>
    <r>
      <rPr>
        <sz val="11"/>
        <color theme="1"/>
        <rFont val="Grandview"/>
        <family val="2"/>
        <charset val="1"/>
      </rPr>
      <t>²</t>
    </r>
  </si>
  <si>
    <t>Asmín</t>
  </si>
  <si>
    <t>5t</t>
  </si>
  <si>
    <t>S =</t>
  </si>
  <si>
    <t>Separacion =</t>
  </si>
  <si>
    <t>UNIVERSIDAD SAN CARLOS DE GUATEMALA-CENTRO UNIVERSITARIO DE OCCIDENTE-</t>
  </si>
  <si>
    <t>CONCRETO ARMADO 1</t>
  </si>
  <si>
    <t>ALUMNO: ROBERTO ANTONIO DE LEON LOPEZ</t>
  </si>
  <si>
    <t>CARNET: 202030901</t>
  </si>
  <si>
    <t>I y II</t>
  </si>
  <si>
    <t>II</t>
  </si>
  <si>
    <t>II y IV</t>
  </si>
  <si>
    <t>III</t>
  </si>
  <si>
    <t>IV</t>
  </si>
  <si>
    <t>Eje</t>
  </si>
  <si>
    <t>y</t>
  </si>
  <si>
    <t>x</t>
  </si>
  <si>
    <t>I y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</si>
</sst>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\ &quot;cm&quot;"/>
    <numFmt numFmtId="165" formatCode="0.00\ &quot;kg/cm2&quot;"/>
    <numFmt numFmtId="167" formatCode="0.00\ &quot;cm²&quot;"/>
    <numFmt numFmtId="169" formatCode="&quot;# 4 @ &quot;0.00\ 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Grandview"/>
      <family val="2"/>
      <charset val="1"/>
    </font>
    <font>
      <sz val="11"/>
      <color theme="1"/>
      <name val="Calibri"/>
      <family val="2"/>
      <charset val="1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right"/>
    </xf>
    <xf numFmtId="164" fontId="0" fillId="0" borderId="3" xfId="0" applyNumberFormat="1" applyBorder="1"/>
    <xf numFmtId="0" fontId="0" fillId="0" borderId="4" xfId="0" applyBorder="1" applyAlignment="1">
      <alignment horizontal="right"/>
    </xf>
    <xf numFmtId="164" fontId="0" fillId="0" borderId="5" xfId="0" applyNumberFormat="1" applyBorder="1"/>
    <xf numFmtId="164" fontId="0" fillId="0" borderId="1" xfId="0" applyNumberFormat="1" applyBorder="1"/>
    <xf numFmtId="0" fontId="0" fillId="5" borderId="1" xfId="0" applyFill="1" applyBorder="1" applyAlignment="1">
      <alignment horizontal="right"/>
    </xf>
    <xf numFmtId="0" fontId="4" fillId="6" borderId="1" xfId="0" applyFont="1" applyFill="1" applyBorder="1" applyAlignment="1">
      <alignment horizontal="right"/>
    </xf>
    <xf numFmtId="164" fontId="0" fillId="8" borderId="1" xfId="0" applyNumberFormat="1" applyFill="1" applyBorder="1"/>
    <xf numFmtId="0" fontId="2" fillId="6" borderId="1" xfId="0" applyFont="1" applyFill="1" applyBorder="1" applyAlignment="1">
      <alignment horizontal="right"/>
    </xf>
    <xf numFmtId="0" fontId="5" fillId="10" borderId="1" xfId="0" applyFont="1" applyFill="1" applyBorder="1" applyAlignment="1">
      <alignment horizontal="right"/>
    </xf>
    <xf numFmtId="164" fontId="0" fillId="10" borderId="1" xfId="0" applyNumberFormat="1" applyFill="1" applyBorder="1"/>
    <xf numFmtId="0" fontId="0" fillId="9" borderId="1" xfId="0" applyFill="1" applyBorder="1" applyAlignment="1">
      <alignment horizontal="right"/>
    </xf>
    <xf numFmtId="0" fontId="0" fillId="0" borderId="1" xfId="0" applyBorder="1"/>
    <xf numFmtId="164" fontId="0" fillId="7" borderId="1" xfId="0" applyNumberFormat="1" applyFill="1" applyBorder="1"/>
    <xf numFmtId="0" fontId="0" fillId="9" borderId="1" xfId="0" applyFill="1" applyBorder="1"/>
    <xf numFmtId="0" fontId="7" fillId="5" borderId="1" xfId="0" applyFont="1" applyFill="1" applyBorder="1" applyAlignment="1">
      <alignment horizontal="right"/>
    </xf>
    <xf numFmtId="165" fontId="0" fillId="0" borderId="1" xfId="0" applyNumberFormat="1" applyBorder="1"/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 applyAlignment="1">
      <alignment horizontal="right"/>
    </xf>
    <xf numFmtId="167" fontId="0" fillId="7" borderId="1" xfId="0" applyNumberFormat="1" applyFill="1" applyBorder="1"/>
    <xf numFmtId="167" fontId="0" fillId="0" borderId="1" xfId="0" applyNumberFormat="1" applyBorder="1"/>
    <xf numFmtId="167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7" fontId="0" fillId="0" borderId="0" xfId="0" applyNumberFormat="1" applyAlignment="1">
      <alignment horizontal="center" vertical="center"/>
    </xf>
    <xf numFmtId="0" fontId="0" fillId="12" borderId="1" xfId="0" applyFill="1" applyBorder="1"/>
    <xf numFmtId="164" fontId="0" fillId="0" borderId="1" xfId="0" applyNumberFormat="1" applyBorder="1" applyAlignment="1">
      <alignment horizontal="right"/>
    </xf>
    <xf numFmtId="0" fontId="0" fillId="13" borderId="1" xfId="0" applyFill="1" applyBorder="1" applyAlignment="1">
      <alignment horizontal="right"/>
    </xf>
    <xf numFmtId="0" fontId="0" fillId="13" borderId="1" xfId="0" applyFill="1" applyBorder="1"/>
    <xf numFmtId="0" fontId="0" fillId="3" borderId="1" xfId="0" applyFill="1" applyBorder="1"/>
    <xf numFmtId="0" fontId="0" fillId="3" borderId="0" xfId="0" applyFill="1" applyAlignment="1">
      <alignment horizontal="right"/>
    </xf>
    <xf numFmtId="0" fontId="5" fillId="6" borderId="1" xfId="0" applyFont="1" applyFill="1" applyBorder="1"/>
    <xf numFmtId="164" fontId="0" fillId="12" borderId="1" xfId="0" applyNumberFormat="1" applyFill="1" applyBorder="1"/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2" fontId="0" fillId="3" borderId="17" xfId="0" applyNumberFormat="1" applyFill="1" applyBorder="1" applyAlignment="1">
      <alignment horizontal="center"/>
    </xf>
    <xf numFmtId="167" fontId="0" fillId="0" borderId="18" xfId="0" applyNumberFormat="1" applyBorder="1"/>
    <xf numFmtId="164" fontId="0" fillId="0" borderId="18" xfId="0" applyNumberFormat="1" applyBorder="1" applyAlignment="1">
      <alignment horizontal="center"/>
    </xf>
    <xf numFmtId="0" fontId="0" fillId="4" borderId="8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1" fillId="14" borderId="8" xfId="0" applyFont="1" applyFill="1" applyBorder="1" applyAlignment="1">
      <alignment horizontal="left"/>
    </xf>
    <xf numFmtId="0" fontId="1" fillId="14" borderId="12" xfId="0" applyFont="1" applyFill="1" applyBorder="1" applyAlignment="1">
      <alignment horizontal="left"/>
    </xf>
    <xf numFmtId="0" fontId="1" fillId="14" borderId="9" xfId="0" applyFont="1" applyFill="1" applyBorder="1" applyAlignment="1">
      <alignment horizontal="left"/>
    </xf>
    <xf numFmtId="0" fontId="1" fillId="14" borderId="8" xfId="0" applyFont="1" applyFill="1" applyBorder="1" applyAlignment="1">
      <alignment horizontal="center"/>
    </xf>
    <xf numFmtId="0" fontId="1" fillId="14" borderId="9" xfId="0" applyFont="1" applyFill="1" applyBorder="1" applyAlignment="1">
      <alignment horizontal="center"/>
    </xf>
    <xf numFmtId="0" fontId="1" fillId="14" borderId="12" xfId="0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7" fontId="0" fillId="0" borderId="13" xfId="0" applyNumberFormat="1" applyBorder="1" applyAlignment="1">
      <alignment horizontal="center" vertical="center"/>
    </xf>
    <xf numFmtId="167" fontId="0" fillId="0" borderId="15" xfId="0" applyNumberFormat="1" applyBorder="1" applyAlignment="1">
      <alignment horizontal="center" vertical="center"/>
    </xf>
    <xf numFmtId="16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2" fillId="4" borderId="8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164" fontId="0" fillId="0" borderId="13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Fill="1" applyBorder="1" applyAlignment="1">
      <alignment horizontal="center"/>
    </xf>
    <xf numFmtId="169" fontId="0" fillId="0" borderId="18" xfId="0" applyNumberFormat="1" applyBorder="1" applyAlignment="1">
      <alignment horizontal="center"/>
    </xf>
    <xf numFmtId="169" fontId="0" fillId="7" borderId="18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66CC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0A240-0E07-4B56-A3DB-620A3C386E42}">
  <dimension ref="A1:L80"/>
  <sheetViews>
    <sheetView tabSelected="1" view="pageLayout" topLeftCell="A43" zoomScaleNormal="100" workbookViewId="0">
      <selection activeCell="E43" sqref="E43"/>
    </sheetView>
  </sheetViews>
  <sheetFormatPr baseColWidth="10" defaultRowHeight="14.4" x14ac:dyDescent="0.3"/>
  <cols>
    <col min="1" max="1" width="9.77734375" customWidth="1"/>
    <col min="2" max="2" width="10.77734375" customWidth="1"/>
    <col min="3" max="3" width="14.88671875" customWidth="1"/>
  </cols>
  <sheetData>
    <row r="1" spans="2:12" ht="15" thickBot="1" x14ac:dyDescent="0.35">
      <c r="B1" s="49" t="s">
        <v>51</v>
      </c>
      <c r="C1" s="50"/>
      <c r="D1" s="50"/>
      <c r="E1" s="50"/>
      <c r="F1" s="50"/>
      <c r="G1" s="51"/>
      <c r="I1" s="52" t="s">
        <v>53</v>
      </c>
      <c r="J1" s="54"/>
      <c r="K1" s="54"/>
      <c r="L1" s="53"/>
    </row>
    <row r="2" spans="2:12" ht="15" thickBot="1" x14ac:dyDescent="0.35">
      <c r="B2" s="52" t="s">
        <v>52</v>
      </c>
      <c r="C2" s="53"/>
      <c r="I2" s="52" t="s">
        <v>54</v>
      </c>
      <c r="J2" s="54"/>
      <c r="K2" s="54"/>
      <c r="L2" s="53"/>
    </row>
    <row r="3" spans="2:12" ht="15" thickBot="1" x14ac:dyDescent="0.35"/>
    <row r="4" spans="2:12" ht="16.2" thickBot="1" x14ac:dyDescent="0.35">
      <c r="B4" s="74" t="s">
        <v>0</v>
      </c>
      <c r="C4" s="75"/>
    </row>
    <row r="5" spans="2:12" ht="15" thickBot="1" x14ac:dyDescent="0.35"/>
    <row r="6" spans="2:12" ht="15" thickBot="1" x14ac:dyDescent="0.35">
      <c r="B6" s="64" t="s">
        <v>2</v>
      </c>
      <c r="C6" s="65"/>
      <c r="D6" s="65"/>
      <c r="E6" s="65"/>
      <c r="F6" s="65"/>
      <c r="G6" s="65"/>
      <c r="H6" s="65"/>
      <c r="I6" s="65"/>
      <c r="J6" s="65"/>
      <c r="K6" s="65"/>
      <c r="L6" s="66"/>
    </row>
    <row r="7" spans="2:12" ht="15" thickBot="1" x14ac:dyDescent="0.35">
      <c r="B7" s="72" t="s">
        <v>1</v>
      </c>
      <c r="C7" s="73"/>
    </row>
    <row r="8" spans="2:12" ht="15" thickBot="1" x14ac:dyDescent="0.35">
      <c r="B8" s="7" t="s">
        <v>3</v>
      </c>
      <c r="C8" s="9">
        <v>12</v>
      </c>
    </row>
    <row r="9" spans="2:12" ht="16.2" thickBot="1" x14ac:dyDescent="0.35">
      <c r="B9" s="7" t="s">
        <v>4</v>
      </c>
      <c r="C9" s="9">
        <v>2.5</v>
      </c>
      <c r="F9" s="8" t="s">
        <v>6</v>
      </c>
      <c r="G9" s="15">
        <f>C8-C9-(C10/2)</f>
        <v>8.8650000000000002</v>
      </c>
    </row>
    <row r="10" spans="2:12" ht="15" thickBot="1" x14ac:dyDescent="0.35">
      <c r="B10" s="7" t="s">
        <v>5</v>
      </c>
      <c r="C10" s="9">
        <v>1.27</v>
      </c>
    </row>
    <row r="11" spans="2:12" ht="15" thickBot="1" x14ac:dyDescent="0.35"/>
    <row r="12" spans="2:12" x14ac:dyDescent="0.3">
      <c r="B12" s="76" t="s">
        <v>9</v>
      </c>
      <c r="C12" s="77"/>
    </row>
    <row r="13" spans="2:12" x14ac:dyDescent="0.3">
      <c r="B13" s="2" t="s">
        <v>7</v>
      </c>
      <c r="C13" s="3">
        <v>0.95</v>
      </c>
    </row>
    <row r="14" spans="2:12" ht="15" thickBot="1" x14ac:dyDescent="0.35">
      <c r="B14" s="4" t="s">
        <v>8</v>
      </c>
      <c r="C14" s="5">
        <v>1.27</v>
      </c>
    </row>
    <row r="15" spans="2:12" ht="15" thickBot="1" x14ac:dyDescent="0.35"/>
    <row r="16" spans="2:12" ht="15" thickBot="1" x14ac:dyDescent="0.35">
      <c r="B16" s="64" t="s">
        <v>10</v>
      </c>
      <c r="C16" s="65"/>
      <c r="D16" s="65"/>
      <c r="E16" s="65"/>
      <c r="F16" s="65"/>
      <c r="G16" s="65"/>
      <c r="H16" s="65"/>
      <c r="I16" s="65"/>
      <c r="J16" s="65"/>
      <c r="K16" s="65"/>
      <c r="L16" s="66"/>
    </row>
    <row r="17" spans="2:12" ht="15" thickBot="1" x14ac:dyDescent="0.35">
      <c r="B17" s="72" t="s">
        <v>1</v>
      </c>
      <c r="C17" s="73"/>
    </row>
    <row r="18" spans="2:12" ht="15" thickBot="1" x14ac:dyDescent="0.35">
      <c r="B18" s="7" t="s">
        <v>3</v>
      </c>
      <c r="C18" s="6">
        <f>$C$8</f>
        <v>12</v>
      </c>
      <c r="F18" s="10" t="s">
        <v>12</v>
      </c>
      <c r="G18" s="25">
        <f>0.0018*C18*C19</f>
        <v>2.16</v>
      </c>
    </row>
    <row r="19" spans="2:12" ht="15" thickBot="1" x14ac:dyDescent="0.35">
      <c r="B19" s="7" t="s">
        <v>11</v>
      </c>
      <c r="C19" s="6">
        <v>100</v>
      </c>
    </row>
    <row r="20" spans="2:12" ht="15" thickBot="1" x14ac:dyDescent="0.35"/>
    <row r="21" spans="2:12" ht="15" thickBot="1" x14ac:dyDescent="0.35">
      <c r="B21" s="64" t="s">
        <v>13</v>
      </c>
      <c r="C21" s="65"/>
      <c r="D21" s="65"/>
      <c r="E21" s="65"/>
      <c r="F21" s="65"/>
      <c r="G21" s="65"/>
      <c r="H21" s="65"/>
      <c r="I21" s="65"/>
      <c r="J21" s="65"/>
      <c r="K21" s="65"/>
      <c r="L21" s="66"/>
    </row>
    <row r="22" spans="2:12" ht="15" thickBot="1" x14ac:dyDescent="0.35">
      <c r="B22" s="72" t="s">
        <v>1</v>
      </c>
      <c r="C22" s="73"/>
    </row>
    <row r="23" spans="2:12" ht="15" thickBot="1" x14ac:dyDescent="0.35">
      <c r="B23" s="7" t="s">
        <v>3</v>
      </c>
      <c r="C23" s="6">
        <f>$C$8</f>
        <v>12</v>
      </c>
      <c r="G23" s="11" t="s">
        <v>15</v>
      </c>
      <c r="I23" s="12">
        <f>3*C23</f>
        <v>36</v>
      </c>
    </row>
    <row r="24" spans="2:12" ht="15" thickBot="1" x14ac:dyDescent="0.35">
      <c r="F24" s="13" t="s">
        <v>14</v>
      </c>
      <c r="J24" s="16" t="s">
        <v>16</v>
      </c>
      <c r="K24" s="15">
        <f>MIN(I23,I25)</f>
        <v>36</v>
      </c>
    </row>
    <row r="25" spans="2:12" ht="15" thickBot="1" x14ac:dyDescent="0.35">
      <c r="G25" s="12">
        <v>45</v>
      </c>
      <c r="I25" s="12">
        <f>$G$25</f>
        <v>45</v>
      </c>
    </row>
    <row r="27" spans="2:12" ht="15" thickBot="1" x14ac:dyDescent="0.35"/>
    <row r="28" spans="2:12" ht="15" thickBot="1" x14ac:dyDescent="0.35">
      <c r="F28" s="10" t="s">
        <v>14</v>
      </c>
      <c r="G28" s="15">
        <f>$K$24</f>
        <v>36</v>
      </c>
    </row>
    <row r="34" spans="1:12" ht="15" thickBot="1" x14ac:dyDescent="0.35"/>
    <row r="35" spans="1:12" ht="15" thickBot="1" x14ac:dyDescent="0.35">
      <c r="B35" s="67" t="s">
        <v>1</v>
      </c>
      <c r="C35" s="68"/>
      <c r="F35" s="67" t="s">
        <v>34</v>
      </c>
      <c r="G35" s="68"/>
    </row>
    <row r="36" spans="1:12" ht="15" thickBot="1" x14ac:dyDescent="0.35">
      <c r="B36" s="7" t="s">
        <v>31</v>
      </c>
      <c r="C36" s="18">
        <f>210</f>
        <v>210</v>
      </c>
      <c r="F36" s="21" t="s">
        <v>20</v>
      </c>
      <c r="G36" s="22" t="s">
        <v>23</v>
      </c>
    </row>
    <row r="37" spans="1:12" ht="15" thickBot="1" x14ac:dyDescent="0.35">
      <c r="B37" s="7" t="s">
        <v>32</v>
      </c>
      <c r="C37" s="18">
        <v>2810</v>
      </c>
      <c r="F37" s="20" t="s">
        <v>35</v>
      </c>
      <c r="G37" s="20" t="s">
        <v>36</v>
      </c>
    </row>
    <row r="38" spans="1:12" ht="15" thickBot="1" x14ac:dyDescent="0.35">
      <c r="B38" s="7" t="s">
        <v>11</v>
      </c>
      <c r="C38" s="6">
        <v>100</v>
      </c>
      <c r="F38" s="20" t="s">
        <v>37</v>
      </c>
      <c r="G38" s="20" t="s">
        <v>38</v>
      </c>
    </row>
    <row r="39" spans="1:12" ht="15" thickBot="1" x14ac:dyDescent="0.35">
      <c r="B39" s="7" t="s">
        <v>6</v>
      </c>
      <c r="C39" s="6">
        <f>$G$9</f>
        <v>8.8650000000000002</v>
      </c>
    </row>
    <row r="40" spans="1:12" ht="19.2" customHeight="1" thickBot="1" x14ac:dyDescent="0.35">
      <c r="B40" s="17" t="s">
        <v>33</v>
      </c>
      <c r="C40" s="14">
        <v>0.9</v>
      </c>
    </row>
    <row r="41" spans="1:12" ht="19.2" customHeight="1" thickBot="1" x14ac:dyDescent="0.35">
      <c r="B41" s="7" t="s">
        <v>39</v>
      </c>
      <c r="C41" s="24">
        <f>PI()/4*(POWER((D41/8)*2.54,2))</f>
        <v>1.2667686977437442</v>
      </c>
      <c r="D41" s="14">
        <v>4</v>
      </c>
      <c r="K41" s="61" t="s">
        <v>40</v>
      </c>
    </row>
    <row r="42" spans="1:12" ht="14.4" customHeight="1" x14ac:dyDescent="0.3">
      <c r="K42" s="62"/>
    </row>
    <row r="43" spans="1:12" ht="15" thickBot="1" x14ac:dyDescent="0.35">
      <c r="K43" s="63"/>
    </row>
    <row r="44" spans="1:12" ht="28.8" customHeight="1" thickBot="1" x14ac:dyDescent="0.35">
      <c r="A44" s="45" t="s">
        <v>17</v>
      </c>
      <c r="B44" s="46" t="s">
        <v>60</v>
      </c>
      <c r="C44" s="47" t="s">
        <v>18</v>
      </c>
      <c r="D44" s="47" t="s">
        <v>19</v>
      </c>
      <c r="E44" s="48" t="s">
        <v>20</v>
      </c>
      <c r="F44" s="47" t="s">
        <v>21</v>
      </c>
      <c r="G44" s="47" t="s">
        <v>22</v>
      </c>
      <c r="H44" s="47" t="s">
        <v>23</v>
      </c>
      <c r="I44" s="47" t="s">
        <v>24</v>
      </c>
      <c r="J44" s="47" t="s">
        <v>25</v>
      </c>
      <c r="K44" s="47" t="s">
        <v>26</v>
      </c>
      <c r="L44" s="47" t="s">
        <v>27</v>
      </c>
    </row>
    <row r="45" spans="1:12" ht="15" thickBot="1" x14ac:dyDescent="0.35">
      <c r="A45" s="55" t="s">
        <v>28</v>
      </c>
      <c r="B45" s="19" t="s">
        <v>61</v>
      </c>
      <c r="C45" s="19" t="s">
        <v>29</v>
      </c>
      <c r="D45" s="40">
        <v>318.60000000000002</v>
      </c>
      <c r="E45" s="43">
        <f>((0.85*$C$36*$C$38)/$C$37)*($C$39-SQRT(($C$39*$C$39)-((D45*100)/(0.425*$C$40*$C$36*$C$38))))</f>
        <v>1.439476856602999</v>
      </c>
      <c r="F45" s="58">
        <f>G18</f>
        <v>2.16</v>
      </c>
      <c r="G45" s="43">
        <f>MAX(E45,$F$45)</f>
        <v>2.16</v>
      </c>
      <c r="H45" s="44">
        <f>($C$41*$C$38)/G45</f>
        <v>58.646698969617788</v>
      </c>
      <c r="I45" s="69">
        <f>G28</f>
        <v>36</v>
      </c>
      <c r="J45" s="44">
        <f>MIN(H45,$I$45)</f>
        <v>36</v>
      </c>
      <c r="K45" s="79">
        <f>INT(J45)/100</f>
        <v>0.36</v>
      </c>
      <c r="L45" s="80">
        <f>MIN(K45:K62)</f>
        <v>0.15</v>
      </c>
    </row>
    <row r="46" spans="1:12" ht="15" thickBot="1" x14ac:dyDescent="0.35">
      <c r="A46" s="56"/>
      <c r="B46" s="19" t="s">
        <v>61</v>
      </c>
      <c r="C46" s="19" t="s">
        <v>30</v>
      </c>
      <c r="D46" s="41">
        <v>955.81</v>
      </c>
      <c r="E46" s="43">
        <f t="shared" ref="E46:E62" si="0">((0.85*$C$36*$C$38)/$C$37)*($C$39-SQRT(($C$39*$C$39)-((D46*100)/(0.425*$C$40*$C$36*$C$38))))</f>
        <v>4.4381725179528102</v>
      </c>
      <c r="F46" s="59"/>
      <c r="G46" s="43">
        <f t="shared" ref="G46:G62" si="1">MAX(E46,$F$45)</f>
        <v>4.4381725179528102</v>
      </c>
      <c r="H46" s="44">
        <f t="shared" ref="H46:H62" si="2">($C$41*$C$38)/G46</f>
        <v>28.542574508303812</v>
      </c>
      <c r="I46" s="70"/>
      <c r="J46" s="44">
        <f t="shared" ref="J46:J62" si="3">MIN(H46,$I$45)</f>
        <v>28.542574508303812</v>
      </c>
      <c r="K46" s="79">
        <f t="shared" ref="K46:K62" si="4">INT(J46)/100</f>
        <v>0.28000000000000003</v>
      </c>
      <c r="L46" s="80">
        <f>$L$45</f>
        <v>0.15</v>
      </c>
    </row>
    <row r="47" spans="1:12" ht="15" thickBot="1" x14ac:dyDescent="0.35">
      <c r="A47" s="56"/>
      <c r="B47" s="19" t="s">
        <v>62</v>
      </c>
      <c r="C47" s="19" t="s">
        <v>29</v>
      </c>
      <c r="D47" s="41">
        <v>286.66000000000003</v>
      </c>
      <c r="E47" s="43">
        <f t="shared" si="0"/>
        <v>1.2934691730954737</v>
      </c>
      <c r="F47" s="59"/>
      <c r="G47" s="43">
        <f t="shared" si="1"/>
        <v>2.16</v>
      </c>
      <c r="H47" s="44">
        <f t="shared" si="2"/>
        <v>58.646698969617788</v>
      </c>
      <c r="I47" s="70"/>
      <c r="J47" s="44">
        <f t="shared" si="3"/>
        <v>36</v>
      </c>
      <c r="K47" s="79">
        <f t="shared" si="4"/>
        <v>0.36</v>
      </c>
      <c r="L47" s="80">
        <f t="shared" ref="L47:L62" si="5">$L$45</f>
        <v>0.15</v>
      </c>
    </row>
    <row r="48" spans="1:12" ht="15" thickBot="1" x14ac:dyDescent="0.35">
      <c r="A48" s="56"/>
      <c r="B48" s="19" t="s">
        <v>62</v>
      </c>
      <c r="C48" s="19" t="s">
        <v>30</v>
      </c>
      <c r="D48" s="41">
        <v>860</v>
      </c>
      <c r="E48" s="43">
        <f t="shared" si="0"/>
        <v>3.9763170593188724</v>
      </c>
      <c r="F48" s="59"/>
      <c r="G48" s="43">
        <f t="shared" si="1"/>
        <v>3.9763170593188724</v>
      </c>
      <c r="H48" s="44">
        <f t="shared" si="2"/>
        <v>31.857839273026602</v>
      </c>
      <c r="I48" s="70"/>
      <c r="J48" s="44">
        <f t="shared" si="3"/>
        <v>31.857839273026602</v>
      </c>
      <c r="K48" s="79">
        <f t="shared" si="4"/>
        <v>0.31</v>
      </c>
      <c r="L48" s="80">
        <f t="shared" si="5"/>
        <v>0.15</v>
      </c>
    </row>
    <row r="49" spans="1:12" ht="15" thickBot="1" x14ac:dyDescent="0.35">
      <c r="A49" s="20" t="s">
        <v>55</v>
      </c>
      <c r="B49" s="19" t="s">
        <v>62</v>
      </c>
      <c r="C49" s="19" t="s">
        <v>29</v>
      </c>
      <c r="D49" s="41">
        <v>1733.99</v>
      </c>
      <c r="E49" s="43">
        <f t="shared" si="0"/>
        <v>8.3539026896887911</v>
      </c>
      <c r="F49" s="59"/>
      <c r="G49" s="43">
        <f t="shared" si="1"/>
        <v>8.3539026896887911</v>
      </c>
      <c r="H49" s="44">
        <f t="shared" si="2"/>
        <v>15.163795231985583</v>
      </c>
      <c r="I49" s="70"/>
      <c r="J49" s="44">
        <f t="shared" si="3"/>
        <v>15.163795231985583</v>
      </c>
      <c r="K49" s="79">
        <f t="shared" si="4"/>
        <v>0.15</v>
      </c>
      <c r="L49" s="80">
        <f t="shared" si="5"/>
        <v>0.15</v>
      </c>
    </row>
    <row r="50" spans="1:12" ht="15" thickBot="1" x14ac:dyDescent="0.35">
      <c r="A50" s="55" t="s">
        <v>56</v>
      </c>
      <c r="B50" s="19" t="s">
        <v>61</v>
      </c>
      <c r="C50" s="19" t="s">
        <v>29</v>
      </c>
      <c r="D50" s="41">
        <v>184.2</v>
      </c>
      <c r="E50" s="43">
        <f t="shared" si="0"/>
        <v>0.82768569006138737</v>
      </c>
      <c r="F50" s="59"/>
      <c r="G50" s="43">
        <f t="shared" si="1"/>
        <v>2.16</v>
      </c>
      <c r="H50" s="44">
        <f t="shared" si="2"/>
        <v>58.646698969617788</v>
      </c>
      <c r="I50" s="70"/>
      <c r="J50" s="44">
        <f t="shared" si="3"/>
        <v>36</v>
      </c>
      <c r="K50" s="79">
        <f t="shared" si="4"/>
        <v>0.36</v>
      </c>
      <c r="L50" s="80">
        <f t="shared" si="5"/>
        <v>0.15</v>
      </c>
    </row>
    <row r="51" spans="1:12" ht="15" thickBot="1" x14ac:dyDescent="0.35">
      <c r="A51" s="56"/>
      <c r="B51" s="19" t="s">
        <v>61</v>
      </c>
      <c r="C51" s="19" t="s">
        <v>29</v>
      </c>
      <c r="D51" s="41">
        <v>184.2</v>
      </c>
      <c r="E51" s="43">
        <f t="shared" si="0"/>
        <v>0.82768569006138737</v>
      </c>
      <c r="F51" s="59"/>
      <c r="G51" s="43">
        <f t="shared" si="1"/>
        <v>2.16</v>
      </c>
      <c r="H51" s="44">
        <f t="shared" si="2"/>
        <v>58.646698969617788</v>
      </c>
      <c r="I51" s="70"/>
      <c r="J51" s="44">
        <f t="shared" si="3"/>
        <v>36</v>
      </c>
      <c r="K51" s="79">
        <f t="shared" si="4"/>
        <v>0.36</v>
      </c>
      <c r="L51" s="80">
        <f t="shared" si="5"/>
        <v>0.15</v>
      </c>
    </row>
    <row r="52" spans="1:12" ht="15" thickBot="1" x14ac:dyDescent="0.35">
      <c r="A52" s="56"/>
      <c r="B52" s="78" t="s">
        <v>61</v>
      </c>
      <c r="C52" s="19" t="s">
        <v>30</v>
      </c>
      <c r="D52" s="41">
        <v>552.6</v>
      </c>
      <c r="E52" s="43">
        <f t="shared" si="0"/>
        <v>2.5212497608593254</v>
      </c>
      <c r="F52" s="59"/>
      <c r="G52" s="43">
        <f t="shared" si="1"/>
        <v>2.5212497608593254</v>
      </c>
      <c r="H52" s="44">
        <f t="shared" si="2"/>
        <v>50.243681423770866</v>
      </c>
      <c r="I52" s="70"/>
      <c r="J52" s="44">
        <f t="shared" si="3"/>
        <v>36</v>
      </c>
      <c r="K52" s="79">
        <f t="shared" si="4"/>
        <v>0.36</v>
      </c>
      <c r="L52" s="80">
        <f t="shared" si="5"/>
        <v>0.15</v>
      </c>
    </row>
    <row r="53" spans="1:12" ht="15" thickBot="1" x14ac:dyDescent="0.35">
      <c r="A53" s="56"/>
      <c r="B53" s="78" t="s">
        <v>62</v>
      </c>
      <c r="C53" s="19" t="s">
        <v>30</v>
      </c>
      <c r="D53" s="41">
        <v>1187.05</v>
      </c>
      <c r="E53" s="43">
        <f t="shared" si="0"/>
        <v>5.5701866081237528</v>
      </c>
      <c r="F53" s="59"/>
      <c r="G53" s="43">
        <f t="shared" si="1"/>
        <v>5.5701866081237528</v>
      </c>
      <c r="H53" s="44">
        <f t="shared" si="2"/>
        <v>22.741943616327774</v>
      </c>
      <c r="I53" s="70"/>
      <c r="J53" s="44">
        <f t="shared" si="3"/>
        <v>22.741943616327774</v>
      </c>
      <c r="K53" s="79">
        <f t="shared" si="4"/>
        <v>0.22</v>
      </c>
      <c r="L53" s="80">
        <f t="shared" si="5"/>
        <v>0.15</v>
      </c>
    </row>
    <row r="54" spans="1:12" ht="15" thickBot="1" x14ac:dyDescent="0.35">
      <c r="A54" s="39" t="s">
        <v>57</v>
      </c>
      <c r="B54" s="19" t="s">
        <v>62</v>
      </c>
      <c r="C54" s="19" t="s">
        <v>29</v>
      </c>
      <c r="D54" s="41">
        <v>1523.45</v>
      </c>
      <c r="E54" s="43">
        <f t="shared" si="0"/>
        <v>7.2636284738935979</v>
      </c>
      <c r="F54" s="59"/>
      <c r="G54" s="43">
        <f t="shared" si="1"/>
        <v>7.2636284738935979</v>
      </c>
      <c r="H54" s="44">
        <f t="shared" si="2"/>
        <v>17.439888373925946</v>
      </c>
      <c r="I54" s="70"/>
      <c r="J54" s="44">
        <f t="shared" si="3"/>
        <v>17.439888373925946</v>
      </c>
      <c r="K54" s="79">
        <f t="shared" si="4"/>
        <v>0.17</v>
      </c>
      <c r="L54" s="80">
        <f t="shared" si="5"/>
        <v>0.15</v>
      </c>
    </row>
    <row r="55" spans="1:12" ht="15" thickBot="1" x14ac:dyDescent="0.35">
      <c r="A55" s="55" t="s">
        <v>58</v>
      </c>
      <c r="B55" s="19" t="s">
        <v>62</v>
      </c>
      <c r="C55" s="19" t="s">
        <v>29</v>
      </c>
      <c r="D55" s="41">
        <v>77.599999999999994</v>
      </c>
      <c r="E55" s="43">
        <f t="shared" si="0"/>
        <v>0.34719625261214759</v>
      </c>
      <c r="F55" s="59"/>
      <c r="G55" s="43">
        <f t="shared" si="1"/>
        <v>2.16</v>
      </c>
      <c r="H55" s="44">
        <f t="shared" si="2"/>
        <v>58.646698969617788</v>
      </c>
      <c r="I55" s="70"/>
      <c r="J55" s="44">
        <f t="shared" si="3"/>
        <v>36</v>
      </c>
      <c r="K55" s="79">
        <f t="shared" si="4"/>
        <v>0.36</v>
      </c>
      <c r="L55" s="80">
        <f t="shared" si="5"/>
        <v>0.15</v>
      </c>
    </row>
    <row r="56" spans="1:12" ht="15" thickBot="1" x14ac:dyDescent="0.35">
      <c r="A56" s="56"/>
      <c r="B56" s="19" t="s">
        <v>62</v>
      </c>
      <c r="C56" s="19" t="s">
        <v>29</v>
      </c>
      <c r="D56" s="41">
        <v>77.599999999999994</v>
      </c>
      <c r="E56" s="43">
        <f t="shared" si="0"/>
        <v>0.34719625261214759</v>
      </c>
      <c r="F56" s="59"/>
      <c r="G56" s="43">
        <f t="shared" si="1"/>
        <v>2.16</v>
      </c>
      <c r="H56" s="44">
        <f t="shared" si="2"/>
        <v>58.646698969617788</v>
      </c>
      <c r="I56" s="70"/>
      <c r="J56" s="44">
        <f t="shared" si="3"/>
        <v>36</v>
      </c>
      <c r="K56" s="79">
        <f t="shared" si="4"/>
        <v>0.36</v>
      </c>
      <c r="L56" s="80">
        <f t="shared" si="5"/>
        <v>0.15</v>
      </c>
    </row>
    <row r="57" spans="1:12" ht="15" thickBot="1" x14ac:dyDescent="0.35">
      <c r="A57" s="56"/>
      <c r="B57" s="19" t="s">
        <v>62</v>
      </c>
      <c r="C57" s="19" t="s">
        <v>30</v>
      </c>
      <c r="D57" s="41">
        <v>232.8</v>
      </c>
      <c r="E57" s="43">
        <f t="shared" si="0"/>
        <v>1.0481320219931556</v>
      </c>
      <c r="F57" s="59"/>
      <c r="G57" s="43">
        <f t="shared" si="1"/>
        <v>2.16</v>
      </c>
      <c r="H57" s="44">
        <f t="shared" si="2"/>
        <v>58.646698969617788</v>
      </c>
      <c r="I57" s="70"/>
      <c r="J57" s="44">
        <f t="shared" si="3"/>
        <v>36</v>
      </c>
      <c r="K57" s="79">
        <f t="shared" si="4"/>
        <v>0.36</v>
      </c>
      <c r="L57" s="80">
        <f t="shared" si="5"/>
        <v>0.15</v>
      </c>
    </row>
    <row r="58" spans="1:12" ht="15" thickBot="1" x14ac:dyDescent="0.35">
      <c r="A58" s="56"/>
      <c r="B58" s="19" t="s">
        <v>61</v>
      </c>
      <c r="C58" s="19" t="s">
        <v>29</v>
      </c>
      <c r="D58" s="42">
        <v>194.35</v>
      </c>
      <c r="E58" s="43">
        <f t="shared" si="0"/>
        <v>0.87365298965787219</v>
      </c>
      <c r="F58" s="59"/>
      <c r="G58" s="43">
        <f t="shared" si="1"/>
        <v>2.16</v>
      </c>
      <c r="H58" s="44">
        <f t="shared" si="2"/>
        <v>58.646698969617788</v>
      </c>
      <c r="I58" s="70"/>
      <c r="J58" s="44">
        <f t="shared" si="3"/>
        <v>36</v>
      </c>
      <c r="K58" s="79">
        <f t="shared" si="4"/>
        <v>0.36</v>
      </c>
      <c r="L58" s="80">
        <f t="shared" si="5"/>
        <v>0.15</v>
      </c>
    </row>
    <row r="59" spans="1:12" ht="15" thickBot="1" x14ac:dyDescent="0.35">
      <c r="A59" s="57"/>
      <c r="B59" s="19" t="s">
        <v>61</v>
      </c>
      <c r="C59" s="19" t="s">
        <v>30</v>
      </c>
      <c r="D59" s="41">
        <v>583.07000000000005</v>
      </c>
      <c r="E59" s="43">
        <f t="shared" si="0"/>
        <v>2.663716430164623</v>
      </c>
      <c r="F59" s="59"/>
      <c r="G59" s="43">
        <f t="shared" si="1"/>
        <v>2.663716430164623</v>
      </c>
      <c r="H59" s="44">
        <f t="shared" si="2"/>
        <v>47.556439694500639</v>
      </c>
      <c r="I59" s="70"/>
      <c r="J59" s="44">
        <f t="shared" si="3"/>
        <v>36</v>
      </c>
      <c r="K59" s="79">
        <f t="shared" si="4"/>
        <v>0.36</v>
      </c>
      <c r="L59" s="80">
        <f t="shared" si="5"/>
        <v>0.15</v>
      </c>
    </row>
    <row r="60" spans="1:12" ht="15" thickBot="1" x14ac:dyDescent="0.35">
      <c r="A60" s="38" t="s">
        <v>63</v>
      </c>
      <c r="B60" s="19" t="s">
        <v>61</v>
      </c>
      <c r="C60" s="19" t="s">
        <v>29</v>
      </c>
      <c r="D60" s="41">
        <v>1290.8</v>
      </c>
      <c r="E60" s="43">
        <f t="shared" si="0"/>
        <v>6.0863759480554505</v>
      </c>
      <c r="F60" s="59"/>
      <c r="G60" s="43">
        <f t="shared" si="1"/>
        <v>6.0863759480554505</v>
      </c>
      <c r="H60" s="44">
        <f t="shared" si="2"/>
        <v>20.813185195181163</v>
      </c>
      <c r="I60" s="70"/>
      <c r="J60" s="44">
        <f t="shared" si="3"/>
        <v>20.813185195181163</v>
      </c>
      <c r="K60" s="79">
        <f t="shared" si="4"/>
        <v>0.2</v>
      </c>
      <c r="L60" s="80">
        <f t="shared" si="5"/>
        <v>0.15</v>
      </c>
    </row>
    <row r="61" spans="1:12" ht="15" thickBot="1" x14ac:dyDescent="0.35">
      <c r="A61" s="55" t="s">
        <v>59</v>
      </c>
      <c r="B61" s="19" t="s">
        <v>62</v>
      </c>
      <c r="C61" s="19" t="s">
        <v>29</v>
      </c>
      <c r="D61" s="41">
        <v>395.2</v>
      </c>
      <c r="E61" s="43">
        <f t="shared" si="0"/>
        <v>1.791232582750963</v>
      </c>
      <c r="F61" s="59"/>
      <c r="G61" s="43">
        <f t="shared" si="1"/>
        <v>2.16</v>
      </c>
      <c r="H61" s="44">
        <f t="shared" si="2"/>
        <v>58.646698969617788</v>
      </c>
      <c r="I61" s="70"/>
      <c r="J61" s="44">
        <f t="shared" si="3"/>
        <v>36</v>
      </c>
      <c r="K61" s="79">
        <f t="shared" si="4"/>
        <v>0.36</v>
      </c>
      <c r="L61" s="80">
        <f t="shared" si="5"/>
        <v>0.15</v>
      </c>
    </row>
    <row r="62" spans="1:12" ht="15" thickBot="1" x14ac:dyDescent="0.35">
      <c r="A62" s="57"/>
      <c r="B62" s="19" t="s">
        <v>62</v>
      </c>
      <c r="C62" s="19" t="s">
        <v>30</v>
      </c>
      <c r="D62" s="41">
        <v>338.74</v>
      </c>
      <c r="E62" s="43">
        <f t="shared" si="0"/>
        <v>1.5317431205486558</v>
      </c>
      <c r="F62" s="60"/>
      <c r="G62" s="43">
        <f t="shared" si="1"/>
        <v>2.16</v>
      </c>
      <c r="H62" s="44">
        <f t="shared" si="2"/>
        <v>58.646698969617788</v>
      </c>
      <c r="I62" s="71"/>
      <c r="J62" s="44">
        <f t="shared" si="3"/>
        <v>36</v>
      </c>
      <c r="K62" s="79">
        <f t="shared" si="4"/>
        <v>0.36</v>
      </c>
      <c r="L62" s="80">
        <f t="shared" si="5"/>
        <v>0.15</v>
      </c>
    </row>
    <row r="63" spans="1:12" x14ac:dyDescent="0.3">
      <c r="B63" s="1"/>
      <c r="C63" s="1"/>
      <c r="D63" s="1"/>
      <c r="E63" s="1"/>
      <c r="F63" s="29"/>
      <c r="G63" s="1"/>
      <c r="H63" s="1"/>
      <c r="I63" s="1"/>
      <c r="J63" s="1"/>
      <c r="K63" s="1"/>
      <c r="L63" s="1"/>
    </row>
    <row r="64" spans="1:12" x14ac:dyDescent="0.3">
      <c r="B64" s="1"/>
      <c r="C64" s="1"/>
      <c r="D64" s="1"/>
      <c r="E64" s="1"/>
      <c r="F64" s="29"/>
      <c r="G64" s="1"/>
      <c r="H64" s="1"/>
      <c r="I64" s="1"/>
      <c r="J64" s="1"/>
      <c r="K64" s="1"/>
      <c r="L64" s="1"/>
    </row>
    <row r="68" spans="2:12" ht="15" thickBot="1" x14ac:dyDescent="0.35"/>
    <row r="69" spans="2:12" ht="15" thickBot="1" x14ac:dyDescent="0.35">
      <c r="B69" s="64" t="s">
        <v>41</v>
      </c>
      <c r="C69" s="65"/>
      <c r="D69" s="65"/>
      <c r="E69" s="65"/>
      <c r="F69" s="65"/>
      <c r="G69" s="65"/>
      <c r="H69" s="65"/>
      <c r="I69" s="65"/>
      <c r="J69" s="65"/>
      <c r="K69" s="65"/>
      <c r="L69" s="66"/>
    </row>
    <row r="70" spans="2:12" ht="15" thickBot="1" x14ac:dyDescent="0.35">
      <c r="B70" s="67" t="s">
        <v>42</v>
      </c>
      <c r="C70" s="68"/>
      <c r="I70" s="67" t="s">
        <v>34</v>
      </c>
      <c r="J70" s="68"/>
      <c r="K70" s="67" t="s">
        <v>34</v>
      </c>
      <c r="L70" s="68"/>
    </row>
    <row r="71" spans="2:12" ht="15" thickBot="1" x14ac:dyDescent="0.35">
      <c r="B71" s="7" t="s">
        <v>39</v>
      </c>
      <c r="C71" s="23">
        <f>PI()/4*(POWER((D71/8)*2.54,2))</f>
        <v>1.2667686977437442</v>
      </c>
      <c r="D71" s="14">
        <v>4</v>
      </c>
      <c r="F71" s="32" t="s">
        <v>44</v>
      </c>
      <c r="G71" s="26">
        <f>0.0018*C72*C74</f>
        <v>2.16</v>
      </c>
      <c r="I71" s="21" t="s">
        <v>46</v>
      </c>
      <c r="J71" s="22" t="s">
        <v>45</v>
      </c>
      <c r="K71" s="21" t="s">
        <v>46</v>
      </c>
      <c r="L71" s="22" t="s">
        <v>45</v>
      </c>
    </row>
    <row r="72" spans="2:12" ht="15" thickBot="1" x14ac:dyDescent="0.35">
      <c r="B72" s="7" t="s">
        <v>11</v>
      </c>
      <c r="C72" s="6">
        <v>100</v>
      </c>
      <c r="I72" s="20" t="s">
        <v>47</v>
      </c>
      <c r="J72" s="20" t="s">
        <v>36</v>
      </c>
      <c r="K72" s="27">
        <f>G71</f>
        <v>2.16</v>
      </c>
      <c r="L72" s="28">
        <f>C72</f>
        <v>100</v>
      </c>
    </row>
    <row r="73" spans="2:12" ht="15" thickBot="1" x14ac:dyDescent="0.35">
      <c r="B73" s="7" t="s">
        <v>43</v>
      </c>
      <c r="C73" s="26">
        <f>$G$18</f>
        <v>2.16</v>
      </c>
      <c r="I73" s="20" t="s">
        <v>37</v>
      </c>
      <c r="J73" s="20" t="s">
        <v>38</v>
      </c>
      <c r="K73" s="27">
        <f>C41</f>
        <v>1.2667686977437442</v>
      </c>
      <c r="L73" s="20" t="s">
        <v>38</v>
      </c>
    </row>
    <row r="74" spans="2:12" ht="15" thickBot="1" x14ac:dyDescent="0.35">
      <c r="B74" s="7" t="s">
        <v>3</v>
      </c>
      <c r="C74" s="6">
        <f>$C$8</f>
        <v>12</v>
      </c>
      <c r="F74" s="30" t="s">
        <v>48</v>
      </c>
      <c r="G74" s="6">
        <f>5*C74</f>
        <v>60</v>
      </c>
    </row>
    <row r="75" spans="2:12" ht="15" thickBot="1" x14ac:dyDescent="0.35">
      <c r="E75" s="33" t="s">
        <v>14</v>
      </c>
      <c r="J75" s="35" t="s">
        <v>49</v>
      </c>
      <c r="K75" s="28">
        <f>(K73*L72)/K72</f>
        <v>58.646698969617788</v>
      </c>
    </row>
    <row r="76" spans="2:12" ht="15" thickBot="1" x14ac:dyDescent="0.35">
      <c r="F76" s="37">
        <v>45</v>
      </c>
      <c r="G76" s="31">
        <f>F76</f>
        <v>45</v>
      </c>
    </row>
    <row r="77" spans="2:12" ht="15" thickBot="1" x14ac:dyDescent="0.35"/>
    <row r="78" spans="2:12" ht="15" thickBot="1" x14ac:dyDescent="0.35">
      <c r="E78" s="34" t="s">
        <v>14</v>
      </c>
      <c r="F78" s="6">
        <f>MIN(G74,G76)</f>
        <v>45</v>
      </c>
    </row>
    <row r="79" spans="2:12" ht="15" thickBot="1" x14ac:dyDescent="0.35"/>
    <row r="80" spans="2:12" ht="15" thickBot="1" x14ac:dyDescent="0.35">
      <c r="D80" s="36" t="s">
        <v>50</v>
      </c>
      <c r="E80" s="15">
        <f>MIN(F78,K75)</f>
        <v>45</v>
      </c>
    </row>
  </sheetData>
  <mergeCells count="25">
    <mergeCell ref="B17:C17"/>
    <mergeCell ref="A45:A48"/>
    <mergeCell ref="A50:A53"/>
    <mergeCell ref="B69:L69"/>
    <mergeCell ref="B70:C70"/>
    <mergeCell ref="I70:J70"/>
    <mergeCell ref="K70:L70"/>
    <mergeCell ref="A61:A62"/>
    <mergeCell ref="I45:I62"/>
    <mergeCell ref="B1:G1"/>
    <mergeCell ref="B2:C2"/>
    <mergeCell ref="I1:L1"/>
    <mergeCell ref="I2:L2"/>
    <mergeCell ref="A55:A59"/>
    <mergeCell ref="F45:F62"/>
    <mergeCell ref="K41:K43"/>
    <mergeCell ref="B21:L21"/>
    <mergeCell ref="B22:C22"/>
    <mergeCell ref="B35:C35"/>
    <mergeCell ref="F35:G35"/>
    <mergeCell ref="B6:L6"/>
    <mergeCell ref="B4:C4"/>
    <mergeCell ref="B7:C7"/>
    <mergeCell ref="B12:C12"/>
    <mergeCell ref="B16:L16"/>
  </mergeCells>
  <pageMargins left="0.7" right="0.7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Antonio de León López</dc:creator>
  <cp:lastModifiedBy>Roberto Antonio de León López</cp:lastModifiedBy>
  <dcterms:created xsi:type="dcterms:W3CDTF">2023-12-29T17:32:56Z</dcterms:created>
  <dcterms:modified xsi:type="dcterms:W3CDTF">2023-12-30T00:05:50Z</dcterms:modified>
</cp:coreProperties>
</file>