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8_{CF73DEE4-683A-43C9-95E2-3596B72ECE11}" xr6:coauthVersionLast="47" xr6:coauthVersionMax="47" xr10:uidLastSave="{00000000-0000-0000-0000-000000000000}"/>
  <bookViews>
    <workbookView xWindow="-110" yWindow="-110" windowWidth="19420" windowHeight="10420" xr2:uid="{7C8680A6-53C7-4E91-BFCC-04CF10932B57}"/>
  </bookViews>
  <sheets>
    <sheet name="Acero Requerido Tarea 6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9" l="1"/>
  <c r="J11" i="9"/>
  <c r="C7" i="9"/>
  <c r="G11" i="9" l="1"/>
  <c r="F11" i="9"/>
  <c r="F12" i="9"/>
  <c r="F13" i="9"/>
  <c r="F14" i="9"/>
  <c r="F15" i="9"/>
  <c r="F17" i="9"/>
  <c r="F20" i="9"/>
  <c r="F21" i="9"/>
  <c r="F23" i="9"/>
  <c r="F24" i="9"/>
  <c r="F28" i="9"/>
  <c r="F25" i="9"/>
  <c r="F27" i="9"/>
  <c r="F26" i="9"/>
  <c r="F22" i="9"/>
  <c r="F19" i="9"/>
  <c r="F18" i="9"/>
  <c r="F16" i="9"/>
  <c r="F7" i="9"/>
  <c r="H27" i="9" l="1"/>
  <c r="I27" i="9" s="1"/>
  <c r="K27" i="9" s="1"/>
  <c r="L27" i="9" s="1"/>
  <c r="H24" i="9"/>
  <c r="I24" i="9" s="1"/>
  <c r="K24" i="9" s="1"/>
  <c r="L24" i="9" s="1"/>
  <c r="H18" i="9"/>
  <c r="H13" i="9"/>
  <c r="I13" i="9" s="1"/>
  <c r="K13" i="9" s="1"/>
  <c r="L13" i="9" s="1"/>
  <c r="H19" i="9"/>
  <c r="I19" i="9" s="1"/>
  <c r="K19" i="9" s="1"/>
  <c r="L19" i="9" s="1"/>
  <c r="H25" i="9"/>
  <c r="I25" i="9" s="1"/>
  <c r="K25" i="9" s="1"/>
  <c r="L25" i="9" s="1"/>
  <c r="H23" i="9"/>
  <c r="I23" i="9" s="1"/>
  <c r="K23" i="9" s="1"/>
  <c r="L23" i="9" s="1"/>
  <c r="H17" i="9"/>
  <c r="I17" i="9" s="1"/>
  <c r="K17" i="9" s="1"/>
  <c r="L17" i="9" s="1"/>
  <c r="H12" i="9"/>
  <c r="I12" i="9" s="1"/>
  <c r="K12" i="9" s="1"/>
  <c r="H22" i="9"/>
  <c r="I22" i="9" s="1"/>
  <c r="K22" i="9" s="1"/>
  <c r="L22" i="9" s="1"/>
  <c r="H21" i="9"/>
  <c r="I21" i="9" s="1"/>
  <c r="K21" i="9" s="1"/>
  <c r="L21" i="9" s="1"/>
  <c r="H15" i="9"/>
  <c r="I15" i="9" s="1"/>
  <c r="K15" i="9" s="1"/>
  <c r="L15" i="9" s="1"/>
  <c r="H16" i="9"/>
  <c r="I16" i="9" s="1"/>
  <c r="K16" i="9" s="1"/>
  <c r="L16" i="9" s="1"/>
  <c r="H26" i="9"/>
  <c r="I26" i="9" s="1"/>
  <c r="K26" i="9" s="1"/>
  <c r="L26" i="9" s="1"/>
  <c r="H28" i="9"/>
  <c r="I28" i="9" s="1"/>
  <c r="K28" i="9" s="1"/>
  <c r="L28" i="9" s="1"/>
  <c r="H20" i="9"/>
  <c r="I20" i="9" s="1"/>
  <c r="K20" i="9" s="1"/>
  <c r="L20" i="9" s="1"/>
  <c r="H14" i="9"/>
  <c r="I14" i="9" s="1"/>
  <c r="K14" i="9" s="1"/>
  <c r="L14" i="9" s="1"/>
  <c r="H11" i="9"/>
  <c r="I11" i="9" s="1"/>
  <c r="K11" i="9" s="1"/>
  <c r="L11" i="9" s="1"/>
  <c r="I18" i="9"/>
  <c r="K18" i="9" s="1"/>
  <c r="L18" i="9" s="1"/>
  <c r="L12" i="9" l="1"/>
  <c r="M18" i="9"/>
  <c r="M21" i="9"/>
  <c r="M24" i="9"/>
  <c r="M26" i="9"/>
  <c r="M15" i="9"/>
  <c r="M16" i="9"/>
  <c r="M19" i="9"/>
  <c r="M27" i="9"/>
  <c r="M20" i="9"/>
  <c r="M28" i="9"/>
  <c r="M23" i="9"/>
  <c r="M25" i="9"/>
  <c r="M14" i="9"/>
  <c r="M22" i="9"/>
  <c r="M17" i="9"/>
  <c r="M13" i="9"/>
  <c r="M12" i="9"/>
  <c r="M11" i="9"/>
</calcChain>
</file>

<file path=xl/sharedStrings.xml><?xml version="1.0" encoding="utf-8"?>
<sst xmlns="http://schemas.openxmlformats.org/spreadsheetml/2006/main" count="67" uniqueCount="35">
  <si>
    <t>b</t>
  </si>
  <si>
    <t>d</t>
  </si>
  <si>
    <t>f'c</t>
  </si>
  <si>
    <t>Armado</t>
  </si>
  <si>
    <t>smax</t>
  </si>
  <si>
    <t>-</t>
  </si>
  <si>
    <t>Losa</t>
  </si>
  <si>
    <t>Signo</t>
  </si>
  <si>
    <t>+</t>
  </si>
  <si>
    <t>1 y 2</t>
  </si>
  <si>
    <t>2 y 3</t>
  </si>
  <si>
    <t>fy</t>
  </si>
  <si>
    <t>asmin</t>
  </si>
  <si>
    <t>As a colocar</t>
  </si>
  <si>
    <t>Separacion</t>
  </si>
  <si>
    <t>varilla propuesta</t>
  </si>
  <si>
    <t>S a colocar</t>
  </si>
  <si>
    <t>Armado Final</t>
  </si>
  <si>
    <t>Eje</t>
  </si>
  <si>
    <t>As(cm2)</t>
  </si>
  <si>
    <t>Momento con el extremo Balanceado (kgm)</t>
  </si>
  <si>
    <t>Acero Requerido a Colocar</t>
  </si>
  <si>
    <t>Datos</t>
  </si>
  <si>
    <t>Asmin</t>
  </si>
  <si>
    <t>Nombre</t>
  </si>
  <si>
    <t>Registro Academico</t>
  </si>
  <si>
    <t>Fernando de San Martin Castillo Monterroso</t>
  </si>
  <si>
    <t>Av</t>
  </si>
  <si>
    <t>X</t>
  </si>
  <si>
    <t>Y</t>
  </si>
  <si>
    <t>1 y 4</t>
  </si>
  <si>
    <t>Smax</t>
  </si>
  <si>
    <t>Acero Por Temperatura</t>
  </si>
  <si>
    <t># 3 @ 0.33 m</t>
  </si>
  <si>
    <t>Armado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</si>
</sst>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\ &quot; cm²&quot;"/>
    <numFmt numFmtId="165" formatCode="0.00\ &quot;cm&quot;"/>
    <numFmt numFmtId="167" formatCode="0.00\ &quot; kg/cm²&quot;"/>
    <numFmt numFmtId="168" formatCode="0.00\ &quot; cm&quot;"/>
    <numFmt numFmtId="169" formatCode="&quot;#&quot;\ 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F3"/>
      <color rgb="FFE4E4E4"/>
      <color rgb="FFFFBDBD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AEAC-6FCA-4BD2-A76A-55A0C879EF78}">
  <dimension ref="A1:M32"/>
  <sheetViews>
    <sheetView tabSelected="1" view="pageLayout" topLeftCell="A17" zoomScaleNormal="90" workbookViewId="0">
      <selection activeCell="H30" sqref="H29:H30"/>
    </sheetView>
  </sheetViews>
  <sheetFormatPr baseColWidth="10" defaultRowHeight="14.5" x14ac:dyDescent="0.35"/>
  <cols>
    <col min="1" max="1" width="7.90625" style="2" customWidth="1"/>
    <col min="2" max="2" width="8.08984375" style="2" customWidth="1"/>
    <col min="3" max="3" width="8.26953125" style="2" customWidth="1"/>
    <col min="4" max="4" width="18.54296875" style="2" customWidth="1"/>
    <col min="5" max="5" width="17.81640625" style="2" customWidth="1"/>
    <col min="6" max="6" width="10.81640625" style="2" customWidth="1"/>
    <col min="7" max="7" width="9.81640625" style="2" customWidth="1"/>
    <col min="8" max="8" width="10.54296875" style="2" customWidth="1"/>
    <col min="9" max="9" width="10.08984375" style="2" customWidth="1"/>
    <col min="10" max="10" width="9.90625" style="2" customWidth="1"/>
    <col min="11" max="11" width="10.54296875" style="2" customWidth="1"/>
    <col min="12" max="12" width="10.7265625" style="2" customWidth="1"/>
    <col min="13" max="13" width="14.90625" style="2" customWidth="1"/>
    <col min="14" max="16384" width="10.90625" style="2"/>
  </cols>
  <sheetData>
    <row r="1" spans="1:13" ht="15" customHeight="1" x14ac:dyDescent="0.35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x14ac:dyDescent="0.35">
      <c r="A3" s="17" t="s">
        <v>22</v>
      </c>
      <c r="B3" s="17"/>
      <c r="C3" s="17"/>
      <c r="D3" s="17"/>
      <c r="E3" s="17"/>
      <c r="F3" s="17"/>
      <c r="H3" s="18" t="s">
        <v>24</v>
      </c>
      <c r="I3" s="18"/>
      <c r="J3" s="12" t="s">
        <v>26</v>
      </c>
      <c r="K3" s="12"/>
      <c r="L3" s="12"/>
      <c r="M3" s="12"/>
    </row>
    <row r="4" spans="1:13" x14ac:dyDescent="0.35">
      <c r="A4" s="13" t="s">
        <v>2</v>
      </c>
      <c r="B4" s="13"/>
      <c r="C4" s="15">
        <v>210</v>
      </c>
      <c r="D4" s="15"/>
      <c r="E4" s="1" t="s">
        <v>0</v>
      </c>
      <c r="F4" s="6">
        <v>100</v>
      </c>
      <c r="H4" s="18"/>
      <c r="I4" s="18"/>
      <c r="J4" s="12"/>
      <c r="K4" s="12"/>
      <c r="L4" s="12"/>
      <c r="M4" s="12"/>
    </row>
    <row r="5" spans="1:13" x14ac:dyDescent="0.35">
      <c r="A5" s="13" t="s">
        <v>11</v>
      </c>
      <c r="B5" s="13"/>
      <c r="C5" s="15">
        <v>2810</v>
      </c>
      <c r="D5" s="15"/>
      <c r="E5" s="1" t="s">
        <v>1</v>
      </c>
      <c r="F5" s="6">
        <v>9.0250000000000004</v>
      </c>
      <c r="H5" s="18" t="s">
        <v>25</v>
      </c>
      <c r="I5" s="18"/>
      <c r="J5" s="12">
        <v>202031188</v>
      </c>
      <c r="K5" s="12"/>
      <c r="L5" s="12"/>
      <c r="M5" s="12"/>
    </row>
    <row r="6" spans="1:13" x14ac:dyDescent="0.35">
      <c r="A6" s="13" t="s">
        <v>23</v>
      </c>
      <c r="B6" s="13"/>
      <c r="C6" s="16">
        <v>2.16</v>
      </c>
      <c r="D6" s="16"/>
      <c r="E6" s="1" t="s">
        <v>15</v>
      </c>
      <c r="F6" s="7">
        <v>4</v>
      </c>
      <c r="H6" s="18"/>
      <c r="I6" s="18"/>
      <c r="J6" s="12"/>
      <c r="K6" s="12"/>
      <c r="L6" s="12"/>
      <c r="M6" s="12"/>
    </row>
    <row r="7" spans="1:13" x14ac:dyDescent="0.35">
      <c r="A7" s="13" t="s">
        <v>31</v>
      </c>
      <c r="B7" s="13"/>
      <c r="C7" s="19">
        <f>36</f>
        <v>36</v>
      </c>
      <c r="D7" s="19"/>
      <c r="E7" s="8" t="s">
        <v>27</v>
      </c>
      <c r="F7" s="9">
        <f>(PI()/4)*(F6/8)*2.54*(F6/8)*2.54</f>
        <v>1.2667686977437445</v>
      </c>
    </row>
    <row r="10" spans="1:13" x14ac:dyDescent="0.35">
      <c r="A10" s="10" t="s">
        <v>6</v>
      </c>
      <c r="B10" s="10" t="s">
        <v>18</v>
      </c>
      <c r="C10" s="10" t="s">
        <v>7</v>
      </c>
      <c r="D10" s="23" t="s">
        <v>20</v>
      </c>
      <c r="E10" s="24"/>
      <c r="F10" s="11" t="s">
        <v>19</v>
      </c>
      <c r="G10" s="10" t="s">
        <v>12</v>
      </c>
      <c r="H10" s="10" t="s">
        <v>13</v>
      </c>
      <c r="I10" s="10" t="s">
        <v>14</v>
      </c>
      <c r="J10" s="10" t="s">
        <v>4</v>
      </c>
      <c r="K10" s="10" t="s">
        <v>16</v>
      </c>
      <c r="L10" s="10" t="s">
        <v>3</v>
      </c>
      <c r="M10" s="10" t="s">
        <v>17</v>
      </c>
    </row>
    <row r="11" spans="1:13" x14ac:dyDescent="0.35">
      <c r="A11" s="20">
        <v>1</v>
      </c>
      <c r="B11" s="1" t="s">
        <v>28</v>
      </c>
      <c r="C11" s="1" t="s">
        <v>5</v>
      </c>
      <c r="D11" s="25">
        <v>235.46</v>
      </c>
      <c r="E11" s="26"/>
      <c r="F11" s="3">
        <f>((0.85*$C$4*$F$4)/$C$5)*($F$5-SQRT($F$5*$F$5-(D11*100)/(0.425*0.9*$C$4*$F$4)))</f>
        <v>1.0410758942350675</v>
      </c>
      <c r="G11" s="16">
        <f>C6</f>
        <v>2.16</v>
      </c>
      <c r="H11" s="3">
        <f t="shared" ref="H11:H28" si="0">IF(F11&gt;$G$11,F11,$G$11)</f>
        <v>2.16</v>
      </c>
      <c r="I11" s="4">
        <f t="shared" ref="I11:I28" si="1">($F$7*$F$4)/H11</f>
        <v>58.646698969617795</v>
      </c>
      <c r="J11" s="19">
        <f>C7</f>
        <v>36</v>
      </c>
      <c r="K11" s="4">
        <f t="shared" ref="K11:K28" si="2">IF($J$11&lt;I11,$J$11,I11)</f>
        <v>36</v>
      </c>
      <c r="L11" s="1" t="str">
        <f t="shared" ref="L11:L28" si="3">CONCATENATE(" # ",$F$6," @ ",ROUND(K11/100,2))</f>
        <v xml:space="preserve"> # 4 @ 0.36</v>
      </c>
      <c r="M11" s="27" t="str">
        <f t="shared" ref="M11:M28" si="4">CONCATENATE(" # ",$F$6," @ ",ROUND(MIN($K$11:$K$18)/100,2))</f>
        <v xml:space="preserve"> # 4 @ 0.19</v>
      </c>
    </row>
    <row r="12" spans="1:13" x14ac:dyDescent="0.35">
      <c r="A12" s="21"/>
      <c r="B12" s="1" t="s">
        <v>28</v>
      </c>
      <c r="C12" s="1" t="s">
        <v>8</v>
      </c>
      <c r="D12" s="25">
        <v>706.38</v>
      </c>
      <c r="E12" s="26"/>
      <c r="F12" s="3">
        <f>((0.85*$C$4*$F$4)/$C$5)*($F$5-SQRT($F$5*$F$5-(D12*100)/(0.425*0.9*$C$4*$F$4)))</f>
        <v>3.18324491623755</v>
      </c>
      <c r="G12" s="16"/>
      <c r="H12" s="3">
        <f t="shared" si="0"/>
        <v>3.18324491623755</v>
      </c>
      <c r="I12" s="4">
        <f t="shared" si="1"/>
        <v>39.794886384080279</v>
      </c>
      <c r="J12" s="19"/>
      <c r="K12" s="4">
        <f t="shared" si="2"/>
        <v>36</v>
      </c>
      <c r="L12" s="1" t="str">
        <f t="shared" si="3"/>
        <v xml:space="preserve"> # 4 @ 0.36</v>
      </c>
      <c r="M12" s="1" t="str">
        <f t="shared" si="4"/>
        <v xml:space="preserve"> # 4 @ 0.19</v>
      </c>
    </row>
    <row r="13" spans="1:13" x14ac:dyDescent="0.35">
      <c r="A13" s="21"/>
      <c r="B13" s="5" t="s">
        <v>29</v>
      </c>
      <c r="C13" s="1" t="s">
        <v>5</v>
      </c>
      <c r="D13" s="25">
        <v>260.92</v>
      </c>
      <c r="E13" s="26"/>
      <c r="F13" s="3">
        <f>((0.85*$C$4*$F$4)/$C$5)*($F$5-SQRT($F$5*$F$5-(D13*100)/(0.425*0.9*$C$4*$F$4)))</f>
        <v>1.1548020488642547</v>
      </c>
      <c r="G13" s="16"/>
      <c r="H13" s="3">
        <f t="shared" si="0"/>
        <v>2.16</v>
      </c>
      <c r="I13" s="4">
        <f t="shared" si="1"/>
        <v>58.646698969617795</v>
      </c>
      <c r="J13" s="19"/>
      <c r="K13" s="4">
        <f t="shared" si="2"/>
        <v>36</v>
      </c>
      <c r="L13" s="1" t="str">
        <f t="shared" si="3"/>
        <v xml:space="preserve"> # 4 @ 0.36</v>
      </c>
      <c r="M13" s="1" t="str">
        <f t="shared" si="4"/>
        <v xml:space="preserve"> # 4 @ 0.19</v>
      </c>
    </row>
    <row r="14" spans="1:13" x14ac:dyDescent="0.35">
      <c r="A14" s="22"/>
      <c r="B14" s="5" t="s">
        <v>29</v>
      </c>
      <c r="C14" s="1" t="s">
        <v>8</v>
      </c>
      <c r="D14" s="25">
        <v>782.75</v>
      </c>
      <c r="E14" s="26"/>
      <c r="F14" s="3">
        <f>((0.85*$C$4*$F$4)/$C$5)*($F$5-SQRT($F$5*$F$5-(D14*100)/(0.425*0.9*$C$4*$F$4)))</f>
        <v>3.5386832043000571</v>
      </c>
      <c r="G14" s="16"/>
      <c r="H14" s="3">
        <f t="shared" si="0"/>
        <v>3.5386832043000571</v>
      </c>
      <c r="I14" s="4">
        <f t="shared" si="1"/>
        <v>35.797742397635965</v>
      </c>
      <c r="J14" s="19"/>
      <c r="K14" s="4">
        <f t="shared" si="2"/>
        <v>35.797742397635965</v>
      </c>
      <c r="L14" s="1" t="str">
        <f t="shared" si="3"/>
        <v xml:space="preserve"> # 4 @ 0.36</v>
      </c>
      <c r="M14" s="1" t="str">
        <f t="shared" si="4"/>
        <v xml:space="preserve"> # 4 @ 0.19</v>
      </c>
    </row>
    <row r="15" spans="1:13" x14ac:dyDescent="0.35">
      <c r="A15" s="1" t="s">
        <v>9</v>
      </c>
      <c r="B15" s="5" t="s">
        <v>28</v>
      </c>
      <c r="C15" s="1" t="s">
        <v>5</v>
      </c>
      <c r="D15" s="25">
        <v>1400.53</v>
      </c>
      <c r="E15" s="26"/>
      <c r="F15" s="3">
        <f>((0.85*$C$4*$F$4)/$C$5)*($F$5-SQRT($F$5*$F$5-(D15*100)/(0.425*0.9*$C$4*$F$4)))</f>
        <v>6.5052323838524693</v>
      </c>
      <c r="G15" s="16"/>
      <c r="H15" s="3">
        <f t="shared" si="0"/>
        <v>6.5052323838524693</v>
      </c>
      <c r="I15" s="4">
        <f t="shared" si="1"/>
        <v>19.473073719674719</v>
      </c>
      <c r="J15" s="19"/>
      <c r="K15" s="4">
        <f t="shared" si="2"/>
        <v>19.473073719674719</v>
      </c>
      <c r="L15" s="1" t="str">
        <f t="shared" si="3"/>
        <v xml:space="preserve"> # 4 @ 0.19</v>
      </c>
      <c r="M15" s="1" t="str">
        <f t="shared" si="4"/>
        <v xml:space="preserve"> # 4 @ 0.19</v>
      </c>
    </row>
    <row r="16" spans="1:13" x14ac:dyDescent="0.35">
      <c r="A16" s="1" t="s">
        <v>30</v>
      </c>
      <c r="B16" s="1" t="s">
        <v>29</v>
      </c>
      <c r="C16" s="1" t="s">
        <v>5</v>
      </c>
      <c r="D16" s="25">
        <v>1044.26</v>
      </c>
      <c r="E16" s="26"/>
      <c r="F16" s="3">
        <f>((0.85*$C$4*$F$4)/$C$5)*($F$5-SQRT($F$5*$F$5-(D16*100)/(0.425*0.9*$C$4*$F$4)))</f>
        <v>4.7739986657175075</v>
      </c>
      <c r="G16" s="16"/>
      <c r="H16" s="3">
        <f t="shared" si="0"/>
        <v>4.7739986657175075</v>
      </c>
      <c r="I16" s="4">
        <f t="shared" si="1"/>
        <v>26.534751818020368</v>
      </c>
      <c r="J16" s="19"/>
      <c r="K16" s="4">
        <f t="shared" si="2"/>
        <v>26.534751818020368</v>
      </c>
      <c r="L16" s="1" t="str">
        <f t="shared" si="3"/>
        <v xml:space="preserve"> # 4 @ 0.27</v>
      </c>
      <c r="M16" s="1" t="str">
        <f t="shared" si="4"/>
        <v xml:space="preserve"> # 4 @ 0.19</v>
      </c>
    </row>
    <row r="17" spans="1:13" x14ac:dyDescent="0.35">
      <c r="A17" s="20">
        <v>2</v>
      </c>
      <c r="B17" s="1" t="s">
        <v>29</v>
      </c>
      <c r="C17" s="1" t="s">
        <v>5</v>
      </c>
      <c r="D17" s="25">
        <v>131.78</v>
      </c>
      <c r="E17" s="26"/>
      <c r="F17" s="3">
        <f>((0.85*$C$4*$F$4)/$C$5)*($F$5-SQRT($F$5*$F$5-(D17*100)/(0.425*0.9*$C$4*$F$4)))</f>
        <v>0.58030600889235462</v>
      </c>
      <c r="G17" s="16"/>
      <c r="H17" s="3">
        <f t="shared" si="0"/>
        <v>2.16</v>
      </c>
      <c r="I17" s="4">
        <f t="shared" si="1"/>
        <v>58.646698969617795</v>
      </c>
      <c r="J17" s="19"/>
      <c r="K17" s="4">
        <f t="shared" si="2"/>
        <v>36</v>
      </c>
      <c r="L17" s="1" t="str">
        <f t="shared" si="3"/>
        <v xml:space="preserve"> # 4 @ 0.36</v>
      </c>
      <c r="M17" s="1" t="str">
        <f t="shared" si="4"/>
        <v xml:space="preserve"> # 4 @ 0.19</v>
      </c>
    </row>
    <row r="18" spans="1:13" x14ac:dyDescent="0.35">
      <c r="A18" s="21"/>
      <c r="B18" s="1" t="s">
        <v>29</v>
      </c>
      <c r="C18" s="1" t="s">
        <v>5</v>
      </c>
      <c r="D18" s="25">
        <v>131.78</v>
      </c>
      <c r="E18" s="26"/>
      <c r="F18" s="3">
        <f>((0.85*$C$4*$F$4)/$C$5)*($F$5-SQRT($F$5*$F$5-(D18*100)/(0.425*0.9*$C$4*$F$4)))</f>
        <v>0.58030600889235462</v>
      </c>
      <c r="G18" s="16"/>
      <c r="H18" s="3">
        <f t="shared" si="0"/>
        <v>2.16</v>
      </c>
      <c r="I18" s="4">
        <f t="shared" si="1"/>
        <v>58.646698969617795</v>
      </c>
      <c r="J18" s="19"/>
      <c r="K18" s="4">
        <f t="shared" si="2"/>
        <v>36</v>
      </c>
      <c r="L18" s="1" t="str">
        <f t="shared" si="3"/>
        <v xml:space="preserve"> # 4 @ 0.36</v>
      </c>
      <c r="M18" s="1" t="str">
        <f t="shared" si="4"/>
        <v xml:space="preserve"> # 4 @ 0.19</v>
      </c>
    </row>
    <row r="19" spans="1:13" x14ac:dyDescent="0.35">
      <c r="A19" s="21"/>
      <c r="B19" s="1" t="s">
        <v>29</v>
      </c>
      <c r="C19" s="1" t="s">
        <v>8</v>
      </c>
      <c r="D19" s="25">
        <v>395.35</v>
      </c>
      <c r="E19" s="26"/>
      <c r="F19" s="3">
        <f>((0.85*$C$4*$F$4)/$C$5)*($F$5-SQRT($F$5*$F$5-(D19*100)/(0.425*0.9*$C$4*$F$4)))</f>
        <v>1.7591401266986157</v>
      </c>
      <c r="G19" s="16"/>
      <c r="H19" s="3">
        <f t="shared" si="0"/>
        <v>2.16</v>
      </c>
      <c r="I19" s="4">
        <f t="shared" si="1"/>
        <v>58.646698969617795</v>
      </c>
      <c r="J19" s="19"/>
      <c r="K19" s="4">
        <f t="shared" si="2"/>
        <v>36</v>
      </c>
      <c r="L19" s="1" t="str">
        <f t="shared" si="3"/>
        <v xml:space="preserve"> # 4 @ 0.36</v>
      </c>
      <c r="M19" s="1" t="str">
        <f t="shared" si="4"/>
        <v xml:space="preserve"> # 4 @ 0.19</v>
      </c>
    </row>
    <row r="20" spans="1:13" x14ac:dyDescent="0.35">
      <c r="A20" s="22"/>
      <c r="B20" s="1" t="s">
        <v>28</v>
      </c>
      <c r="C20" s="1" t="s">
        <v>8</v>
      </c>
      <c r="D20" s="25">
        <v>974.4</v>
      </c>
      <c r="E20" s="26"/>
      <c r="F20" s="3">
        <f>((0.85*$C$4*$F$4)/$C$5)*($F$5-SQRT($F$5*$F$5-(D20*100)/(0.425*0.9*$C$4*$F$4)))</f>
        <v>4.4411709887242434</v>
      </c>
      <c r="G20" s="16"/>
      <c r="H20" s="3">
        <f t="shared" si="0"/>
        <v>4.4411709887242434</v>
      </c>
      <c r="I20" s="4">
        <f t="shared" si="1"/>
        <v>28.523303898002638</v>
      </c>
      <c r="J20" s="19"/>
      <c r="K20" s="4">
        <f t="shared" si="2"/>
        <v>28.523303898002638</v>
      </c>
      <c r="L20" s="1" t="str">
        <f t="shared" si="3"/>
        <v xml:space="preserve"> # 4 @ 0.29</v>
      </c>
      <c r="M20" s="1" t="str">
        <f t="shared" si="4"/>
        <v xml:space="preserve"> # 4 @ 0.19</v>
      </c>
    </row>
    <row r="21" spans="1:13" x14ac:dyDescent="0.35">
      <c r="A21" s="1" t="s">
        <v>10</v>
      </c>
      <c r="B21" s="1" t="s">
        <v>28</v>
      </c>
      <c r="C21" s="1" t="s">
        <v>5</v>
      </c>
      <c r="D21" s="25">
        <v>1230.47</v>
      </c>
      <c r="E21" s="26"/>
      <c r="F21" s="3">
        <f>((0.85*$C$4*$F$4)/$C$5)*($F$5-SQRT($F$5*$F$5-(D21*100)/(0.425*0.9*$C$4*$F$4)))</f>
        <v>5.6716165819433053</v>
      </c>
      <c r="G21" s="16"/>
      <c r="H21" s="3">
        <f t="shared" si="0"/>
        <v>5.6716165819433053</v>
      </c>
      <c r="I21" s="4">
        <f t="shared" si="1"/>
        <v>22.33523157712651</v>
      </c>
      <c r="J21" s="19"/>
      <c r="K21" s="4">
        <f t="shared" si="2"/>
        <v>22.33523157712651</v>
      </c>
      <c r="L21" s="1" t="str">
        <f t="shared" si="3"/>
        <v xml:space="preserve"> # 4 @ 0.22</v>
      </c>
      <c r="M21" s="1" t="str">
        <f t="shared" si="4"/>
        <v xml:space="preserve"> # 4 @ 0.19</v>
      </c>
    </row>
    <row r="22" spans="1:13" x14ac:dyDescent="0.35">
      <c r="A22" s="20">
        <v>3</v>
      </c>
      <c r="B22" s="1" t="s">
        <v>28</v>
      </c>
      <c r="C22" s="1" t="s">
        <v>5</v>
      </c>
      <c r="D22" s="25">
        <v>319.2</v>
      </c>
      <c r="E22" s="26"/>
      <c r="F22" s="3">
        <f>((0.85*$C$4*$F$4)/$C$5)*($F$5-SQRT($F$5*$F$5-(D22*100)/(0.425*0.9*$C$4*$F$4)))</f>
        <v>1.4160011923925246</v>
      </c>
      <c r="G22" s="16"/>
      <c r="H22" s="3">
        <f t="shared" si="0"/>
        <v>2.16</v>
      </c>
      <c r="I22" s="4">
        <f t="shared" si="1"/>
        <v>58.646698969617795</v>
      </c>
      <c r="J22" s="19"/>
      <c r="K22" s="4">
        <f t="shared" si="2"/>
        <v>36</v>
      </c>
      <c r="L22" s="1" t="str">
        <f t="shared" si="3"/>
        <v xml:space="preserve"> # 4 @ 0.36</v>
      </c>
      <c r="M22" s="1" t="str">
        <f t="shared" si="4"/>
        <v xml:space="preserve"> # 4 @ 0.19</v>
      </c>
    </row>
    <row r="23" spans="1:13" x14ac:dyDescent="0.35">
      <c r="A23" s="22"/>
      <c r="B23" s="1" t="s">
        <v>28</v>
      </c>
      <c r="C23" s="1" t="s">
        <v>8</v>
      </c>
      <c r="D23" s="25">
        <v>273.60000000000002</v>
      </c>
      <c r="E23" s="26"/>
      <c r="F23" s="3">
        <f>((0.85*$C$4*$F$4)/$C$5)*($F$5-SQRT($F$5*$F$5-(D23*100)/(0.425*0.9*$C$4*$F$4)))</f>
        <v>1.2115277580589694</v>
      </c>
      <c r="G23" s="16"/>
      <c r="H23" s="3">
        <f t="shared" si="0"/>
        <v>2.16</v>
      </c>
      <c r="I23" s="4">
        <f t="shared" si="1"/>
        <v>58.646698969617795</v>
      </c>
      <c r="J23" s="19"/>
      <c r="K23" s="4">
        <f t="shared" si="2"/>
        <v>36</v>
      </c>
      <c r="L23" s="1" t="str">
        <f t="shared" si="3"/>
        <v xml:space="preserve"> # 4 @ 0.36</v>
      </c>
      <c r="M23" s="1" t="str">
        <f t="shared" si="4"/>
        <v xml:space="preserve"> # 4 @ 0.19</v>
      </c>
    </row>
    <row r="24" spans="1:13" x14ac:dyDescent="0.35">
      <c r="A24" s="20">
        <v>4</v>
      </c>
      <c r="B24" s="1" t="s">
        <v>28</v>
      </c>
      <c r="C24" s="1" t="s">
        <v>5</v>
      </c>
      <c r="D24" s="25">
        <v>313.95</v>
      </c>
      <c r="E24" s="26"/>
      <c r="F24" s="3">
        <f>((0.85*$C$4*$F$4)/$C$5)*($F$5-SQRT($F$5*$F$5-(D24*100)/(0.425*0.9*$C$4*$F$4)))</f>
        <v>1.3924217701120287</v>
      </c>
      <c r="G24" s="16"/>
      <c r="H24" s="3">
        <f t="shared" si="0"/>
        <v>2.16</v>
      </c>
      <c r="I24" s="4">
        <f t="shared" si="1"/>
        <v>58.646698969617795</v>
      </c>
      <c r="J24" s="19"/>
      <c r="K24" s="4">
        <f t="shared" si="2"/>
        <v>36</v>
      </c>
      <c r="L24" s="1" t="str">
        <f t="shared" si="3"/>
        <v xml:space="preserve"> # 4 @ 0.36</v>
      </c>
      <c r="M24" s="1" t="str">
        <f t="shared" si="4"/>
        <v xml:space="preserve"> # 4 @ 0.19</v>
      </c>
    </row>
    <row r="25" spans="1:13" x14ac:dyDescent="0.35">
      <c r="A25" s="21"/>
      <c r="B25" s="1" t="s">
        <v>28</v>
      </c>
      <c r="C25" s="1" t="s">
        <v>5</v>
      </c>
      <c r="D25" s="25">
        <v>313.95</v>
      </c>
      <c r="E25" s="26"/>
      <c r="F25" s="3">
        <f>((0.85*$C$4*$F$4)/$C$5)*($F$5-SQRT($F$5*$F$5-(D25*100)/(0.425*0.9*$C$4*$F$4)))</f>
        <v>1.3924217701120287</v>
      </c>
      <c r="G25" s="16"/>
      <c r="H25" s="3">
        <f t="shared" si="0"/>
        <v>2.16</v>
      </c>
      <c r="I25" s="4">
        <f t="shared" si="1"/>
        <v>58.646698969617795</v>
      </c>
      <c r="J25" s="19"/>
      <c r="K25" s="4">
        <f t="shared" si="2"/>
        <v>36</v>
      </c>
      <c r="L25" s="1" t="str">
        <f t="shared" si="3"/>
        <v xml:space="preserve"> # 4 @ 0.36</v>
      </c>
      <c r="M25" s="1" t="str">
        <f t="shared" si="4"/>
        <v xml:space="preserve"> # 4 @ 0.19</v>
      </c>
    </row>
    <row r="26" spans="1:13" x14ac:dyDescent="0.35">
      <c r="A26" s="21"/>
      <c r="B26" s="1" t="s">
        <v>28</v>
      </c>
      <c r="C26" s="1" t="s">
        <v>8</v>
      </c>
      <c r="D26" s="25">
        <v>941.85</v>
      </c>
      <c r="E26" s="26"/>
      <c r="F26" s="3">
        <f>((0.85*$C$4*$F$4)/$C$5)*($F$5-SQRT($F$5*$F$5-(D26*100)/(0.425*0.9*$C$4*$F$4)))</f>
        <v>4.2868091758330591</v>
      </c>
      <c r="G26" s="16"/>
      <c r="H26" s="3">
        <f t="shared" si="0"/>
        <v>4.2868091758330591</v>
      </c>
      <c r="I26" s="4">
        <f t="shared" si="1"/>
        <v>29.550386914471698</v>
      </c>
      <c r="J26" s="19"/>
      <c r="K26" s="4">
        <f t="shared" si="2"/>
        <v>29.550386914471698</v>
      </c>
      <c r="L26" s="1" t="str">
        <f t="shared" si="3"/>
        <v xml:space="preserve"> # 4 @ 0.3</v>
      </c>
      <c r="M26" s="1" t="str">
        <f t="shared" si="4"/>
        <v xml:space="preserve"> # 4 @ 0.19</v>
      </c>
    </row>
    <row r="27" spans="1:13" x14ac:dyDescent="0.35">
      <c r="A27" s="21"/>
      <c r="B27" s="1" t="s">
        <v>29</v>
      </c>
      <c r="C27" s="1" t="s">
        <v>5</v>
      </c>
      <c r="D27" s="25">
        <v>159.47</v>
      </c>
      <c r="E27" s="26"/>
      <c r="F27" s="3">
        <f>((0.85*$C$4*$F$4)/$C$5)*($F$5-SQRT($F$5*$F$5-(D27*100)/(0.425*0.9*$C$4*$F$4)))</f>
        <v>0.70299768159257503</v>
      </c>
      <c r="G27" s="16"/>
      <c r="H27" s="3">
        <f t="shared" si="0"/>
        <v>2.16</v>
      </c>
      <c r="I27" s="4">
        <f t="shared" si="1"/>
        <v>58.646698969617795</v>
      </c>
      <c r="J27" s="19"/>
      <c r="K27" s="4">
        <f t="shared" si="2"/>
        <v>36</v>
      </c>
      <c r="L27" s="1" t="str">
        <f t="shared" si="3"/>
        <v xml:space="preserve"> # 4 @ 0.36</v>
      </c>
      <c r="M27" s="1" t="str">
        <f t="shared" si="4"/>
        <v xml:space="preserve"> # 4 @ 0.19</v>
      </c>
    </row>
    <row r="28" spans="1:13" x14ac:dyDescent="0.35">
      <c r="A28" s="22"/>
      <c r="B28" s="1" t="s">
        <v>29</v>
      </c>
      <c r="C28" s="1" t="s">
        <v>8</v>
      </c>
      <c r="D28" s="25">
        <v>478.42</v>
      </c>
      <c r="E28" s="26"/>
      <c r="F28" s="3">
        <f>((0.85*$C$4*$F$4)/$C$5)*($F$5-SQRT($F$5*$F$5-(D28*100)/(0.425*0.9*$C$4*$F$4)))</f>
        <v>2.1358940553815984</v>
      </c>
      <c r="G28" s="16"/>
      <c r="H28" s="3">
        <f t="shared" si="0"/>
        <v>2.16</v>
      </c>
      <c r="I28" s="4">
        <f t="shared" si="1"/>
        <v>58.646698969617795</v>
      </c>
      <c r="J28" s="19"/>
      <c r="K28" s="4">
        <f t="shared" si="2"/>
        <v>36</v>
      </c>
      <c r="L28" s="1" t="str">
        <f t="shared" si="3"/>
        <v xml:space="preserve"> # 4 @ 0.36</v>
      </c>
      <c r="M28" s="1" t="str">
        <f t="shared" si="4"/>
        <v xml:space="preserve"> # 4 @ 0.19</v>
      </c>
    </row>
    <row r="31" spans="1:13" x14ac:dyDescent="0.35">
      <c r="A31" s="14" t="s">
        <v>32</v>
      </c>
      <c r="B31" s="14"/>
      <c r="C31" s="14"/>
      <c r="D31" s="14"/>
      <c r="F31" s="14" t="s">
        <v>34</v>
      </c>
      <c r="G31" s="14"/>
      <c r="H31" s="14"/>
      <c r="I31" s="14"/>
    </row>
    <row r="32" spans="1:13" x14ac:dyDescent="0.35">
      <c r="A32" s="28" t="s">
        <v>33</v>
      </c>
      <c r="B32" s="28"/>
      <c r="C32" s="28"/>
      <c r="D32" s="28"/>
      <c r="F32" s="13" t="str">
        <f>_xlfn.CONCAT(M28, " m ")</f>
        <v xml:space="preserve"> # 4 @ 0.19 m </v>
      </c>
      <c r="G32" s="13"/>
      <c r="H32" s="13"/>
      <c r="I32" s="13"/>
    </row>
  </sheetData>
  <mergeCells count="43">
    <mergeCell ref="A32:D32"/>
    <mergeCell ref="F31:I31"/>
    <mergeCell ref="F32:I32"/>
    <mergeCell ref="D28:E28"/>
    <mergeCell ref="A22:A23"/>
    <mergeCell ref="A7:B7"/>
    <mergeCell ref="C7:D7"/>
    <mergeCell ref="A31:D31"/>
    <mergeCell ref="D26:E26"/>
    <mergeCell ref="D27:E27"/>
    <mergeCell ref="D10:E10"/>
    <mergeCell ref="D11:E11"/>
    <mergeCell ref="D12:E12"/>
    <mergeCell ref="D13:E13"/>
    <mergeCell ref="D14:E14"/>
    <mergeCell ref="A24:A28"/>
    <mergeCell ref="G11:G28"/>
    <mergeCell ref="J11:J28"/>
    <mergeCell ref="A11:A14"/>
    <mergeCell ref="A17:A20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J3:M4"/>
    <mergeCell ref="J5:M6"/>
    <mergeCell ref="A1:M1"/>
    <mergeCell ref="A4:B4"/>
    <mergeCell ref="C5:D5"/>
    <mergeCell ref="C4:D4"/>
    <mergeCell ref="A5:B5"/>
    <mergeCell ref="C6:D6"/>
    <mergeCell ref="A6:B6"/>
    <mergeCell ref="A3:F3"/>
    <mergeCell ref="H3:I4"/>
    <mergeCell ref="H5:I6"/>
  </mergeCells>
  <pageMargins left="0.25" right="0.25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Acero Requerido Tarea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San Martin Castillo Monterroso</dc:creator>
  <cp:lastModifiedBy>Stuart2 Xela</cp:lastModifiedBy>
  <cp:lastPrinted>2023-12-29T21:41:13Z</cp:lastPrinted>
  <dcterms:created xsi:type="dcterms:W3CDTF">2023-12-19T00:37:43Z</dcterms:created>
  <dcterms:modified xsi:type="dcterms:W3CDTF">2023-12-30T00:00:11Z</dcterms:modified>
</cp:coreProperties>
</file>