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1D516BBD-C7A1-4C67-8F85-FAA7545964D9}" xr6:coauthVersionLast="47" xr6:coauthVersionMax="47" xr10:uidLastSave="{00000000-0000-0000-0000-000000000000}"/>
  <bookViews>
    <workbookView xWindow="-108" yWindow="-108" windowWidth="23256" windowHeight="12576" activeTab="1" xr2:uid="{7187A0D9-7869-4812-AEC0-586B2B4A4C67}"/>
  </bookViews>
  <sheets>
    <sheet name="Cálculo de caudales" sheetId="1" r:id="rId1"/>
    <sheet name="Cálculo de drenaj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E14" i="2"/>
  <c r="E13" i="2"/>
  <c r="C13" i="2"/>
  <c r="E12" i="2"/>
  <c r="D11" i="2"/>
  <c r="E11" i="2"/>
  <c r="C11" i="2"/>
  <c r="E10" i="2"/>
  <c r="C10" i="2"/>
  <c r="M8" i="2"/>
  <c r="D9" i="2"/>
  <c r="E9" i="2"/>
  <c r="C9" i="2"/>
  <c r="E8" i="2"/>
  <c r="E7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G23" i="2"/>
  <c r="G22" i="2"/>
  <c r="C23" i="2" s="1"/>
  <c r="G21" i="2"/>
  <c r="C22" i="2" s="1"/>
  <c r="C21" i="2"/>
  <c r="K21" i="2" s="1"/>
  <c r="C20" i="2"/>
  <c r="K20" i="2" s="1"/>
  <c r="G19" i="2"/>
  <c r="C19" i="2"/>
  <c r="K19" i="2" s="1"/>
  <c r="G16" i="2"/>
  <c r="C17" i="2"/>
  <c r="C18" i="2" s="1"/>
  <c r="C15" i="2"/>
  <c r="C16" i="2" s="1"/>
  <c r="K11" i="2"/>
  <c r="C8" i="2"/>
  <c r="K7" i="2"/>
  <c r="W23" i="2"/>
  <c r="R23" i="2"/>
  <c r="S23" i="2" s="1"/>
  <c r="W22" i="2"/>
  <c r="R22" i="2"/>
  <c r="S22" i="2" s="1"/>
  <c r="Y22" i="2" s="1"/>
  <c r="M22" i="2"/>
  <c r="W21" i="2"/>
  <c r="R21" i="2"/>
  <c r="S21" i="2" s="1"/>
  <c r="T21" i="2" s="1"/>
  <c r="U21" i="2" s="1"/>
  <c r="W20" i="2"/>
  <c r="R20" i="2"/>
  <c r="S20" i="2" s="1"/>
  <c r="M20" i="2"/>
  <c r="W19" i="2"/>
  <c r="R19" i="2"/>
  <c r="S19" i="2" s="1"/>
  <c r="T19" i="2" s="1"/>
  <c r="U19" i="2" s="1"/>
  <c r="M19" i="2"/>
  <c r="W18" i="2"/>
  <c r="R18" i="2"/>
  <c r="S18" i="2" s="1"/>
  <c r="Y18" i="2" s="1"/>
  <c r="M18" i="2"/>
  <c r="W17" i="2"/>
  <c r="R17" i="2"/>
  <c r="S17" i="2" s="1"/>
  <c r="M17" i="2"/>
  <c r="W16" i="2"/>
  <c r="R16" i="2"/>
  <c r="S16" i="2" s="1"/>
  <c r="M16" i="2"/>
  <c r="W15" i="2"/>
  <c r="R15" i="2"/>
  <c r="S15" i="2" s="1"/>
  <c r="Y15" i="2" s="1"/>
  <c r="M15" i="2"/>
  <c r="W14" i="2"/>
  <c r="R14" i="2"/>
  <c r="S14" i="2" s="1"/>
  <c r="M14" i="2"/>
  <c r="W13" i="2"/>
  <c r="R13" i="2"/>
  <c r="S13" i="2" s="1"/>
  <c r="Y13" i="2" s="1"/>
  <c r="M13" i="2"/>
  <c r="W12" i="2"/>
  <c r="R12" i="2"/>
  <c r="S12" i="2" s="1"/>
  <c r="M12" i="2"/>
  <c r="W11" i="2"/>
  <c r="R11" i="2"/>
  <c r="S11" i="2" s="1"/>
  <c r="M11" i="2"/>
  <c r="W10" i="2"/>
  <c r="R10" i="2"/>
  <c r="S10" i="2" s="1"/>
  <c r="M10" i="2"/>
  <c r="W9" i="2"/>
  <c r="R9" i="2"/>
  <c r="S9" i="2" s="1"/>
  <c r="Y9" i="2" s="1"/>
  <c r="M9" i="2"/>
  <c r="K9" i="2"/>
  <c r="W8" i="2"/>
  <c r="R8" i="2"/>
  <c r="S8" i="2" s="1"/>
  <c r="W7" i="2"/>
  <c r="R7" i="2"/>
  <c r="S7" i="2" s="1"/>
  <c r="M7" i="2"/>
  <c r="E27" i="1"/>
  <c r="E11" i="1" s="1"/>
  <c r="N11" i="1" s="1"/>
  <c r="O11" i="1" s="1"/>
  <c r="P11" i="1" s="1"/>
  <c r="K13" i="2" l="1"/>
  <c r="H7" i="2"/>
  <c r="H9" i="2" s="1"/>
  <c r="K10" i="2"/>
  <c r="K22" i="2"/>
  <c r="E16" i="2"/>
  <c r="K16" i="2"/>
  <c r="K23" i="2"/>
  <c r="K18" i="2"/>
  <c r="E18" i="2"/>
  <c r="H18" i="2" s="1"/>
  <c r="I18" i="2" s="1"/>
  <c r="K15" i="2"/>
  <c r="K8" i="2"/>
  <c r="H14" i="2"/>
  <c r="I14" i="2" s="1"/>
  <c r="C12" i="2"/>
  <c r="H10" i="2"/>
  <c r="H11" i="2" s="1"/>
  <c r="I11" i="2" s="1"/>
  <c r="K17" i="2"/>
  <c r="T15" i="2"/>
  <c r="U15" i="2" s="1"/>
  <c r="T9" i="2"/>
  <c r="U9" i="2" s="1"/>
  <c r="F4" i="1"/>
  <c r="H4" i="1" s="1"/>
  <c r="I4" i="1" s="1"/>
  <c r="R4" i="1" s="1"/>
  <c r="F11" i="1"/>
  <c r="H11" i="1" s="1"/>
  <c r="I11" i="1" s="1"/>
  <c r="R11" i="1" s="1"/>
  <c r="F9" i="1"/>
  <c r="H9" i="1" s="1"/>
  <c r="I9" i="1" s="1"/>
  <c r="F16" i="1"/>
  <c r="H16" i="1" s="1"/>
  <c r="I16" i="1" s="1"/>
  <c r="F8" i="1"/>
  <c r="H8" i="1" s="1"/>
  <c r="I8" i="1" s="1"/>
  <c r="K8" i="1" s="1"/>
  <c r="F15" i="1"/>
  <c r="H15" i="1" s="1"/>
  <c r="I15" i="1" s="1"/>
  <c r="F7" i="1"/>
  <c r="H7" i="1" s="1"/>
  <c r="I7" i="1" s="1"/>
  <c r="K7" i="1" s="1"/>
  <c r="F14" i="1"/>
  <c r="H14" i="1" s="1"/>
  <c r="I14" i="1" s="1"/>
  <c r="F6" i="1"/>
  <c r="H6" i="1" s="1"/>
  <c r="I6" i="1" s="1"/>
  <c r="R6" i="1" s="1"/>
  <c r="F13" i="1"/>
  <c r="H13" i="1" s="1"/>
  <c r="I13" i="1" s="1"/>
  <c r="F5" i="1"/>
  <c r="H5" i="1" s="1"/>
  <c r="I5" i="1" s="1"/>
  <c r="R5" i="1" s="1"/>
  <c r="T17" i="2"/>
  <c r="U17" i="2" s="1"/>
  <c r="Y17" i="2"/>
  <c r="I7" i="2"/>
  <c r="T10" i="2"/>
  <c r="U10" i="2" s="1"/>
  <c r="Y10" i="2"/>
  <c r="Y23" i="2"/>
  <c r="T23" i="2"/>
  <c r="U23" i="2" s="1"/>
  <c r="Y20" i="2"/>
  <c r="T20" i="2"/>
  <c r="U20" i="2" s="1"/>
  <c r="T14" i="2"/>
  <c r="U14" i="2" s="1"/>
  <c r="Y14" i="2"/>
  <c r="T7" i="2"/>
  <c r="U7" i="2" s="1"/>
  <c r="Y7" i="2"/>
  <c r="T12" i="2"/>
  <c r="U12" i="2" s="1"/>
  <c r="Y12" i="2"/>
  <c r="Y16" i="2"/>
  <c r="T16" i="2"/>
  <c r="U16" i="2" s="1"/>
  <c r="Y11" i="2"/>
  <c r="T11" i="2"/>
  <c r="U11" i="2" s="1"/>
  <c r="Y8" i="2"/>
  <c r="T8" i="2"/>
  <c r="U8" i="2" s="1"/>
  <c r="T13" i="2"/>
  <c r="U13" i="2" s="1"/>
  <c r="Y19" i="2"/>
  <c r="Y21" i="2"/>
  <c r="T22" i="2"/>
  <c r="U22" i="2" s="1"/>
  <c r="T18" i="2"/>
  <c r="U18" i="2" s="1"/>
  <c r="R7" i="1"/>
  <c r="E9" i="1"/>
  <c r="N9" i="1" s="1"/>
  <c r="O9" i="1" s="1"/>
  <c r="P9" i="1" s="1"/>
  <c r="F10" i="1"/>
  <c r="H10" i="1" s="1"/>
  <c r="I10" i="1" s="1"/>
  <c r="E15" i="1"/>
  <c r="N15" i="1" s="1"/>
  <c r="O15" i="1" s="1"/>
  <c r="P15" i="1" s="1"/>
  <c r="E7" i="1"/>
  <c r="N7" i="1" s="1"/>
  <c r="O7" i="1" s="1"/>
  <c r="P7" i="1" s="1"/>
  <c r="E10" i="1"/>
  <c r="N10" i="1" s="1"/>
  <c r="O10" i="1" s="1"/>
  <c r="P10" i="1" s="1"/>
  <c r="E4" i="1"/>
  <c r="N4" i="1" s="1"/>
  <c r="O4" i="1" s="1"/>
  <c r="P4" i="1" s="1"/>
  <c r="E14" i="1"/>
  <c r="N14" i="1" s="1"/>
  <c r="O14" i="1" s="1"/>
  <c r="P14" i="1" s="1"/>
  <c r="E6" i="1"/>
  <c r="N6" i="1" s="1"/>
  <c r="O6" i="1" s="1"/>
  <c r="P6" i="1" s="1"/>
  <c r="E16" i="1"/>
  <c r="N16" i="1" s="1"/>
  <c r="O16" i="1" s="1"/>
  <c r="P16" i="1" s="1"/>
  <c r="E13" i="1"/>
  <c r="N13" i="1" s="1"/>
  <c r="O13" i="1" s="1"/>
  <c r="P13" i="1" s="1"/>
  <c r="E5" i="1"/>
  <c r="N5" i="1" s="1"/>
  <c r="O5" i="1" s="1"/>
  <c r="P5" i="1" s="1"/>
  <c r="E8" i="1"/>
  <c r="N8" i="1" s="1"/>
  <c r="O8" i="1" s="1"/>
  <c r="P8" i="1" s="1"/>
  <c r="E12" i="1"/>
  <c r="N12" i="1" s="1"/>
  <c r="O12" i="1" s="1"/>
  <c r="P12" i="1" s="1"/>
  <c r="F12" i="1"/>
  <c r="H12" i="1" s="1"/>
  <c r="I12" i="1" s="1"/>
  <c r="E15" i="2" l="1"/>
  <c r="I9" i="2"/>
  <c r="R9" i="1"/>
  <c r="K5" i="1"/>
  <c r="T5" i="1" s="1"/>
  <c r="R13" i="1"/>
  <c r="K6" i="1"/>
  <c r="T6" i="1" s="1"/>
  <c r="K9" i="1"/>
  <c r="T9" i="1" s="1"/>
  <c r="K14" i="1"/>
  <c r="S14" i="1" s="1"/>
  <c r="K11" i="1"/>
  <c r="T11" i="1" s="1"/>
  <c r="T7" i="1"/>
  <c r="K4" i="1"/>
  <c r="T4" i="1" s="1"/>
  <c r="R15" i="1"/>
  <c r="R8" i="1"/>
  <c r="S8" i="1" s="1"/>
  <c r="T8" i="1"/>
  <c r="R16" i="1"/>
  <c r="K12" i="2"/>
  <c r="H12" i="2"/>
  <c r="R14" i="1"/>
  <c r="K16" i="1"/>
  <c r="K13" i="1"/>
  <c r="S13" i="1" s="1"/>
  <c r="K15" i="1"/>
  <c r="H8" i="2"/>
  <c r="H16" i="2"/>
  <c r="K10" i="1"/>
  <c r="R10" i="1"/>
  <c r="K12" i="1"/>
  <c r="R12" i="1"/>
  <c r="S7" i="1"/>
  <c r="D15" i="2" l="1"/>
  <c r="H15" i="2"/>
  <c r="I15" i="2" s="1"/>
  <c r="S11" i="1"/>
  <c r="S6" i="1"/>
  <c r="S4" i="1"/>
  <c r="T16" i="1"/>
  <c r="T10" i="1"/>
  <c r="T12" i="1"/>
  <c r="T15" i="1"/>
  <c r="T14" i="1"/>
  <c r="T13" i="1"/>
  <c r="S5" i="1"/>
  <c r="S9" i="1"/>
  <c r="I16" i="2"/>
  <c r="E17" i="2"/>
  <c r="D13" i="2"/>
  <c r="H13" i="2"/>
  <c r="E19" i="2"/>
  <c r="I12" i="2"/>
  <c r="S10" i="1"/>
  <c r="S16" i="1"/>
  <c r="S12" i="1"/>
  <c r="S15" i="1"/>
  <c r="I8" i="2"/>
  <c r="D19" i="2" l="1"/>
  <c r="H19" i="2"/>
  <c r="I13" i="2"/>
  <c r="E21" i="2"/>
  <c r="D17" i="2"/>
  <c r="H17" i="2"/>
  <c r="I17" i="2" s="1"/>
  <c r="I10" i="2"/>
  <c r="H21" i="2" l="1"/>
  <c r="D21" i="2"/>
  <c r="E20" i="2"/>
  <c r="I19" i="2"/>
  <c r="I21" i="2" l="1"/>
  <c r="E22" i="2"/>
  <c r="H20" i="2"/>
  <c r="I20" i="2" s="1"/>
  <c r="D20" i="2"/>
  <c r="H22" i="2" l="1"/>
  <c r="D22" i="2"/>
  <c r="I22" i="2" l="1"/>
  <c r="E23" i="2"/>
  <c r="H23" i="2" l="1"/>
  <c r="I23" i="2" s="1"/>
  <c r="D23" i="2"/>
</calcChain>
</file>

<file path=xl/sharedStrings.xml><?xml version="1.0" encoding="utf-8"?>
<sst xmlns="http://schemas.openxmlformats.org/spreadsheetml/2006/main" count="74" uniqueCount="56">
  <si>
    <t>P.D.</t>
  </si>
  <si>
    <t>Viviendas actuales</t>
  </si>
  <si>
    <t>Habitantes actuales</t>
  </si>
  <si>
    <t>Viviendas futuras</t>
  </si>
  <si>
    <t>Habitantes futuras</t>
  </si>
  <si>
    <t>Criterios de diseño</t>
  </si>
  <si>
    <t>Factor de retorno</t>
  </si>
  <si>
    <t>Factor de lluvia ilicita</t>
  </si>
  <si>
    <t>Caudal de lluvia ilicita</t>
  </si>
  <si>
    <t>Caudal de infiltración</t>
  </si>
  <si>
    <t>Caudal industrial mas comercial</t>
  </si>
  <si>
    <t>Caudal sanitario medio</t>
  </si>
  <si>
    <t>Factor de flujo</t>
  </si>
  <si>
    <t>Caudal sanitario máximo</t>
  </si>
  <si>
    <t>Densidad de vivienda</t>
  </si>
  <si>
    <t>Periodo de diseño</t>
  </si>
  <si>
    <t>Tasa de crecimiento geométrico</t>
  </si>
  <si>
    <t>Factor de crecimiento</t>
  </si>
  <si>
    <t>%</t>
  </si>
  <si>
    <t>Dotación         Lit/hab/día</t>
  </si>
  <si>
    <t>Caudal medio           Lit/hab/día</t>
  </si>
  <si>
    <t>Caudal domiciliar medio   (Datación)    Lit/hab/día</t>
  </si>
  <si>
    <t>Factor de infiltración</t>
  </si>
  <si>
    <t>Longitud de tubería</t>
  </si>
  <si>
    <t>Longitud de tubería central</t>
  </si>
  <si>
    <t>Longitud de conexiones</t>
  </si>
  <si>
    <t>m</t>
  </si>
  <si>
    <t>Factor comercial mas industrial</t>
  </si>
  <si>
    <t>PLANTA 1, MODULO 1</t>
  </si>
  <si>
    <t>De pozo</t>
  </si>
  <si>
    <t>A pozo</t>
  </si>
  <si>
    <t>Caudal  lts./seg.</t>
  </si>
  <si>
    <t>Pendiente de terreno</t>
  </si>
  <si>
    <t>Pendiente de le tubería</t>
  </si>
  <si>
    <t>Diferencia de alturas entre cotas</t>
  </si>
  <si>
    <t>Longitud de diseño de tuberia</t>
  </si>
  <si>
    <t>Tipo de tubería</t>
  </si>
  <si>
    <t>Factor de manning</t>
  </si>
  <si>
    <t>Diámetro propuesto  pulgadas</t>
  </si>
  <si>
    <t>Sección llena</t>
  </si>
  <si>
    <t>q/Q</t>
  </si>
  <si>
    <t>d/D</t>
  </si>
  <si>
    <t>Tirante hidráulico  pulgadas</t>
  </si>
  <si>
    <t>v/V</t>
  </si>
  <si>
    <t>Velocidad a sección parcial m/s</t>
  </si>
  <si>
    <t xml:space="preserve">DE </t>
  </si>
  <si>
    <t>Cota de terreno</t>
  </si>
  <si>
    <t>Altura de pozo 1</t>
  </si>
  <si>
    <t>Cota invertida de salida</t>
  </si>
  <si>
    <t>A</t>
  </si>
  <si>
    <t>Cota invertida de llegada</t>
  </si>
  <si>
    <t>Dist.de cota t. a cota inv. ll</t>
  </si>
  <si>
    <t>Radio hidráulico</t>
  </si>
  <si>
    <t>Velocidad</t>
  </si>
  <si>
    <t>PVC</t>
  </si>
  <si>
    <t>Longitud por conexión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</si>
</sst>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Baskerville Old Face"/>
      <family val="1"/>
    </font>
    <font>
      <b/>
      <sz val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9" fontId="0" fillId="0" borderId="0" xfId="2" applyFont="1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29CA-E989-4E6F-BE53-F3D4E86C88AD}">
  <sheetPr>
    <tabColor rgb="FFFF0000"/>
  </sheetPr>
  <dimension ref="B3:V31"/>
  <sheetViews>
    <sheetView zoomScale="150" zoomScaleNormal="150" workbookViewId="0">
      <selection activeCell="F9" sqref="F9"/>
    </sheetView>
  </sheetViews>
  <sheetFormatPr baseColWidth="10" defaultRowHeight="14.4" x14ac:dyDescent="0.3"/>
  <cols>
    <col min="2" max="2" width="6.77734375" customWidth="1"/>
    <col min="3" max="3" width="12.21875" customWidth="1"/>
    <col min="4" max="5" width="11.5546875" customWidth="1"/>
    <col min="6" max="6" width="12.5546875" customWidth="1"/>
    <col min="7" max="19" width="11.5546875" customWidth="1"/>
  </cols>
  <sheetData>
    <row r="3" spans="2:22" ht="72" x14ac:dyDescent="0.3">
      <c r="B3" s="25" t="s">
        <v>0</v>
      </c>
      <c r="C3" s="26" t="s">
        <v>1</v>
      </c>
      <c r="D3" s="26" t="s">
        <v>2</v>
      </c>
      <c r="E3" s="26" t="s">
        <v>3</v>
      </c>
      <c r="F3" s="26" t="s">
        <v>4</v>
      </c>
      <c r="G3" s="26" t="s">
        <v>19</v>
      </c>
      <c r="H3" s="26" t="s">
        <v>20</v>
      </c>
      <c r="I3" s="26" t="s">
        <v>21</v>
      </c>
      <c r="J3" s="26" t="s">
        <v>7</v>
      </c>
      <c r="K3" s="26" t="s">
        <v>8</v>
      </c>
      <c r="L3" s="26" t="s">
        <v>22</v>
      </c>
      <c r="M3" s="26" t="s">
        <v>24</v>
      </c>
      <c r="N3" s="26" t="s">
        <v>25</v>
      </c>
      <c r="O3" s="26" t="s">
        <v>23</v>
      </c>
      <c r="P3" s="26" t="s">
        <v>9</v>
      </c>
      <c r="Q3" s="26" t="s">
        <v>27</v>
      </c>
      <c r="R3" s="26" t="s">
        <v>10</v>
      </c>
      <c r="S3" s="26" t="s">
        <v>11</v>
      </c>
      <c r="T3" s="27" t="s">
        <v>13</v>
      </c>
    </row>
    <row r="4" spans="2:22" x14ac:dyDescent="0.3">
      <c r="B4" s="4">
        <v>1</v>
      </c>
      <c r="C4" s="4">
        <v>28</v>
      </c>
      <c r="D4" s="4">
        <f t="shared" ref="D4:D16" si="0">C4*$E$24</f>
        <v>140</v>
      </c>
      <c r="E4" s="5">
        <f t="shared" ref="E4:E16" si="1">C4*$E$27</f>
        <v>63.661017567126493</v>
      </c>
      <c r="F4" s="5">
        <f t="shared" ref="F4:F16" si="2">D4*$E$27</f>
        <v>318.30508783563249</v>
      </c>
      <c r="G4" s="4">
        <v>200</v>
      </c>
      <c r="H4" s="6">
        <f>F4*G4/86400</f>
        <v>0.7368173329528529</v>
      </c>
      <c r="I4" s="6">
        <f t="shared" ref="I4:I16" si="3">H4*$E$22</f>
        <v>0.55261299971463962</v>
      </c>
      <c r="J4" s="29">
        <v>0.1</v>
      </c>
      <c r="K4" s="6">
        <f>I4*J4</f>
        <v>5.5261299971463965E-2</v>
      </c>
      <c r="L4" s="6">
        <v>0.12</v>
      </c>
      <c r="M4" s="6">
        <v>100</v>
      </c>
      <c r="N4" s="6">
        <f t="shared" ref="N4:N16" si="4">E4*$E$28</f>
        <v>381.96610540275896</v>
      </c>
      <c r="O4" s="6">
        <f>M4+N4</f>
        <v>481.96610540275896</v>
      </c>
      <c r="P4" s="6">
        <f>L4*O4/1000</f>
        <v>5.7835932648331076E-2</v>
      </c>
      <c r="Q4" s="29">
        <v>0.2</v>
      </c>
      <c r="R4" s="6">
        <f>Q4*I4</f>
        <v>0.11052259994292793</v>
      </c>
      <c r="S4" s="6">
        <f>I4+K4+P4+R4</f>
        <v>0.77623283227736262</v>
      </c>
      <c r="T4" s="8">
        <f t="shared" ref="T4:T16" si="5">(I4*$E$23)+K4+P4+R4</f>
        <v>1.6051523318493222</v>
      </c>
    </row>
    <row r="5" spans="2:22" x14ac:dyDescent="0.3">
      <c r="B5" s="4">
        <v>2</v>
      </c>
      <c r="C5" s="4">
        <v>36</v>
      </c>
      <c r="D5" s="4">
        <f t="shared" si="0"/>
        <v>180</v>
      </c>
      <c r="E5" s="5">
        <f t="shared" si="1"/>
        <v>81.849879729162637</v>
      </c>
      <c r="F5" s="5">
        <f t="shared" si="2"/>
        <v>409.24939864581319</v>
      </c>
      <c r="G5" s="4">
        <v>200</v>
      </c>
      <c r="H5" s="6">
        <f t="shared" ref="H5:H16" si="6">F5*G5/86400</f>
        <v>0.94733657093938239</v>
      </c>
      <c r="I5" s="6">
        <f t="shared" si="3"/>
        <v>0.7105024282045368</v>
      </c>
      <c r="J5" s="7">
        <v>0.1</v>
      </c>
      <c r="K5" s="6">
        <f t="shared" ref="K5:K16" si="7">I5*J5</f>
        <v>7.1050242820453677E-2</v>
      </c>
      <c r="L5" s="6">
        <v>0.12</v>
      </c>
      <c r="M5" s="6">
        <v>100</v>
      </c>
      <c r="N5" s="6">
        <f t="shared" si="4"/>
        <v>491.09927837497582</v>
      </c>
      <c r="O5" s="6">
        <f t="shared" ref="O5:O16" si="8">M5+N5</f>
        <v>591.09927837497582</v>
      </c>
      <c r="P5" s="6">
        <f t="shared" ref="P5:P16" si="9">L5*O5/1000</f>
        <v>7.0931913404997091E-2</v>
      </c>
      <c r="Q5" s="7">
        <v>0.2</v>
      </c>
      <c r="R5" s="6">
        <f t="shared" ref="R5:R16" si="10">Q5*I5</f>
        <v>0.14210048564090735</v>
      </c>
      <c r="S5" s="6">
        <f t="shared" ref="S5:S16" si="11">I5+K5+P5+R5</f>
        <v>0.99458507007089492</v>
      </c>
      <c r="T5" s="8">
        <f t="shared" si="5"/>
        <v>2.0603387123776997</v>
      </c>
      <c r="V5" s="10"/>
    </row>
    <row r="6" spans="2:22" x14ac:dyDescent="0.3">
      <c r="B6" s="4">
        <v>3</v>
      </c>
      <c r="C6" s="4">
        <v>40</v>
      </c>
      <c r="D6" s="4">
        <f t="shared" si="0"/>
        <v>200</v>
      </c>
      <c r="E6" s="5">
        <f t="shared" si="1"/>
        <v>90.94431081018071</v>
      </c>
      <c r="F6" s="5">
        <f t="shared" si="2"/>
        <v>454.72155405090353</v>
      </c>
      <c r="G6" s="4">
        <v>200</v>
      </c>
      <c r="H6" s="6">
        <f t="shared" si="6"/>
        <v>1.052596189932647</v>
      </c>
      <c r="I6" s="6">
        <f t="shared" si="3"/>
        <v>0.78944714244948533</v>
      </c>
      <c r="J6" s="7">
        <v>0.1</v>
      </c>
      <c r="K6" s="6">
        <f t="shared" si="7"/>
        <v>7.8944714244948533E-2</v>
      </c>
      <c r="L6" s="6">
        <v>0.12</v>
      </c>
      <c r="M6" s="6">
        <v>100</v>
      </c>
      <c r="N6" s="6">
        <f t="shared" si="4"/>
        <v>545.66586486108429</v>
      </c>
      <c r="O6" s="6">
        <f t="shared" si="8"/>
        <v>645.66586486108429</v>
      </c>
      <c r="P6" s="6">
        <f t="shared" si="9"/>
        <v>7.7479903783330112E-2</v>
      </c>
      <c r="Q6" s="7">
        <v>0.2</v>
      </c>
      <c r="R6" s="6">
        <f t="shared" si="10"/>
        <v>0.15788942848989707</v>
      </c>
      <c r="S6" s="6">
        <f t="shared" si="11"/>
        <v>1.1037611889676611</v>
      </c>
      <c r="T6" s="8">
        <f t="shared" si="5"/>
        <v>2.2879319026418887</v>
      </c>
      <c r="V6" s="10"/>
    </row>
    <row r="7" spans="2:22" x14ac:dyDescent="0.3">
      <c r="B7" s="4">
        <v>4</v>
      </c>
      <c r="C7" s="4">
        <v>73</v>
      </c>
      <c r="D7" s="4">
        <f t="shared" si="0"/>
        <v>365</v>
      </c>
      <c r="E7" s="5">
        <f t="shared" si="1"/>
        <v>165.97336722857978</v>
      </c>
      <c r="F7" s="5">
        <f t="shared" si="2"/>
        <v>829.86683614289893</v>
      </c>
      <c r="G7" s="4">
        <v>200</v>
      </c>
      <c r="H7" s="6">
        <f t="shared" si="6"/>
        <v>1.920988046627081</v>
      </c>
      <c r="I7" s="6">
        <f t="shared" si="3"/>
        <v>1.4407410349703107</v>
      </c>
      <c r="J7" s="7">
        <v>0.1</v>
      </c>
      <c r="K7" s="6">
        <f t="shared" si="7"/>
        <v>0.14407410349703106</v>
      </c>
      <c r="L7" s="6">
        <v>0.12</v>
      </c>
      <c r="M7" s="6">
        <v>100</v>
      </c>
      <c r="N7" s="6">
        <f t="shared" si="4"/>
        <v>995.84020337147865</v>
      </c>
      <c r="O7" s="6">
        <f t="shared" si="8"/>
        <v>1095.8402033714788</v>
      </c>
      <c r="P7" s="6">
        <f t="shared" si="9"/>
        <v>0.13150082440457747</v>
      </c>
      <c r="Q7" s="7">
        <v>0.2</v>
      </c>
      <c r="R7" s="6">
        <f t="shared" si="10"/>
        <v>0.28814820699406213</v>
      </c>
      <c r="S7" s="6">
        <f t="shared" si="11"/>
        <v>2.0044641698659813</v>
      </c>
      <c r="T7" s="8">
        <f t="shared" si="5"/>
        <v>4.1655757223214476</v>
      </c>
    </row>
    <row r="8" spans="2:22" x14ac:dyDescent="0.3">
      <c r="B8" s="4">
        <v>5</v>
      </c>
      <c r="C8" s="4">
        <v>41</v>
      </c>
      <c r="D8" s="4">
        <f t="shared" si="0"/>
        <v>205</v>
      </c>
      <c r="E8" s="5">
        <f t="shared" si="1"/>
        <v>93.217918580435224</v>
      </c>
      <c r="F8" s="5">
        <f t="shared" si="2"/>
        <v>466.08959290217609</v>
      </c>
      <c r="G8" s="4">
        <v>200</v>
      </c>
      <c r="H8" s="6">
        <f t="shared" si="6"/>
        <v>1.0789110946809632</v>
      </c>
      <c r="I8" s="6">
        <f t="shared" si="3"/>
        <v>0.80918332101072243</v>
      </c>
      <c r="J8" s="7">
        <v>0.1</v>
      </c>
      <c r="K8" s="6">
        <f t="shared" si="7"/>
        <v>8.0918332101072243E-2</v>
      </c>
      <c r="L8" s="6">
        <v>0.12</v>
      </c>
      <c r="M8" s="6">
        <v>100</v>
      </c>
      <c r="N8" s="6">
        <f t="shared" si="4"/>
        <v>559.30751148261129</v>
      </c>
      <c r="O8" s="6">
        <f t="shared" si="8"/>
        <v>659.30751148261129</v>
      </c>
      <c r="P8" s="6">
        <f t="shared" si="9"/>
        <v>7.9116901377913357E-2</v>
      </c>
      <c r="Q8" s="7">
        <v>0.2</v>
      </c>
      <c r="R8" s="6">
        <f t="shared" si="10"/>
        <v>0.16183666420214449</v>
      </c>
      <c r="S8" s="6">
        <f t="shared" si="11"/>
        <v>1.1310552186918525</v>
      </c>
      <c r="T8" s="8">
        <f t="shared" si="5"/>
        <v>2.3448302002079364</v>
      </c>
      <c r="V8" s="10"/>
    </row>
    <row r="9" spans="2:22" x14ac:dyDescent="0.3">
      <c r="B9" s="4">
        <v>6</v>
      </c>
      <c r="C9" s="4">
        <v>89</v>
      </c>
      <c r="D9" s="4">
        <f t="shared" si="0"/>
        <v>445</v>
      </c>
      <c r="E9" s="5">
        <f t="shared" si="1"/>
        <v>202.35109155265206</v>
      </c>
      <c r="F9" s="5">
        <f t="shared" si="2"/>
        <v>1011.7554577632603</v>
      </c>
      <c r="G9" s="4">
        <v>200</v>
      </c>
      <c r="H9" s="6">
        <f t="shared" si="6"/>
        <v>2.3420265226001398</v>
      </c>
      <c r="I9" s="6">
        <f t="shared" si="3"/>
        <v>1.7565198919501048</v>
      </c>
      <c r="J9" s="7">
        <v>0.1</v>
      </c>
      <c r="K9" s="6">
        <f t="shared" si="7"/>
        <v>0.17565198919501049</v>
      </c>
      <c r="L9" s="6">
        <v>0.12</v>
      </c>
      <c r="M9" s="6">
        <v>100</v>
      </c>
      <c r="N9" s="6">
        <f t="shared" si="4"/>
        <v>1214.1065493159124</v>
      </c>
      <c r="O9" s="6">
        <f t="shared" si="8"/>
        <v>1314.1065493159124</v>
      </c>
      <c r="P9" s="6">
        <f t="shared" si="9"/>
        <v>0.15769278591790947</v>
      </c>
      <c r="Q9" s="7">
        <v>0.2</v>
      </c>
      <c r="R9" s="6">
        <f t="shared" si="10"/>
        <v>0.35130397839002098</v>
      </c>
      <c r="S9" s="6">
        <f t="shared" si="11"/>
        <v>2.4411686454530459</v>
      </c>
      <c r="T9" s="8">
        <f t="shared" si="5"/>
        <v>5.0759484833782036</v>
      </c>
    </row>
    <row r="10" spans="2:22" x14ac:dyDescent="0.3">
      <c r="B10" s="4">
        <v>7</v>
      </c>
      <c r="C10" s="4">
        <v>94</v>
      </c>
      <c r="D10" s="4">
        <f t="shared" si="0"/>
        <v>470</v>
      </c>
      <c r="E10" s="5">
        <f t="shared" si="1"/>
        <v>213.71913040392465</v>
      </c>
      <c r="F10" s="5">
        <f t="shared" si="2"/>
        <v>1068.5956520196232</v>
      </c>
      <c r="G10" s="4">
        <v>200</v>
      </c>
      <c r="H10" s="6">
        <f t="shared" si="6"/>
        <v>2.4736010463417206</v>
      </c>
      <c r="I10" s="6">
        <f t="shared" si="3"/>
        <v>1.8552007847562906</v>
      </c>
      <c r="J10" s="7">
        <v>0.1</v>
      </c>
      <c r="K10" s="6">
        <f t="shared" si="7"/>
        <v>0.18552007847562907</v>
      </c>
      <c r="L10" s="6">
        <v>0.12</v>
      </c>
      <c r="M10" s="6">
        <v>100</v>
      </c>
      <c r="N10" s="6">
        <f t="shared" si="4"/>
        <v>1282.314782423548</v>
      </c>
      <c r="O10" s="6">
        <f t="shared" si="8"/>
        <v>1382.314782423548</v>
      </c>
      <c r="P10" s="6">
        <f t="shared" si="9"/>
        <v>0.16587777389082575</v>
      </c>
      <c r="Q10" s="7">
        <v>0.2</v>
      </c>
      <c r="R10" s="6">
        <f t="shared" si="10"/>
        <v>0.37104015695125814</v>
      </c>
      <c r="S10" s="6">
        <f t="shared" si="11"/>
        <v>2.5776387940740033</v>
      </c>
      <c r="T10" s="8">
        <f t="shared" si="5"/>
        <v>5.3604399712084394</v>
      </c>
    </row>
    <row r="11" spans="2:22" x14ac:dyDescent="0.3">
      <c r="B11" s="4">
        <v>8</v>
      </c>
      <c r="C11" s="4">
        <v>36</v>
      </c>
      <c r="D11" s="4">
        <f t="shared" si="0"/>
        <v>180</v>
      </c>
      <c r="E11" s="5">
        <f t="shared" si="1"/>
        <v>81.849879729162637</v>
      </c>
      <c r="F11" s="5">
        <f t="shared" si="2"/>
        <v>409.24939864581319</v>
      </c>
      <c r="G11" s="4">
        <v>200</v>
      </c>
      <c r="H11" s="6">
        <f t="shared" si="6"/>
        <v>0.94733657093938239</v>
      </c>
      <c r="I11" s="6">
        <f t="shared" si="3"/>
        <v>0.7105024282045368</v>
      </c>
      <c r="J11" s="7">
        <v>0.1</v>
      </c>
      <c r="K11" s="6">
        <f t="shared" si="7"/>
        <v>7.1050242820453677E-2</v>
      </c>
      <c r="L11" s="6">
        <v>0.12</v>
      </c>
      <c r="M11" s="6">
        <v>100</v>
      </c>
      <c r="N11" s="6">
        <f t="shared" si="4"/>
        <v>491.09927837497582</v>
      </c>
      <c r="O11" s="6">
        <f t="shared" si="8"/>
        <v>591.09927837497582</v>
      </c>
      <c r="P11" s="6">
        <f t="shared" si="9"/>
        <v>7.0931913404997091E-2</v>
      </c>
      <c r="Q11" s="7">
        <v>0.2</v>
      </c>
      <c r="R11" s="6">
        <f t="shared" si="10"/>
        <v>0.14210048564090735</v>
      </c>
      <c r="S11" s="6">
        <f t="shared" si="11"/>
        <v>0.99458507007089492</v>
      </c>
      <c r="T11" s="8">
        <f t="shared" si="5"/>
        <v>2.0603387123776997</v>
      </c>
      <c r="V11" s="10"/>
    </row>
    <row r="12" spans="2:22" x14ac:dyDescent="0.3">
      <c r="B12" s="4">
        <v>9</v>
      </c>
      <c r="C12" s="4">
        <v>79</v>
      </c>
      <c r="D12" s="4">
        <f t="shared" si="0"/>
        <v>395</v>
      </c>
      <c r="E12" s="5">
        <f t="shared" si="1"/>
        <v>179.61501385010689</v>
      </c>
      <c r="F12" s="5">
        <f t="shared" si="2"/>
        <v>898.07506925053451</v>
      </c>
      <c r="G12" s="4">
        <v>200</v>
      </c>
      <c r="H12" s="6">
        <f t="shared" si="6"/>
        <v>2.0788774751169781</v>
      </c>
      <c r="I12" s="6">
        <f t="shared" si="3"/>
        <v>1.5591581063377336</v>
      </c>
      <c r="J12" s="7">
        <v>0.1</v>
      </c>
      <c r="K12" s="6">
        <f t="shared" si="7"/>
        <v>0.15591581063377336</v>
      </c>
      <c r="L12" s="6">
        <v>0.12</v>
      </c>
      <c r="M12" s="6">
        <v>100</v>
      </c>
      <c r="N12" s="6">
        <f t="shared" si="4"/>
        <v>1077.6900831006415</v>
      </c>
      <c r="O12" s="6">
        <f t="shared" si="8"/>
        <v>1177.6900831006415</v>
      </c>
      <c r="P12" s="6">
        <f t="shared" si="9"/>
        <v>0.14132280997207697</v>
      </c>
      <c r="Q12" s="7">
        <v>0.2</v>
      </c>
      <c r="R12" s="6">
        <f t="shared" si="10"/>
        <v>0.31183162126754671</v>
      </c>
      <c r="S12" s="6">
        <f t="shared" si="11"/>
        <v>2.1682283482111306</v>
      </c>
      <c r="T12" s="8">
        <f t="shared" si="5"/>
        <v>4.5069655077177302</v>
      </c>
      <c r="V12" s="10"/>
    </row>
    <row r="13" spans="2:22" x14ac:dyDescent="0.3">
      <c r="B13" s="4">
        <v>10</v>
      </c>
      <c r="C13" s="4">
        <v>50</v>
      </c>
      <c r="D13" s="4">
        <f t="shared" si="0"/>
        <v>250</v>
      </c>
      <c r="E13" s="5">
        <f t="shared" si="1"/>
        <v>113.68038851272588</v>
      </c>
      <c r="F13" s="5">
        <f t="shared" si="2"/>
        <v>568.4019425636294</v>
      </c>
      <c r="G13" s="4">
        <v>200</v>
      </c>
      <c r="H13" s="6">
        <f t="shared" si="6"/>
        <v>1.3157452374158087</v>
      </c>
      <c r="I13" s="6">
        <f t="shared" si="3"/>
        <v>0.98680892806185661</v>
      </c>
      <c r="J13" s="7">
        <v>0.1</v>
      </c>
      <c r="K13" s="6">
        <f t="shared" si="7"/>
        <v>9.8680892806185666E-2</v>
      </c>
      <c r="L13" s="6">
        <v>0.12</v>
      </c>
      <c r="M13" s="6">
        <v>100</v>
      </c>
      <c r="N13" s="6">
        <f t="shared" si="4"/>
        <v>682.08233107635533</v>
      </c>
      <c r="O13" s="6">
        <f t="shared" si="8"/>
        <v>782.08233107635533</v>
      </c>
      <c r="P13" s="6">
        <f t="shared" si="9"/>
        <v>9.3849879729162644E-2</v>
      </c>
      <c r="Q13" s="7">
        <v>0.2</v>
      </c>
      <c r="R13" s="6">
        <f t="shared" si="10"/>
        <v>0.19736178561237133</v>
      </c>
      <c r="S13" s="6">
        <f t="shared" si="11"/>
        <v>1.3767014862095763</v>
      </c>
      <c r="T13" s="8">
        <f t="shared" si="5"/>
        <v>2.8569148783023612</v>
      </c>
    </row>
    <row r="14" spans="2:22" x14ac:dyDescent="0.3">
      <c r="B14" s="4">
        <v>11</v>
      </c>
      <c r="C14" s="4">
        <v>31</v>
      </c>
      <c r="D14" s="4">
        <f t="shared" si="0"/>
        <v>155</v>
      </c>
      <c r="E14" s="5">
        <f t="shared" si="1"/>
        <v>70.48184087789005</v>
      </c>
      <c r="F14" s="5">
        <f t="shared" si="2"/>
        <v>352.40920438945022</v>
      </c>
      <c r="G14" s="4">
        <v>200</v>
      </c>
      <c r="H14" s="6">
        <f t="shared" si="6"/>
        <v>0.81576204719780143</v>
      </c>
      <c r="I14" s="6">
        <f t="shared" si="3"/>
        <v>0.61182153539835105</v>
      </c>
      <c r="J14" s="7">
        <v>0.1</v>
      </c>
      <c r="K14" s="6">
        <f t="shared" si="7"/>
        <v>6.118215353983511E-2</v>
      </c>
      <c r="L14" s="6">
        <v>0.12</v>
      </c>
      <c r="M14" s="6">
        <v>100</v>
      </c>
      <c r="N14" s="6">
        <f t="shared" si="4"/>
        <v>422.8910452673403</v>
      </c>
      <c r="O14" s="6">
        <f t="shared" si="8"/>
        <v>522.89104526734036</v>
      </c>
      <c r="P14" s="6">
        <f t="shared" si="9"/>
        <v>6.2746925432080838E-2</v>
      </c>
      <c r="Q14" s="7">
        <v>0.2</v>
      </c>
      <c r="R14" s="6">
        <f t="shared" si="10"/>
        <v>0.12236430707967022</v>
      </c>
      <c r="S14" s="6">
        <f t="shared" si="11"/>
        <v>0.85811492144993728</v>
      </c>
      <c r="T14" s="8">
        <f t="shared" si="5"/>
        <v>1.7758472245474639</v>
      </c>
    </row>
    <row r="15" spans="2:22" x14ac:dyDescent="0.3">
      <c r="B15" s="4">
        <v>12</v>
      </c>
      <c r="C15" s="4">
        <v>20</v>
      </c>
      <c r="D15" s="4">
        <f t="shared" si="0"/>
        <v>100</v>
      </c>
      <c r="E15" s="5">
        <f t="shared" si="1"/>
        <v>45.472155405090355</v>
      </c>
      <c r="F15" s="5">
        <f t="shared" si="2"/>
        <v>227.36077702545177</v>
      </c>
      <c r="G15" s="4">
        <v>200</v>
      </c>
      <c r="H15" s="6">
        <f t="shared" si="6"/>
        <v>0.52629809496632352</v>
      </c>
      <c r="I15" s="6">
        <f t="shared" si="3"/>
        <v>0.39472357122474266</v>
      </c>
      <c r="J15" s="7">
        <v>0.1</v>
      </c>
      <c r="K15" s="6">
        <f t="shared" si="7"/>
        <v>3.9472357122474266E-2</v>
      </c>
      <c r="L15" s="6">
        <v>0.12</v>
      </c>
      <c r="M15" s="6">
        <v>100</v>
      </c>
      <c r="N15" s="6">
        <f t="shared" si="4"/>
        <v>272.83293243054214</v>
      </c>
      <c r="O15" s="6">
        <f t="shared" si="8"/>
        <v>372.83293243054214</v>
      </c>
      <c r="P15" s="6">
        <f t="shared" si="9"/>
        <v>4.4739951891665061E-2</v>
      </c>
      <c r="Q15" s="7">
        <v>0.2</v>
      </c>
      <c r="R15" s="6">
        <f t="shared" si="10"/>
        <v>7.8944714244948533E-2</v>
      </c>
      <c r="S15" s="6">
        <f t="shared" si="11"/>
        <v>0.55788059448383054</v>
      </c>
      <c r="T15" s="8">
        <f t="shared" si="5"/>
        <v>1.1499659513209446</v>
      </c>
      <c r="V15" s="10"/>
    </row>
    <row r="16" spans="2:22" x14ac:dyDescent="0.3">
      <c r="B16" s="4">
        <v>13</v>
      </c>
      <c r="C16" s="4">
        <v>8</v>
      </c>
      <c r="D16" s="4">
        <f t="shared" si="0"/>
        <v>40</v>
      </c>
      <c r="E16" s="5">
        <f t="shared" si="1"/>
        <v>18.188862162036141</v>
      </c>
      <c r="F16" s="5">
        <f t="shared" si="2"/>
        <v>90.94431081018071</v>
      </c>
      <c r="G16" s="4">
        <v>200</v>
      </c>
      <c r="H16" s="6">
        <f t="shared" si="6"/>
        <v>0.21051923798652941</v>
      </c>
      <c r="I16" s="6">
        <f t="shared" si="3"/>
        <v>0.15788942848989707</v>
      </c>
      <c r="J16" s="7">
        <v>0.1</v>
      </c>
      <c r="K16" s="6">
        <f t="shared" si="7"/>
        <v>1.5788942848989709E-2</v>
      </c>
      <c r="L16" s="6">
        <v>0.12</v>
      </c>
      <c r="M16" s="6">
        <v>100</v>
      </c>
      <c r="N16" s="6">
        <f t="shared" si="4"/>
        <v>109.13317297221684</v>
      </c>
      <c r="O16" s="6">
        <f t="shared" si="8"/>
        <v>209.13317297221684</v>
      </c>
      <c r="P16" s="6">
        <f t="shared" si="9"/>
        <v>2.5095980756666018E-2</v>
      </c>
      <c r="Q16" s="7">
        <v>0.2</v>
      </c>
      <c r="R16" s="6">
        <f t="shared" si="10"/>
        <v>3.1577885697979417E-2</v>
      </c>
      <c r="S16" s="6">
        <f t="shared" si="11"/>
        <v>0.23035223779353223</v>
      </c>
      <c r="T16" s="8">
        <f t="shared" si="5"/>
        <v>0.4671863805283778</v>
      </c>
      <c r="V16" s="10"/>
    </row>
    <row r="17" spans="2:9" x14ac:dyDescent="0.3">
      <c r="C17" s="1"/>
      <c r="D17" s="1"/>
      <c r="E17" s="1"/>
      <c r="F17" s="1"/>
      <c r="G17" s="1"/>
      <c r="H17" s="1"/>
      <c r="I17" s="1"/>
    </row>
    <row r="18" spans="2:9" x14ac:dyDescent="0.3">
      <c r="C18" s="1"/>
      <c r="D18" s="1"/>
      <c r="E18" s="1"/>
      <c r="F18" s="1"/>
      <c r="G18" s="1"/>
      <c r="H18" s="1"/>
      <c r="I18" s="1"/>
    </row>
    <row r="20" spans="2:9" x14ac:dyDescent="0.3">
      <c r="B20" s="30" t="s">
        <v>5</v>
      </c>
      <c r="C20" s="30"/>
      <c r="D20" s="30"/>
    </row>
    <row r="22" spans="2:9" x14ac:dyDescent="0.3">
      <c r="B22" t="s">
        <v>6</v>
      </c>
      <c r="E22" s="2">
        <v>0.75</v>
      </c>
    </row>
    <row r="23" spans="2:9" x14ac:dyDescent="0.3">
      <c r="B23" t="s">
        <v>12</v>
      </c>
      <c r="E23" s="1">
        <v>2.5</v>
      </c>
    </row>
    <row r="24" spans="2:9" x14ac:dyDescent="0.3">
      <c r="B24" t="s">
        <v>14</v>
      </c>
      <c r="E24" s="1">
        <v>5</v>
      </c>
    </row>
    <row r="25" spans="2:9" x14ac:dyDescent="0.3">
      <c r="B25" t="s">
        <v>15</v>
      </c>
      <c r="E25" s="1">
        <v>32</v>
      </c>
    </row>
    <row r="26" spans="2:9" x14ac:dyDescent="0.3">
      <c r="B26" t="s">
        <v>16</v>
      </c>
      <c r="E26" s="3">
        <v>2.6</v>
      </c>
      <c r="F26" s="1" t="s">
        <v>18</v>
      </c>
    </row>
    <row r="27" spans="2:9" x14ac:dyDescent="0.3">
      <c r="B27" t="s">
        <v>17</v>
      </c>
      <c r="E27" s="1">
        <f>(POWER(((E26/100)+1),E25))</f>
        <v>2.2736077702545177</v>
      </c>
      <c r="F27" s="1"/>
    </row>
    <row r="28" spans="2:9" x14ac:dyDescent="0.3">
      <c r="B28" t="s">
        <v>55</v>
      </c>
      <c r="E28" s="1">
        <v>6</v>
      </c>
      <c r="F28" s="1" t="s">
        <v>26</v>
      </c>
    </row>
    <row r="29" spans="2:9" x14ac:dyDescent="0.3">
      <c r="E29" s="1"/>
    </row>
    <row r="30" spans="2:9" x14ac:dyDescent="0.3">
      <c r="E30" s="1"/>
    </row>
    <row r="31" spans="2:9" x14ac:dyDescent="0.3">
      <c r="D31" s="1"/>
    </row>
  </sheetData>
  <mergeCells count="1">
    <mergeCell ref="B20:D2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AE92-6003-448D-A3FA-639CD399FB5C}">
  <sheetPr>
    <tabColor rgb="FF00B0F0"/>
  </sheetPr>
  <dimension ref="B1:Y25"/>
  <sheetViews>
    <sheetView tabSelected="1" topLeftCell="H4" zoomScale="150" zoomScaleNormal="150" workbookViewId="0">
      <selection activeCell="I14" sqref="I14"/>
    </sheetView>
  </sheetViews>
  <sheetFormatPr baseColWidth="10" defaultRowHeight="14.4" x14ac:dyDescent="0.3"/>
  <cols>
    <col min="2" max="2" width="9.88671875" customWidth="1"/>
    <col min="3" max="3" width="9.6640625" customWidth="1"/>
    <col min="4" max="4" width="10.33203125" customWidth="1"/>
    <col min="5" max="5" width="16.5546875" customWidth="1"/>
    <col min="6" max="6" width="6.33203125" customWidth="1"/>
    <col min="7" max="7" width="11.44140625" customWidth="1"/>
    <col min="8" max="8" width="12.44140625" customWidth="1"/>
    <col min="9" max="9" width="15.21875" customWidth="1"/>
    <col min="10" max="10" width="9.6640625" customWidth="1"/>
    <col min="11" max="11" width="13.6640625" customWidth="1"/>
    <col min="13" max="13" width="11.44140625" customWidth="1"/>
    <col min="15" max="15" width="8.44140625" customWidth="1"/>
    <col min="16" max="16" width="7.109375" customWidth="1"/>
    <col min="17" max="17" width="12.44140625" customWidth="1"/>
    <col min="18" max="18" width="11.6640625" customWidth="1"/>
    <col min="19" max="19" width="12.6640625" customWidth="1"/>
    <col min="21" max="21" width="8.44140625" customWidth="1"/>
    <col min="22" max="22" width="8.88671875" customWidth="1"/>
    <col min="24" max="24" width="6.88671875" customWidth="1"/>
  </cols>
  <sheetData>
    <row r="1" spans="2:25" x14ac:dyDescent="0.3">
      <c r="F1" s="9"/>
      <c r="I1" s="10"/>
      <c r="J1" s="11"/>
    </row>
    <row r="4" spans="2:25" ht="15.6" x14ac:dyDescent="0.3">
      <c r="B4" s="33" t="s">
        <v>28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2:25" ht="15" customHeight="1" x14ac:dyDescent="0.3">
      <c r="B5" s="34" t="s">
        <v>29</v>
      </c>
      <c r="C5" s="34"/>
      <c r="D5" s="34"/>
      <c r="E5" s="34"/>
      <c r="F5" s="31" t="s">
        <v>30</v>
      </c>
      <c r="G5" s="31"/>
      <c r="H5" s="31"/>
      <c r="I5" s="13"/>
      <c r="J5" s="34" t="s">
        <v>31</v>
      </c>
      <c r="K5" s="31" t="s">
        <v>32</v>
      </c>
      <c r="L5" s="31" t="s">
        <v>33</v>
      </c>
      <c r="M5" s="31" t="s">
        <v>34</v>
      </c>
      <c r="N5" s="31" t="s">
        <v>35</v>
      </c>
      <c r="O5" s="31" t="s">
        <v>36</v>
      </c>
      <c r="P5" s="31" t="s">
        <v>37</v>
      </c>
      <c r="Q5" s="31" t="s">
        <v>38</v>
      </c>
      <c r="R5" s="32" t="s">
        <v>39</v>
      </c>
      <c r="S5" s="32"/>
      <c r="T5" s="32"/>
      <c r="U5" s="31" t="s">
        <v>40</v>
      </c>
      <c r="V5" s="31" t="s">
        <v>41</v>
      </c>
      <c r="W5" s="31" t="s">
        <v>42</v>
      </c>
      <c r="X5" s="31" t="s">
        <v>43</v>
      </c>
      <c r="Y5" s="31" t="s">
        <v>44</v>
      </c>
    </row>
    <row r="6" spans="2:25" ht="39.6" x14ac:dyDescent="0.3">
      <c r="B6" s="12" t="s">
        <v>45</v>
      </c>
      <c r="C6" s="12" t="s">
        <v>46</v>
      </c>
      <c r="D6" s="12" t="s">
        <v>47</v>
      </c>
      <c r="E6" s="12" t="s">
        <v>48</v>
      </c>
      <c r="F6" s="13" t="s">
        <v>49</v>
      </c>
      <c r="G6" s="13" t="s">
        <v>46</v>
      </c>
      <c r="H6" s="13" t="s">
        <v>50</v>
      </c>
      <c r="I6" s="28" t="s">
        <v>51</v>
      </c>
      <c r="J6" s="34"/>
      <c r="K6" s="31"/>
      <c r="L6" s="31"/>
      <c r="M6" s="31"/>
      <c r="N6" s="31"/>
      <c r="O6" s="31"/>
      <c r="P6" s="31"/>
      <c r="Q6" s="31"/>
      <c r="R6" s="14" t="s">
        <v>52</v>
      </c>
      <c r="S6" s="13" t="s">
        <v>53</v>
      </c>
      <c r="T6" s="13" t="s">
        <v>31</v>
      </c>
      <c r="U6" s="31"/>
      <c r="V6" s="31"/>
      <c r="W6" s="31"/>
      <c r="X6" s="31"/>
      <c r="Y6" s="31"/>
    </row>
    <row r="7" spans="2:25" x14ac:dyDescent="0.3">
      <c r="B7" s="15">
        <v>1</v>
      </c>
      <c r="C7" s="16">
        <v>99</v>
      </c>
      <c r="D7" s="16">
        <v>1.4</v>
      </c>
      <c r="E7" s="16">
        <f>C7-D7</f>
        <v>97.6</v>
      </c>
      <c r="F7" s="17">
        <v>2</v>
      </c>
      <c r="G7" s="16">
        <v>96.7</v>
      </c>
      <c r="H7" s="16">
        <f>E7-M7</f>
        <v>95.3</v>
      </c>
      <c r="I7" s="18">
        <f t="shared" ref="I7:I10" si="0">G7-H7</f>
        <v>1.4000000000000057</v>
      </c>
      <c r="J7" s="16">
        <v>1.2</v>
      </c>
      <c r="K7" s="19">
        <f>(C7-G7)/N7</f>
        <v>2.2999999999999972E-2</v>
      </c>
      <c r="L7" s="19">
        <v>2.3E-2</v>
      </c>
      <c r="M7" s="20">
        <f t="shared" ref="M7:M22" si="1">((L7*N7))</f>
        <v>2.2999999999999998</v>
      </c>
      <c r="N7" s="16">
        <v>100</v>
      </c>
      <c r="O7" s="21" t="s">
        <v>54</v>
      </c>
      <c r="P7" s="21">
        <v>8.9999999999999993E-3</v>
      </c>
      <c r="Q7" s="17">
        <v>6</v>
      </c>
      <c r="R7" s="22">
        <f t="shared" ref="R7:R23" si="2">((Q7*0.0254)/4)</f>
        <v>3.8099999999999995E-2</v>
      </c>
      <c r="S7" s="23">
        <f t="shared" ref="S7:S23" si="3">((1/P7)*(POWER(R7,(2/3)))*(POWER(L7,0.5)))</f>
        <v>1.9079693435078184</v>
      </c>
      <c r="T7" s="23">
        <f t="shared" ref="T7:T23" si="4">((3.141598*(POWER((Q7*0.0254),2))/4)*S7)*1000</f>
        <v>34.804223335045904</v>
      </c>
      <c r="U7" s="20">
        <f t="shared" ref="U7:U23" si="5">J7/T7</f>
        <v>3.4478574293932515E-2</v>
      </c>
      <c r="V7" s="20">
        <v>0.11</v>
      </c>
      <c r="W7" s="20">
        <f t="shared" ref="W7:W23" si="6">V7*Q7</f>
        <v>0.66</v>
      </c>
      <c r="X7" s="20">
        <v>0.37</v>
      </c>
      <c r="Y7" s="20">
        <f t="shared" ref="Y7:Y23" si="7">X7*S7</f>
        <v>0.70594865709789278</v>
      </c>
    </row>
    <row r="8" spans="2:25" x14ac:dyDescent="0.3">
      <c r="B8" s="15">
        <v>1</v>
      </c>
      <c r="C8" s="16">
        <f>C7</f>
        <v>99</v>
      </c>
      <c r="D8" s="16">
        <v>1.3</v>
      </c>
      <c r="E8" s="16">
        <f>C8-D8</f>
        <v>97.7</v>
      </c>
      <c r="F8" s="17">
        <v>5</v>
      </c>
      <c r="G8" s="16">
        <v>97.9</v>
      </c>
      <c r="H8" s="16">
        <f t="shared" ref="H8:H20" si="8">E8-M8</f>
        <v>96.3</v>
      </c>
      <c r="I8" s="18">
        <f t="shared" si="0"/>
        <v>1.6000000000000085</v>
      </c>
      <c r="J8" s="16">
        <v>1.2</v>
      </c>
      <c r="K8" s="19">
        <f>(C8-G8)/N8</f>
        <v>1.0999999999999944E-2</v>
      </c>
      <c r="L8" s="19">
        <v>1.4E-2</v>
      </c>
      <c r="M8" s="20">
        <f t="shared" si="1"/>
        <v>1.4000000000000001</v>
      </c>
      <c r="N8" s="16">
        <v>100</v>
      </c>
      <c r="O8" s="21" t="s">
        <v>54</v>
      </c>
      <c r="P8" s="21">
        <v>8.9999999999999993E-3</v>
      </c>
      <c r="Q8" s="17">
        <v>6</v>
      </c>
      <c r="R8" s="22">
        <f t="shared" si="2"/>
        <v>3.8099999999999995E-2</v>
      </c>
      <c r="S8" s="23">
        <f t="shared" si="3"/>
        <v>1.4885776435580489</v>
      </c>
      <c r="T8" s="23">
        <f t="shared" si="4"/>
        <v>27.153889518318866</v>
      </c>
      <c r="U8" s="20">
        <f t="shared" si="5"/>
        <v>4.4192563985739217E-2</v>
      </c>
      <c r="V8" s="20">
        <v>0.15</v>
      </c>
      <c r="W8" s="20">
        <f t="shared" si="6"/>
        <v>0.89999999999999991</v>
      </c>
      <c r="X8" s="20">
        <v>0.41</v>
      </c>
      <c r="Y8" s="20">
        <f t="shared" si="7"/>
        <v>0.61031683385879998</v>
      </c>
    </row>
    <row r="9" spans="2:25" x14ac:dyDescent="0.3">
      <c r="B9" s="15">
        <v>2</v>
      </c>
      <c r="C9" s="16">
        <f>G7</f>
        <v>96.7</v>
      </c>
      <c r="D9" s="16">
        <f>C9-E9</f>
        <v>1.5</v>
      </c>
      <c r="E9" s="16">
        <f>H7-0.1</f>
        <v>95.2</v>
      </c>
      <c r="F9" s="17">
        <v>6</v>
      </c>
      <c r="G9" s="16">
        <v>95.7</v>
      </c>
      <c r="H9" s="16">
        <f t="shared" si="8"/>
        <v>94.4</v>
      </c>
      <c r="I9" s="18">
        <f>G9-H9</f>
        <v>1.2999999999999972</v>
      </c>
      <c r="J9" s="16">
        <v>2.5</v>
      </c>
      <c r="K9" s="19">
        <f t="shared" ref="K9:K20" si="9">((C9-G9)/N9)</f>
        <v>0.01</v>
      </c>
      <c r="L9" s="19">
        <v>8.0000000000000002E-3</v>
      </c>
      <c r="M9" s="20">
        <f t="shared" si="1"/>
        <v>0.8</v>
      </c>
      <c r="N9" s="16">
        <v>100</v>
      </c>
      <c r="O9" s="21" t="s">
        <v>54</v>
      </c>
      <c r="P9" s="21">
        <v>8.9999999999999993E-3</v>
      </c>
      <c r="Q9" s="17">
        <v>6</v>
      </c>
      <c r="R9" s="22">
        <f t="shared" si="2"/>
        <v>3.8099999999999995E-2</v>
      </c>
      <c r="S9" s="23">
        <f t="shared" si="3"/>
        <v>1.1252589291614705</v>
      </c>
      <c r="T9" s="23">
        <f t="shared" si="4"/>
        <v>20.526411083884341</v>
      </c>
      <c r="U9" s="20">
        <f t="shared" si="5"/>
        <v>0.12179430635893264</v>
      </c>
      <c r="V9" s="20">
        <v>0.22</v>
      </c>
      <c r="W9" s="20">
        <f t="shared" si="6"/>
        <v>1.32</v>
      </c>
      <c r="X9" s="20">
        <v>0.64</v>
      </c>
      <c r="Y9" s="20">
        <f t="shared" si="7"/>
        <v>0.72016571466334112</v>
      </c>
    </row>
    <row r="10" spans="2:25" x14ac:dyDescent="0.3">
      <c r="B10" s="15">
        <v>2</v>
      </c>
      <c r="C10" s="16">
        <f>C9</f>
        <v>96.7</v>
      </c>
      <c r="D10" s="16">
        <v>1.3</v>
      </c>
      <c r="E10" s="16">
        <f>C10-D10</f>
        <v>95.4</v>
      </c>
      <c r="F10" s="17">
        <v>3</v>
      </c>
      <c r="G10" s="16">
        <v>95</v>
      </c>
      <c r="H10" s="16">
        <f t="shared" si="8"/>
        <v>93.7</v>
      </c>
      <c r="I10" s="18">
        <f t="shared" si="0"/>
        <v>1.2999999999999972</v>
      </c>
      <c r="J10" s="16">
        <v>1.3</v>
      </c>
      <c r="K10" s="19">
        <f t="shared" si="9"/>
        <v>1.7000000000000029E-2</v>
      </c>
      <c r="L10" s="19">
        <v>1.7000000000000001E-2</v>
      </c>
      <c r="M10" s="20">
        <f t="shared" si="1"/>
        <v>1.7000000000000002</v>
      </c>
      <c r="N10" s="16">
        <v>100</v>
      </c>
      <c r="O10" s="21" t="s">
        <v>54</v>
      </c>
      <c r="P10" s="21">
        <v>8.9999999999999993E-3</v>
      </c>
      <c r="Q10" s="17">
        <v>6</v>
      </c>
      <c r="R10" s="22">
        <f t="shared" si="2"/>
        <v>3.8099999999999995E-2</v>
      </c>
      <c r="S10" s="23">
        <f t="shared" si="3"/>
        <v>1.6403326712964177</v>
      </c>
      <c r="T10" s="23">
        <f t="shared" si="4"/>
        <v>29.922128900987246</v>
      </c>
      <c r="U10" s="20">
        <f t="shared" si="5"/>
        <v>4.3446106535458044E-2</v>
      </c>
      <c r="V10" s="20">
        <v>0.15</v>
      </c>
      <c r="W10" s="20">
        <f t="shared" si="6"/>
        <v>0.89999999999999991</v>
      </c>
      <c r="X10" s="20">
        <v>0.41</v>
      </c>
      <c r="Y10" s="20">
        <f t="shared" si="7"/>
        <v>0.67253639523153119</v>
      </c>
    </row>
    <row r="11" spans="2:25" x14ac:dyDescent="0.3">
      <c r="B11" s="15">
        <v>3</v>
      </c>
      <c r="C11" s="16">
        <f>G10</f>
        <v>95</v>
      </c>
      <c r="D11" s="16">
        <f>C11-E11</f>
        <v>1.3999999999999915</v>
      </c>
      <c r="E11" s="16">
        <f>H10-0.1</f>
        <v>93.600000000000009</v>
      </c>
      <c r="F11" s="17">
        <v>7</v>
      </c>
      <c r="G11" s="16">
        <v>93.8</v>
      </c>
      <c r="H11" s="16">
        <f t="shared" si="8"/>
        <v>92.4</v>
      </c>
      <c r="I11" s="18">
        <f>G11-H11</f>
        <v>1.3999999999999915</v>
      </c>
      <c r="J11" s="16">
        <v>2.7</v>
      </c>
      <c r="K11" s="19">
        <f t="shared" si="9"/>
        <v>1.2000000000000028E-2</v>
      </c>
      <c r="L11" s="19">
        <v>1.2E-2</v>
      </c>
      <c r="M11" s="20">
        <f t="shared" si="1"/>
        <v>1.2</v>
      </c>
      <c r="N11" s="16">
        <v>100</v>
      </c>
      <c r="O11" s="21" t="s">
        <v>54</v>
      </c>
      <c r="P11" s="21">
        <v>8.9999999999999993E-3</v>
      </c>
      <c r="Q11" s="17">
        <v>6</v>
      </c>
      <c r="R11" s="22">
        <f t="shared" si="2"/>
        <v>3.8099999999999995E-2</v>
      </c>
      <c r="S11" s="23">
        <f t="shared" si="3"/>
        <v>1.3781551024781025</v>
      </c>
      <c r="T11" s="23">
        <f t="shared" si="4"/>
        <v>25.139616703062817</v>
      </c>
      <c r="U11" s="20">
        <f t="shared" si="5"/>
        <v>0.1074002054960151</v>
      </c>
      <c r="V11" s="20">
        <v>0.22</v>
      </c>
      <c r="W11" s="20">
        <f t="shared" si="6"/>
        <v>1.32</v>
      </c>
      <c r="X11" s="20">
        <v>0.64</v>
      </c>
      <c r="Y11" s="20">
        <f t="shared" si="7"/>
        <v>0.88201926558598565</v>
      </c>
    </row>
    <row r="12" spans="2:25" x14ac:dyDescent="0.3">
      <c r="B12" s="15">
        <v>3</v>
      </c>
      <c r="C12" s="16">
        <f>C11</f>
        <v>95</v>
      </c>
      <c r="D12" s="16">
        <v>1.3</v>
      </c>
      <c r="E12" s="16">
        <f>C12-D12</f>
        <v>93.7</v>
      </c>
      <c r="F12" s="17">
        <v>4</v>
      </c>
      <c r="G12" s="16">
        <v>93.8</v>
      </c>
      <c r="H12" s="16">
        <f t="shared" si="8"/>
        <v>92.5</v>
      </c>
      <c r="I12" s="18">
        <f>G12-H12</f>
        <v>1.2999999999999972</v>
      </c>
      <c r="J12" s="16">
        <v>1.3</v>
      </c>
      <c r="K12" s="19">
        <f t="shared" si="9"/>
        <v>1.2000000000000028E-2</v>
      </c>
      <c r="L12" s="19">
        <v>1.2E-2</v>
      </c>
      <c r="M12" s="20">
        <f t="shared" si="1"/>
        <v>1.2</v>
      </c>
      <c r="N12" s="16">
        <v>100</v>
      </c>
      <c r="O12" s="21" t="s">
        <v>54</v>
      </c>
      <c r="P12" s="21">
        <v>8.9999999999999993E-3</v>
      </c>
      <c r="Q12" s="17">
        <v>6</v>
      </c>
      <c r="R12" s="22">
        <f t="shared" si="2"/>
        <v>3.8099999999999995E-2</v>
      </c>
      <c r="S12" s="23">
        <f t="shared" si="3"/>
        <v>1.3781551024781025</v>
      </c>
      <c r="T12" s="23">
        <f t="shared" si="4"/>
        <v>25.139616703062817</v>
      </c>
      <c r="U12" s="20">
        <f t="shared" si="5"/>
        <v>5.1711210053636901E-2</v>
      </c>
      <c r="V12" s="20">
        <v>0.15</v>
      </c>
      <c r="W12" s="20">
        <f t="shared" si="6"/>
        <v>0.89999999999999991</v>
      </c>
      <c r="X12" s="20">
        <v>0.45</v>
      </c>
      <c r="Y12" s="20">
        <f t="shared" si="7"/>
        <v>0.62016979611514611</v>
      </c>
    </row>
    <row r="13" spans="2:25" x14ac:dyDescent="0.3">
      <c r="B13" s="15">
        <v>4</v>
      </c>
      <c r="C13" s="16">
        <f>+G12</f>
        <v>93.8</v>
      </c>
      <c r="D13" s="16">
        <f>C13-E13</f>
        <v>1.3999999999999915</v>
      </c>
      <c r="E13" s="16">
        <f>+H12-0.1</f>
        <v>92.4</v>
      </c>
      <c r="F13" s="17">
        <v>8</v>
      </c>
      <c r="G13" s="16">
        <v>92.1</v>
      </c>
      <c r="H13" s="16">
        <f t="shared" si="8"/>
        <v>90.7</v>
      </c>
      <c r="I13" s="18">
        <f>G13-H13</f>
        <v>1.3999999999999915</v>
      </c>
      <c r="J13" s="16">
        <v>2.8</v>
      </c>
      <c r="K13" s="19">
        <f t="shared" si="9"/>
        <v>1.7000000000000029E-2</v>
      </c>
      <c r="L13" s="19">
        <v>1.7000000000000001E-2</v>
      </c>
      <c r="M13" s="20">
        <f t="shared" si="1"/>
        <v>1.7000000000000002</v>
      </c>
      <c r="N13" s="16">
        <v>100</v>
      </c>
      <c r="O13" s="21" t="s">
        <v>54</v>
      </c>
      <c r="P13" s="21">
        <v>8.9999999999999993E-3</v>
      </c>
      <c r="Q13" s="17">
        <v>6</v>
      </c>
      <c r="R13" s="22">
        <f t="shared" si="2"/>
        <v>3.8099999999999995E-2</v>
      </c>
      <c r="S13" s="23">
        <f t="shared" si="3"/>
        <v>1.6403326712964177</v>
      </c>
      <c r="T13" s="23">
        <f t="shared" si="4"/>
        <v>29.922128900987246</v>
      </c>
      <c r="U13" s="20">
        <f t="shared" si="5"/>
        <v>9.3576229460986551E-2</v>
      </c>
      <c r="V13" s="20">
        <v>0.21</v>
      </c>
      <c r="W13" s="20">
        <f t="shared" si="6"/>
        <v>1.26</v>
      </c>
      <c r="X13" s="20">
        <v>0.59</v>
      </c>
      <c r="Y13" s="20">
        <f t="shared" si="7"/>
        <v>0.96779627606488638</v>
      </c>
    </row>
    <row r="14" spans="2:25" x14ac:dyDescent="0.3">
      <c r="B14" s="15">
        <v>5</v>
      </c>
      <c r="C14" s="16">
        <v>97.9</v>
      </c>
      <c r="D14" s="16">
        <f>C14-E14</f>
        <v>1.7000000000000028</v>
      </c>
      <c r="E14" s="16">
        <f>H8-0.1</f>
        <v>96.2</v>
      </c>
      <c r="F14" s="17">
        <v>9</v>
      </c>
      <c r="G14" s="16">
        <v>96.4</v>
      </c>
      <c r="H14" s="16">
        <f t="shared" si="8"/>
        <v>95</v>
      </c>
      <c r="I14" s="18">
        <f>G14-H14</f>
        <v>1.4000000000000057</v>
      </c>
      <c r="J14" s="16">
        <v>2.5</v>
      </c>
      <c r="K14" s="19">
        <v>1.4999999999999999E-2</v>
      </c>
      <c r="L14" s="19">
        <v>1.2E-2</v>
      </c>
      <c r="M14" s="20">
        <f t="shared" si="1"/>
        <v>1.2</v>
      </c>
      <c r="N14" s="16">
        <v>100</v>
      </c>
      <c r="O14" s="21" t="s">
        <v>54</v>
      </c>
      <c r="P14" s="21">
        <v>8.9999999999999993E-3</v>
      </c>
      <c r="Q14" s="17">
        <v>6</v>
      </c>
      <c r="R14" s="22">
        <f t="shared" si="2"/>
        <v>3.8099999999999995E-2</v>
      </c>
      <c r="S14" s="23">
        <f t="shared" si="3"/>
        <v>1.3781551024781025</v>
      </c>
      <c r="T14" s="23">
        <f t="shared" si="4"/>
        <v>25.139616703062817</v>
      </c>
      <c r="U14" s="20">
        <f t="shared" si="5"/>
        <v>9.9444634718532487E-2</v>
      </c>
      <c r="V14" s="20">
        <v>0.21</v>
      </c>
      <c r="W14" s="20">
        <f t="shared" si="6"/>
        <v>1.26</v>
      </c>
      <c r="X14" s="20">
        <v>0.59</v>
      </c>
      <c r="Y14" s="20">
        <f t="shared" si="7"/>
        <v>0.81311151046208041</v>
      </c>
    </row>
    <row r="15" spans="2:25" x14ac:dyDescent="0.3">
      <c r="B15" s="15"/>
      <c r="C15" s="16">
        <f>G14</f>
        <v>96.4</v>
      </c>
      <c r="D15" s="16">
        <f>+C15-E15</f>
        <v>2.0999999999999943</v>
      </c>
      <c r="E15" s="16">
        <f>H9-0.1</f>
        <v>94.300000000000011</v>
      </c>
      <c r="F15" s="17"/>
      <c r="G15" s="16">
        <v>95.6</v>
      </c>
      <c r="H15" s="16">
        <f t="shared" si="8"/>
        <v>92.200000000000017</v>
      </c>
      <c r="I15" s="18">
        <f t="shared" ref="I15:I23" si="10">G15-H15</f>
        <v>3.3999999999999773</v>
      </c>
      <c r="J15" s="16">
        <v>14.56</v>
      </c>
      <c r="K15" s="19">
        <f t="shared" si="9"/>
        <v>8.0000000000001129E-3</v>
      </c>
      <c r="L15" s="19">
        <v>2.1000000000000001E-2</v>
      </c>
      <c r="M15" s="20">
        <f t="shared" si="1"/>
        <v>2.1</v>
      </c>
      <c r="N15" s="16">
        <v>100</v>
      </c>
      <c r="O15" s="21" t="s">
        <v>54</v>
      </c>
      <c r="P15" s="21">
        <v>8.9999999999999993E-3</v>
      </c>
      <c r="Q15" s="17">
        <v>6</v>
      </c>
      <c r="R15" s="22">
        <f t="shared" si="2"/>
        <v>3.8099999999999995E-2</v>
      </c>
      <c r="S15" s="23">
        <f t="shared" si="3"/>
        <v>1.8231278346158972</v>
      </c>
      <c r="T15" s="23">
        <f t="shared" si="4"/>
        <v>33.256586925894858</v>
      </c>
      <c r="U15" s="20">
        <f t="shared" si="5"/>
        <v>0.43780800574766809</v>
      </c>
      <c r="V15" s="20">
        <v>0.45</v>
      </c>
      <c r="W15" s="20">
        <f t="shared" si="6"/>
        <v>2.7</v>
      </c>
      <c r="X15" s="20">
        <v>0.95</v>
      </c>
      <c r="Y15" s="20">
        <f t="shared" si="7"/>
        <v>1.7319714428851023</v>
      </c>
    </row>
    <row r="16" spans="2:25" x14ac:dyDescent="0.3">
      <c r="B16" s="15"/>
      <c r="C16" s="16">
        <f>C15</f>
        <v>96.4</v>
      </c>
      <c r="D16" s="16">
        <v>1.1000000000000001</v>
      </c>
      <c r="E16" s="16">
        <f>C16-D16</f>
        <v>95.300000000000011</v>
      </c>
      <c r="F16" s="17"/>
      <c r="G16" s="16">
        <f>G11</f>
        <v>93.8</v>
      </c>
      <c r="H16" s="16">
        <f t="shared" si="8"/>
        <v>93.600000000000009</v>
      </c>
      <c r="I16" s="18">
        <f t="shared" si="10"/>
        <v>0.19999999999998863</v>
      </c>
      <c r="J16" s="16">
        <v>2.57</v>
      </c>
      <c r="K16" s="19">
        <f t="shared" si="9"/>
        <v>2.6000000000000086E-2</v>
      </c>
      <c r="L16" s="19">
        <v>1.7000000000000001E-2</v>
      </c>
      <c r="M16" s="20">
        <f t="shared" si="1"/>
        <v>1.7000000000000002</v>
      </c>
      <c r="N16" s="16">
        <v>100</v>
      </c>
      <c r="O16" s="21" t="s">
        <v>54</v>
      </c>
      <c r="P16" s="21">
        <v>8.9999999999999993E-3</v>
      </c>
      <c r="Q16" s="17">
        <v>6</v>
      </c>
      <c r="R16" s="22">
        <f t="shared" si="2"/>
        <v>3.8099999999999995E-2</v>
      </c>
      <c r="S16" s="23">
        <f t="shared" si="3"/>
        <v>1.6403326712964177</v>
      </c>
      <c r="T16" s="23">
        <f t="shared" si="4"/>
        <v>29.922128900987246</v>
      </c>
      <c r="U16" s="20">
        <f t="shared" si="5"/>
        <v>8.5889610612405506E-2</v>
      </c>
      <c r="V16" s="20">
        <v>0.2</v>
      </c>
      <c r="W16" s="20">
        <f t="shared" si="6"/>
        <v>1.2000000000000002</v>
      </c>
      <c r="X16" s="20">
        <v>0.57999999999999996</v>
      </c>
      <c r="Y16" s="20">
        <f t="shared" si="7"/>
        <v>0.9513929493519222</v>
      </c>
    </row>
    <row r="17" spans="2:25" x14ac:dyDescent="0.3">
      <c r="B17" s="15"/>
      <c r="C17" s="16">
        <f>G11</f>
        <v>93.8</v>
      </c>
      <c r="D17" s="16">
        <f t="shared" ref="D17:D19" si="11">+C17-E17</f>
        <v>0.29999999999998295</v>
      </c>
      <c r="E17" s="16">
        <f>H16-0.1</f>
        <v>93.500000000000014</v>
      </c>
      <c r="F17" s="17"/>
      <c r="G17" s="16">
        <v>93</v>
      </c>
      <c r="H17" s="16">
        <f t="shared" si="8"/>
        <v>90.40000000000002</v>
      </c>
      <c r="I17" s="18">
        <f t="shared" si="10"/>
        <v>2.5999999999999801</v>
      </c>
      <c r="J17" s="16">
        <v>13.76</v>
      </c>
      <c r="K17" s="19">
        <f t="shared" si="9"/>
        <v>7.9999999999999724E-3</v>
      </c>
      <c r="L17" s="19">
        <v>3.1E-2</v>
      </c>
      <c r="M17" s="20">
        <f t="shared" si="1"/>
        <v>3.1</v>
      </c>
      <c r="N17" s="16">
        <v>100</v>
      </c>
      <c r="O17" s="21" t="s">
        <v>54</v>
      </c>
      <c r="P17" s="21">
        <v>8.9999999999999993E-3</v>
      </c>
      <c r="Q17" s="17">
        <v>6</v>
      </c>
      <c r="R17" s="22">
        <f t="shared" si="2"/>
        <v>3.8099999999999995E-2</v>
      </c>
      <c r="S17" s="23">
        <f t="shared" si="3"/>
        <v>2.2150744171298791</v>
      </c>
      <c r="T17" s="23">
        <f t="shared" si="4"/>
        <v>40.406280624927149</v>
      </c>
      <c r="U17" s="20">
        <f t="shared" si="5"/>
        <v>0.34054111853866798</v>
      </c>
      <c r="V17" s="20">
        <v>0.41</v>
      </c>
      <c r="W17" s="20">
        <f t="shared" si="6"/>
        <v>2.46</v>
      </c>
      <c r="X17" s="20">
        <v>0.91</v>
      </c>
      <c r="Y17" s="20">
        <f t="shared" si="7"/>
        <v>2.0157177195881899</v>
      </c>
    </row>
    <row r="18" spans="2:25" x14ac:dyDescent="0.3">
      <c r="B18" s="15"/>
      <c r="C18" s="16">
        <f>C17</f>
        <v>93.8</v>
      </c>
      <c r="D18" s="16">
        <v>1.1000000000000001</v>
      </c>
      <c r="E18" s="16">
        <f>C18-D18</f>
        <v>92.7</v>
      </c>
      <c r="F18" s="17"/>
      <c r="G18" s="16">
        <v>94.5</v>
      </c>
      <c r="H18" s="16">
        <f t="shared" si="8"/>
        <v>91</v>
      </c>
      <c r="I18" s="18">
        <f t="shared" si="10"/>
        <v>3.5</v>
      </c>
      <c r="J18" s="16">
        <v>1.72</v>
      </c>
      <c r="K18" s="19">
        <f t="shared" si="9"/>
        <v>-7.0000000000000288E-3</v>
      </c>
      <c r="L18" s="19">
        <v>1.7000000000000001E-2</v>
      </c>
      <c r="M18" s="20">
        <f t="shared" si="1"/>
        <v>1.7000000000000002</v>
      </c>
      <c r="N18" s="16">
        <v>100</v>
      </c>
      <c r="O18" s="21" t="s">
        <v>54</v>
      </c>
      <c r="P18" s="21">
        <v>8.9999999999999993E-3</v>
      </c>
      <c r="Q18" s="17">
        <v>6</v>
      </c>
      <c r="R18" s="22">
        <f t="shared" si="2"/>
        <v>3.8099999999999995E-2</v>
      </c>
      <c r="S18" s="23">
        <f t="shared" si="3"/>
        <v>1.6403326712964177</v>
      </c>
      <c r="T18" s="23">
        <f t="shared" si="4"/>
        <v>29.922128900987246</v>
      </c>
      <c r="U18" s="20">
        <f t="shared" si="5"/>
        <v>5.7482540954606025E-2</v>
      </c>
      <c r="V18" s="20">
        <v>0.17</v>
      </c>
      <c r="W18" s="20">
        <f t="shared" si="6"/>
        <v>1.02</v>
      </c>
      <c r="X18" s="20">
        <v>0.5</v>
      </c>
      <c r="Y18" s="20">
        <f t="shared" si="7"/>
        <v>0.82016633564820884</v>
      </c>
    </row>
    <row r="19" spans="2:25" x14ac:dyDescent="0.3">
      <c r="B19" s="15"/>
      <c r="C19" s="16">
        <f>G12</f>
        <v>93.8</v>
      </c>
      <c r="D19" s="16">
        <f t="shared" si="11"/>
        <v>1.3999999999999915</v>
      </c>
      <c r="E19" s="16">
        <f>H12-0.1</f>
        <v>92.4</v>
      </c>
      <c r="F19" s="17"/>
      <c r="G19" s="16">
        <f>G18</f>
        <v>94.5</v>
      </c>
      <c r="H19" s="16">
        <f t="shared" si="8"/>
        <v>89.600000000000009</v>
      </c>
      <c r="I19" s="18">
        <f t="shared" si="10"/>
        <v>4.8999999999999915</v>
      </c>
      <c r="J19" s="16">
        <v>6.28</v>
      </c>
      <c r="K19" s="19">
        <f t="shared" si="9"/>
        <v>-7.0000000000000288E-3</v>
      </c>
      <c r="L19" s="19">
        <v>2.8000000000000001E-2</v>
      </c>
      <c r="M19" s="20">
        <f t="shared" si="1"/>
        <v>2.8000000000000003</v>
      </c>
      <c r="N19" s="16">
        <v>100</v>
      </c>
      <c r="O19" s="21" t="s">
        <v>54</v>
      </c>
      <c r="P19" s="21">
        <v>8.9999999999999993E-3</v>
      </c>
      <c r="Q19" s="17">
        <v>6</v>
      </c>
      <c r="R19" s="22">
        <f t="shared" si="2"/>
        <v>3.8099999999999995E-2</v>
      </c>
      <c r="S19" s="23">
        <f t="shared" si="3"/>
        <v>2.1051666921651755</v>
      </c>
      <c r="T19" s="23">
        <f t="shared" si="4"/>
        <v>38.401398827987165</v>
      </c>
      <c r="U19" s="20">
        <f t="shared" si="5"/>
        <v>0.16353570941856158</v>
      </c>
      <c r="V19" s="20">
        <v>0.26</v>
      </c>
      <c r="W19" s="20">
        <f t="shared" si="6"/>
        <v>1.56</v>
      </c>
      <c r="X19" s="20">
        <v>0.69</v>
      </c>
      <c r="Y19" s="20">
        <f t="shared" si="7"/>
        <v>1.4525650175939711</v>
      </c>
    </row>
    <row r="20" spans="2:25" x14ac:dyDescent="0.3">
      <c r="B20" s="15"/>
      <c r="C20" s="16">
        <f>G19</f>
        <v>94.5</v>
      </c>
      <c r="D20" s="6">
        <f>C20-E20</f>
        <v>4.9999999999999858</v>
      </c>
      <c r="E20" s="16">
        <f>H19-0.1</f>
        <v>89.500000000000014</v>
      </c>
      <c r="F20" s="17"/>
      <c r="G20" s="16">
        <v>91.1</v>
      </c>
      <c r="H20" s="16">
        <f t="shared" si="8"/>
        <v>86.200000000000017</v>
      </c>
      <c r="I20" s="18">
        <f t="shared" si="10"/>
        <v>4.8999999999999773</v>
      </c>
      <c r="J20" s="16">
        <v>9.7200000000000006</v>
      </c>
      <c r="K20" s="19">
        <f t="shared" si="9"/>
        <v>3.4000000000000058E-2</v>
      </c>
      <c r="L20" s="19">
        <v>3.3000000000000002E-2</v>
      </c>
      <c r="M20" s="20">
        <f t="shared" si="1"/>
        <v>3.3000000000000003</v>
      </c>
      <c r="N20" s="16">
        <v>100</v>
      </c>
      <c r="O20" s="21" t="s">
        <v>54</v>
      </c>
      <c r="P20" s="21">
        <v>8.9999999999999993E-3</v>
      </c>
      <c r="Q20" s="17">
        <v>6</v>
      </c>
      <c r="R20" s="22">
        <f t="shared" si="2"/>
        <v>3.8099999999999995E-2</v>
      </c>
      <c r="S20" s="23">
        <f t="shared" si="3"/>
        <v>2.2854116889168306</v>
      </c>
      <c r="T20" s="23">
        <f t="shared" si="4"/>
        <v>41.689337988705411</v>
      </c>
      <c r="U20" s="20">
        <f t="shared" si="5"/>
        <v>0.23315313864262774</v>
      </c>
      <c r="V20" s="20">
        <v>0.33</v>
      </c>
      <c r="W20" s="20">
        <f t="shared" si="6"/>
        <v>1.98</v>
      </c>
      <c r="X20" s="20">
        <v>0.79</v>
      </c>
      <c r="Y20" s="20">
        <f t="shared" si="7"/>
        <v>1.8054752342442961</v>
      </c>
    </row>
    <row r="21" spans="2:25" x14ac:dyDescent="0.3">
      <c r="B21" s="15"/>
      <c r="C21" s="16">
        <f>G13</f>
        <v>92.1</v>
      </c>
      <c r="D21" s="16">
        <f t="shared" ref="D21" si="12">+C21-E21</f>
        <v>1.4999999999999858</v>
      </c>
      <c r="E21" s="16">
        <f>H13-0.1</f>
        <v>90.600000000000009</v>
      </c>
      <c r="F21" s="17"/>
      <c r="G21" s="16">
        <f>G15</f>
        <v>95.6</v>
      </c>
      <c r="H21" s="16">
        <f>E21-M21</f>
        <v>89.100000000000009</v>
      </c>
      <c r="I21" s="18">
        <f t="shared" si="10"/>
        <v>6.4999999999999858</v>
      </c>
      <c r="J21" s="16">
        <v>10.33</v>
      </c>
      <c r="K21" s="19">
        <f>((C21-G21)/N21)</f>
        <v>-3.5000000000000003E-2</v>
      </c>
      <c r="L21" s="19">
        <v>1.6E-2</v>
      </c>
      <c r="M21" s="20">
        <v>1.5</v>
      </c>
      <c r="N21" s="16">
        <v>100</v>
      </c>
      <c r="O21" s="21" t="s">
        <v>54</v>
      </c>
      <c r="P21" s="21">
        <v>8.9999999999999993E-3</v>
      </c>
      <c r="Q21" s="17">
        <v>6</v>
      </c>
      <c r="R21" s="22">
        <f t="shared" si="2"/>
        <v>3.8099999999999995E-2</v>
      </c>
      <c r="S21" s="23">
        <f t="shared" si="3"/>
        <v>1.5913564388015773</v>
      </c>
      <c r="T21" s="23">
        <f t="shared" si="4"/>
        <v>29.028728941674654</v>
      </c>
      <c r="U21" s="20">
        <f t="shared" si="5"/>
        <v>0.35585436829684586</v>
      </c>
      <c r="V21" s="20">
        <v>0.42</v>
      </c>
      <c r="W21" s="20">
        <f t="shared" si="6"/>
        <v>2.52</v>
      </c>
      <c r="X21" s="20">
        <v>0.91</v>
      </c>
      <c r="Y21" s="20">
        <f t="shared" si="7"/>
        <v>1.4481343593094353</v>
      </c>
    </row>
    <row r="22" spans="2:25" x14ac:dyDescent="0.3">
      <c r="B22" s="15"/>
      <c r="C22" s="16">
        <f>G21</f>
        <v>95.6</v>
      </c>
      <c r="D22" s="16">
        <f>C22-E22</f>
        <v>6.5999999999999801</v>
      </c>
      <c r="E22" s="16">
        <f>H21-0.1</f>
        <v>89.000000000000014</v>
      </c>
      <c r="F22" s="17"/>
      <c r="G22" s="16">
        <f>G17</f>
        <v>93</v>
      </c>
      <c r="H22" s="16">
        <f t="shared" ref="H22:H23" si="13">E22-M22</f>
        <v>86.500000000000014</v>
      </c>
      <c r="I22" s="18">
        <f t="shared" si="10"/>
        <v>6.4999999999999858</v>
      </c>
      <c r="J22" s="16">
        <v>27.75</v>
      </c>
      <c r="K22" s="19">
        <f>((C22-G22)/N22)</f>
        <v>2.5999999999999943E-2</v>
      </c>
      <c r="L22" s="19">
        <v>2.5000000000000001E-2</v>
      </c>
      <c r="M22" s="20">
        <f t="shared" si="1"/>
        <v>2.5</v>
      </c>
      <c r="N22" s="16">
        <v>100</v>
      </c>
      <c r="O22" s="21" t="s">
        <v>54</v>
      </c>
      <c r="P22" s="21">
        <v>8.9999999999999993E-3</v>
      </c>
      <c r="Q22" s="17">
        <v>6</v>
      </c>
      <c r="R22" s="22">
        <f t="shared" si="2"/>
        <v>3.8099999999999995E-2</v>
      </c>
      <c r="S22" s="23">
        <f t="shared" si="3"/>
        <v>1.9891955485019717</v>
      </c>
      <c r="T22" s="23">
        <f t="shared" si="4"/>
        <v>36.285911177093318</v>
      </c>
      <c r="U22" s="20">
        <f t="shared" si="5"/>
        <v>0.76475962983446055</v>
      </c>
      <c r="V22" s="20">
        <v>0.66</v>
      </c>
      <c r="W22" s="20">
        <f t="shared" si="6"/>
        <v>3.96</v>
      </c>
      <c r="X22" s="20">
        <v>1.1000000000000001</v>
      </c>
      <c r="Y22" s="20">
        <f t="shared" si="7"/>
        <v>2.1881151033521689</v>
      </c>
    </row>
    <row r="23" spans="2:25" x14ac:dyDescent="0.3">
      <c r="B23" s="15"/>
      <c r="C23" s="16">
        <f>G22</f>
        <v>93</v>
      </c>
      <c r="D23" s="16">
        <f>C23-E23</f>
        <v>6.5999999999999801</v>
      </c>
      <c r="E23" s="16">
        <f>H22-0.1</f>
        <v>86.40000000000002</v>
      </c>
      <c r="F23" s="17"/>
      <c r="G23" s="16">
        <f>G20</f>
        <v>91.1</v>
      </c>
      <c r="H23" s="16">
        <f t="shared" si="13"/>
        <v>84.600000000000023</v>
      </c>
      <c r="I23" s="18">
        <f t="shared" si="10"/>
        <v>6.4999999999999716</v>
      </c>
      <c r="J23" s="16">
        <v>41.51</v>
      </c>
      <c r="K23" s="19">
        <f t="shared" ref="K23" si="14">((C23-G23)/N23)</f>
        <v>1.9000000000000059E-2</v>
      </c>
      <c r="L23" s="19">
        <v>1.9E-2</v>
      </c>
      <c r="M23" s="20">
        <v>1.8</v>
      </c>
      <c r="N23" s="16">
        <v>100</v>
      </c>
      <c r="O23" s="21" t="s">
        <v>54</v>
      </c>
      <c r="P23" s="21">
        <v>8.9999999999999993E-3</v>
      </c>
      <c r="Q23" s="17">
        <v>8</v>
      </c>
      <c r="R23" s="22">
        <f t="shared" si="2"/>
        <v>5.0799999999999998E-2</v>
      </c>
      <c r="S23" s="23">
        <f t="shared" si="3"/>
        <v>2.1007615786238087</v>
      </c>
      <c r="T23" s="23">
        <f t="shared" si="4"/>
        <v>68.126298574293202</v>
      </c>
      <c r="U23" s="20">
        <f t="shared" si="5"/>
        <v>0.60930948647874128</v>
      </c>
      <c r="V23" s="20">
        <v>0.57999999999999996</v>
      </c>
      <c r="W23" s="20">
        <f t="shared" si="6"/>
        <v>4.6399999999999997</v>
      </c>
      <c r="X23" s="20">
        <v>1.08</v>
      </c>
      <c r="Y23" s="20">
        <f t="shared" si="7"/>
        <v>2.2688225049137136</v>
      </c>
    </row>
    <row r="24" spans="2:25" x14ac:dyDescent="0.3">
      <c r="J24" s="24"/>
    </row>
    <row r="25" spans="2:25" x14ac:dyDescent="0.3">
      <c r="J25" s="24"/>
    </row>
  </sheetData>
  <mergeCells count="17">
    <mergeCell ref="B4:Y4"/>
    <mergeCell ref="B5:E5"/>
    <mergeCell ref="F5:H5"/>
    <mergeCell ref="J5:J6"/>
    <mergeCell ref="K5:K6"/>
    <mergeCell ref="L5:L6"/>
    <mergeCell ref="M5:M6"/>
    <mergeCell ref="N5:N6"/>
    <mergeCell ref="O5:O6"/>
    <mergeCell ref="P5:P6"/>
    <mergeCell ref="Y5:Y6"/>
    <mergeCell ref="W5:W6"/>
    <mergeCell ref="X5:X6"/>
    <mergeCell ref="Q5:Q6"/>
    <mergeCell ref="R5:T5"/>
    <mergeCell ref="U5:U6"/>
    <mergeCell ref="V5:V6"/>
  </mergeCells>
  <conditionalFormatting sqref="I4:I23"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 de caudales</vt:lpstr>
      <vt:lpstr>Cálculo de drenaje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Francisco Castañeda Ocaña</cp:lastModifiedBy>
  <dcterms:created xsi:type="dcterms:W3CDTF">2020-09-10T01:50:55Z</dcterms:created>
  <dcterms:modified xsi:type="dcterms:W3CDTF">2024-09-10T02:23:07Z</dcterms:modified>
</cp:coreProperties>
</file>