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Segundo-Semestre-24\Sanitarias\hojas de Lab\"/>
    </mc:Choice>
  </mc:AlternateContent>
  <xr:revisionPtr revIDLastSave="0" documentId="8_{F4F754FE-1A25-4D42-92BC-C98AEA7416F8}" xr6:coauthVersionLast="47" xr6:coauthVersionMax="47" xr10:uidLastSave="{00000000-0000-0000-0000-000000000000}"/>
  <bookViews>
    <workbookView xWindow="-110" yWindow="-110" windowWidth="19420" windowHeight="10420" xr2:uid="{7187A0D9-7869-4812-AEC0-586B2B4A4C67}"/>
  </bookViews>
  <sheets>
    <sheet name="Cálculo de caudales" sheetId="1" r:id="rId1"/>
    <sheet name="Cálculo de drenaj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2" l="1"/>
  <c r="D30" i="2"/>
  <c r="M29" i="2"/>
  <c r="M30" i="2"/>
  <c r="M31" i="2"/>
  <c r="I24" i="2"/>
  <c r="D29" i="2"/>
  <c r="E29" i="2" l="1"/>
  <c r="E28" i="2"/>
  <c r="E23" i="2"/>
  <c r="D25" i="2"/>
  <c r="D23" i="2"/>
  <c r="D21" i="2"/>
  <c r="D18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E26" i="2"/>
  <c r="E24" i="2"/>
  <c r="E22" i="2"/>
  <c r="E19" i="2"/>
  <c r="E17" i="2"/>
  <c r="E15" i="2"/>
  <c r="K8" i="2"/>
  <c r="K9" i="2"/>
  <c r="K10" i="2"/>
  <c r="L10" i="2" s="1"/>
  <c r="K11" i="2"/>
  <c r="K12" i="2"/>
  <c r="L12" i="2" s="1"/>
  <c r="K13" i="2"/>
  <c r="K14" i="2"/>
  <c r="L14" i="2" s="1"/>
  <c r="K15" i="2"/>
  <c r="K16" i="2"/>
  <c r="K17" i="2"/>
  <c r="L17" i="2" s="1"/>
  <c r="K18" i="2"/>
  <c r="L18" i="2" s="1"/>
  <c r="K19" i="2"/>
  <c r="K20" i="2"/>
  <c r="K21" i="2"/>
  <c r="K22" i="2"/>
  <c r="L22" i="2" s="1"/>
  <c r="K23" i="2"/>
  <c r="K24" i="2"/>
  <c r="K25" i="2"/>
  <c r="K26" i="2"/>
  <c r="K27" i="2"/>
  <c r="K28" i="2"/>
  <c r="K29" i="2"/>
  <c r="S29" i="2" s="1"/>
  <c r="Y29" i="2" s="1"/>
  <c r="K30" i="2"/>
  <c r="K31" i="2"/>
  <c r="K32" i="2"/>
  <c r="K33" i="2"/>
  <c r="K34" i="2"/>
  <c r="L34" i="2" s="1"/>
  <c r="K35" i="2"/>
  <c r="K36" i="2"/>
  <c r="L36" i="2" s="1"/>
  <c r="K37" i="2"/>
  <c r="K38" i="2"/>
  <c r="L38" i="2" s="1"/>
  <c r="K39" i="2"/>
  <c r="K40" i="2"/>
  <c r="K41" i="2"/>
  <c r="L41" i="2" s="1"/>
  <c r="S41" i="2" s="1"/>
  <c r="Y41" i="2" s="1"/>
  <c r="K42" i="2"/>
  <c r="L42" i="2" s="1"/>
  <c r="K43" i="2"/>
  <c r="K44" i="2"/>
  <c r="K45" i="2"/>
  <c r="K46" i="2"/>
  <c r="L46" i="2" s="1"/>
  <c r="K47" i="2"/>
  <c r="K48" i="2"/>
  <c r="L48" i="2" s="1"/>
  <c r="K49" i="2"/>
  <c r="K50" i="2"/>
  <c r="L50" i="2" s="1"/>
  <c r="K51" i="2"/>
  <c r="K52" i="2"/>
  <c r="K53" i="2"/>
  <c r="L53" i="2" s="1"/>
  <c r="S53" i="2" s="1"/>
  <c r="Y53" i="2" s="1"/>
  <c r="K54" i="2"/>
  <c r="L54" i="2" s="1"/>
  <c r="K55" i="2"/>
  <c r="K56" i="2"/>
  <c r="L9" i="2"/>
  <c r="L11" i="2"/>
  <c r="L13" i="2"/>
  <c r="L16" i="2"/>
  <c r="L19" i="2"/>
  <c r="L20" i="2"/>
  <c r="L21" i="2"/>
  <c r="L23" i="2"/>
  <c r="L27" i="2"/>
  <c r="L28" i="2"/>
  <c r="S28" i="2" s="1"/>
  <c r="S31" i="2"/>
  <c r="T31" i="2" s="1"/>
  <c r="U31" i="2" s="1"/>
  <c r="L32" i="2"/>
  <c r="L33" i="2"/>
  <c r="S33" i="2" s="1"/>
  <c r="T33" i="2" s="1"/>
  <c r="U33" i="2" s="1"/>
  <c r="L35" i="2"/>
  <c r="S35" i="2" s="1"/>
  <c r="Y35" i="2" s="1"/>
  <c r="L37" i="2"/>
  <c r="L39" i="2"/>
  <c r="L40" i="2"/>
  <c r="L43" i="2"/>
  <c r="L44" i="2"/>
  <c r="L45" i="2"/>
  <c r="L47" i="2"/>
  <c r="L49" i="2"/>
  <c r="L51" i="2"/>
  <c r="L52" i="2"/>
  <c r="S52" i="2" s="1"/>
  <c r="L55" i="2"/>
  <c r="L56" i="2"/>
  <c r="L7" i="2"/>
  <c r="E7" i="2"/>
  <c r="C36" i="2"/>
  <c r="C33" i="2"/>
  <c r="C24" i="2"/>
  <c r="C26" i="2"/>
  <c r="C22" i="2"/>
  <c r="C19" i="2"/>
  <c r="C17" i="2"/>
  <c r="R28" i="2"/>
  <c r="W28" i="2"/>
  <c r="R29" i="2"/>
  <c r="W29" i="2"/>
  <c r="R30" i="2"/>
  <c r="W30" i="2"/>
  <c r="R31" i="2"/>
  <c r="W31" i="2"/>
  <c r="R32" i="2"/>
  <c r="S32" i="2" s="1"/>
  <c r="W32" i="2"/>
  <c r="R33" i="2"/>
  <c r="W33" i="2"/>
  <c r="R34" i="2"/>
  <c r="W34" i="2"/>
  <c r="R35" i="2"/>
  <c r="W35" i="2"/>
  <c r="R36" i="2"/>
  <c r="W36" i="2"/>
  <c r="R37" i="2"/>
  <c r="W37" i="2"/>
  <c r="R38" i="2"/>
  <c r="W38" i="2"/>
  <c r="R39" i="2"/>
  <c r="W39" i="2"/>
  <c r="R40" i="2"/>
  <c r="W40" i="2"/>
  <c r="R41" i="2"/>
  <c r="W41" i="2"/>
  <c r="R42" i="2"/>
  <c r="W42" i="2"/>
  <c r="R43" i="2"/>
  <c r="S43" i="2" s="1"/>
  <c r="T43" i="2" s="1"/>
  <c r="U43" i="2" s="1"/>
  <c r="W43" i="2"/>
  <c r="R44" i="2"/>
  <c r="S44" i="2" s="1"/>
  <c r="W44" i="2"/>
  <c r="R45" i="2"/>
  <c r="W45" i="2"/>
  <c r="R46" i="2"/>
  <c r="W46" i="2"/>
  <c r="R47" i="2"/>
  <c r="S47" i="2" s="1"/>
  <c r="Y47" i="2" s="1"/>
  <c r="W47" i="2"/>
  <c r="R48" i="2"/>
  <c r="W48" i="2"/>
  <c r="R49" i="2"/>
  <c r="S49" i="2" s="1"/>
  <c r="W49" i="2"/>
  <c r="R50" i="2"/>
  <c r="W50" i="2"/>
  <c r="R51" i="2"/>
  <c r="W51" i="2"/>
  <c r="R52" i="2"/>
  <c r="W52" i="2"/>
  <c r="R53" i="2"/>
  <c r="W53" i="2"/>
  <c r="R54" i="2"/>
  <c r="W54" i="2"/>
  <c r="R55" i="2"/>
  <c r="W55" i="2"/>
  <c r="R56" i="2"/>
  <c r="S56" i="2" s="1"/>
  <c r="W56" i="2"/>
  <c r="R27" i="2"/>
  <c r="W27" i="2"/>
  <c r="C15" i="2"/>
  <c r="R24" i="2"/>
  <c r="W24" i="2"/>
  <c r="R25" i="2"/>
  <c r="S25" i="2" s="1"/>
  <c r="T25" i="2" s="1"/>
  <c r="U25" i="2" s="1"/>
  <c r="W25" i="2"/>
  <c r="R26" i="2"/>
  <c r="W26" i="2"/>
  <c r="V5" i="1"/>
  <c r="V6" i="1"/>
  <c r="V7" i="1"/>
  <c r="V8" i="1"/>
  <c r="V9" i="1"/>
  <c r="V10" i="1"/>
  <c r="V11" i="1"/>
  <c r="V12" i="1"/>
  <c r="V13" i="1"/>
  <c r="V14" i="1"/>
  <c r="V15" i="1"/>
  <c r="V16" i="1"/>
  <c r="V4" i="1"/>
  <c r="D17" i="1"/>
  <c r="F17" i="1" s="1"/>
  <c r="H17" i="1" s="1"/>
  <c r="I17" i="1" s="1"/>
  <c r="E17" i="1"/>
  <c r="N17" i="1" s="1"/>
  <c r="O17" i="1" s="1"/>
  <c r="P17" i="1" s="1"/>
  <c r="D18" i="1"/>
  <c r="F18" i="1" s="1"/>
  <c r="H18" i="1" s="1"/>
  <c r="I18" i="1" s="1"/>
  <c r="E18" i="1"/>
  <c r="N18" i="1" s="1"/>
  <c r="O18" i="1" s="1"/>
  <c r="P18" i="1" s="1"/>
  <c r="D19" i="1"/>
  <c r="F19" i="1" s="1"/>
  <c r="H19" i="1" s="1"/>
  <c r="I19" i="1" s="1"/>
  <c r="E19" i="1"/>
  <c r="N19" i="1" s="1"/>
  <c r="O19" i="1" s="1"/>
  <c r="P19" i="1" s="1"/>
  <c r="D20" i="1"/>
  <c r="F20" i="1" s="1"/>
  <c r="H20" i="1" s="1"/>
  <c r="I20" i="1" s="1"/>
  <c r="E20" i="1"/>
  <c r="N20" i="1" s="1"/>
  <c r="O20" i="1" s="1"/>
  <c r="P20" i="1" s="1"/>
  <c r="D21" i="1"/>
  <c r="F21" i="1" s="1"/>
  <c r="H21" i="1" s="1"/>
  <c r="I21" i="1" s="1"/>
  <c r="E21" i="1"/>
  <c r="N21" i="1" s="1"/>
  <c r="O21" i="1" s="1"/>
  <c r="P21" i="1" s="1"/>
  <c r="D22" i="1"/>
  <c r="F22" i="1" s="1"/>
  <c r="H22" i="1" s="1"/>
  <c r="I22" i="1" s="1"/>
  <c r="E22" i="1"/>
  <c r="N22" i="1" s="1"/>
  <c r="O22" i="1" s="1"/>
  <c r="P22" i="1" s="1"/>
  <c r="D23" i="1"/>
  <c r="F23" i="1" s="1"/>
  <c r="H23" i="1" s="1"/>
  <c r="I23" i="1" s="1"/>
  <c r="E23" i="1"/>
  <c r="N23" i="1" s="1"/>
  <c r="O23" i="1" s="1"/>
  <c r="P23" i="1" s="1"/>
  <c r="D24" i="1"/>
  <c r="F24" i="1" s="1"/>
  <c r="H24" i="1" s="1"/>
  <c r="I24" i="1" s="1"/>
  <c r="E24" i="1"/>
  <c r="N24" i="1" s="1"/>
  <c r="O24" i="1" s="1"/>
  <c r="P24" i="1" s="1"/>
  <c r="D25" i="1"/>
  <c r="F25" i="1" s="1"/>
  <c r="H25" i="1" s="1"/>
  <c r="I25" i="1" s="1"/>
  <c r="E25" i="1"/>
  <c r="N25" i="1" s="1"/>
  <c r="O25" i="1" s="1"/>
  <c r="P25" i="1" s="1"/>
  <c r="D26" i="1"/>
  <c r="F26" i="1" s="1"/>
  <c r="H26" i="1" s="1"/>
  <c r="I26" i="1" s="1"/>
  <c r="E26" i="1"/>
  <c r="N26" i="1" s="1"/>
  <c r="O26" i="1" s="1"/>
  <c r="P26" i="1" s="1"/>
  <c r="D27" i="1"/>
  <c r="F27" i="1" s="1"/>
  <c r="H27" i="1" s="1"/>
  <c r="I27" i="1" s="1"/>
  <c r="E27" i="1"/>
  <c r="N27" i="1" s="1"/>
  <c r="O27" i="1" s="1"/>
  <c r="P27" i="1" s="1"/>
  <c r="D28" i="1"/>
  <c r="F28" i="1" s="1"/>
  <c r="H28" i="1" s="1"/>
  <c r="I28" i="1" s="1"/>
  <c r="E28" i="1"/>
  <c r="N28" i="1" s="1"/>
  <c r="O28" i="1" s="1"/>
  <c r="P28" i="1" s="1"/>
  <c r="D29" i="1"/>
  <c r="F29" i="1" s="1"/>
  <c r="H29" i="1" s="1"/>
  <c r="I29" i="1" s="1"/>
  <c r="E29" i="1"/>
  <c r="N29" i="1" s="1"/>
  <c r="O29" i="1" s="1"/>
  <c r="P29" i="1" s="1"/>
  <c r="D30" i="1"/>
  <c r="F30" i="1" s="1"/>
  <c r="H30" i="1" s="1"/>
  <c r="I30" i="1" s="1"/>
  <c r="E30" i="1"/>
  <c r="N30" i="1" s="1"/>
  <c r="O30" i="1" s="1"/>
  <c r="P30" i="1" s="1"/>
  <c r="D31" i="1"/>
  <c r="F31" i="1" s="1"/>
  <c r="H31" i="1" s="1"/>
  <c r="I31" i="1" s="1"/>
  <c r="E31" i="1"/>
  <c r="N31" i="1" s="1"/>
  <c r="O31" i="1" s="1"/>
  <c r="P31" i="1" s="1"/>
  <c r="D32" i="1"/>
  <c r="F32" i="1" s="1"/>
  <c r="H32" i="1" s="1"/>
  <c r="I32" i="1" s="1"/>
  <c r="E32" i="1"/>
  <c r="N32" i="1" s="1"/>
  <c r="O32" i="1" s="1"/>
  <c r="P32" i="1" s="1"/>
  <c r="D33" i="1"/>
  <c r="F33" i="1" s="1"/>
  <c r="H33" i="1" s="1"/>
  <c r="I33" i="1" s="1"/>
  <c r="E33" i="1"/>
  <c r="N33" i="1" s="1"/>
  <c r="O33" i="1" s="1"/>
  <c r="P33" i="1" s="1"/>
  <c r="D34" i="1"/>
  <c r="F34" i="1" s="1"/>
  <c r="H34" i="1" s="1"/>
  <c r="I34" i="1" s="1"/>
  <c r="E34" i="1"/>
  <c r="N34" i="1" s="1"/>
  <c r="O34" i="1" s="1"/>
  <c r="P34" i="1" s="1"/>
  <c r="D35" i="1"/>
  <c r="F35" i="1" s="1"/>
  <c r="H35" i="1" s="1"/>
  <c r="I35" i="1" s="1"/>
  <c r="E35" i="1"/>
  <c r="N35" i="1" s="1"/>
  <c r="O35" i="1" s="1"/>
  <c r="P35" i="1" s="1"/>
  <c r="S39" i="2" l="1"/>
  <c r="T39" i="2" s="1"/>
  <c r="U39" i="2" s="1"/>
  <c r="S34" i="2"/>
  <c r="T34" i="2" s="1"/>
  <c r="U34" i="2" s="1"/>
  <c r="S50" i="2"/>
  <c r="T50" i="2" s="1"/>
  <c r="U50" i="2" s="1"/>
  <c r="S51" i="2"/>
  <c r="Y51" i="2" s="1"/>
  <c r="S55" i="2"/>
  <c r="T55" i="2" s="1"/>
  <c r="U55" i="2" s="1"/>
  <c r="S38" i="2"/>
  <c r="T38" i="2" s="1"/>
  <c r="U38" i="2" s="1"/>
  <c r="S26" i="2"/>
  <c r="Y26" i="2" s="1"/>
  <c r="S37" i="2"/>
  <c r="S48" i="2"/>
  <c r="S42" i="2"/>
  <c r="Y42" i="2" s="1"/>
  <c r="S36" i="2"/>
  <c r="T36" i="2" s="1"/>
  <c r="U36" i="2" s="1"/>
  <c r="S24" i="2"/>
  <c r="T24" i="2" s="1"/>
  <c r="U24" i="2" s="1"/>
  <c r="S46" i="2"/>
  <c r="T48" i="2"/>
  <c r="U48" i="2" s="1"/>
  <c r="Y48" i="2"/>
  <c r="S45" i="2"/>
  <c r="T45" i="2" s="1"/>
  <c r="U45" i="2" s="1"/>
  <c r="S40" i="2"/>
  <c r="Y40" i="2" s="1"/>
  <c r="Y52" i="2"/>
  <c r="T52" i="2"/>
  <c r="U52" i="2" s="1"/>
  <c r="Y28" i="2"/>
  <c r="T28" i="2"/>
  <c r="U28" i="2" s="1"/>
  <c r="T35" i="2"/>
  <c r="U35" i="2" s="1"/>
  <c r="T47" i="2"/>
  <c r="U47" i="2" s="1"/>
  <c r="S30" i="2"/>
  <c r="Y30" i="2" s="1"/>
  <c r="S54" i="2"/>
  <c r="Y54" i="2" s="1"/>
  <c r="Y36" i="2"/>
  <c r="S27" i="2"/>
  <c r="T27" i="2" s="1"/>
  <c r="U27" i="2" s="1"/>
  <c r="T37" i="2"/>
  <c r="U37" i="2" s="1"/>
  <c r="Y37" i="2"/>
  <c r="T49" i="2"/>
  <c r="U49" i="2" s="1"/>
  <c r="Y49" i="2"/>
  <c r="T32" i="2"/>
  <c r="U32" i="2" s="1"/>
  <c r="Y32" i="2"/>
  <c r="T56" i="2"/>
  <c r="U56" i="2" s="1"/>
  <c r="Y56" i="2"/>
  <c r="T44" i="2"/>
  <c r="U44" i="2" s="1"/>
  <c r="Y44" i="2"/>
  <c r="T46" i="2"/>
  <c r="U46" i="2" s="1"/>
  <c r="Y46" i="2"/>
  <c r="T53" i="2"/>
  <c r="U53" i="2" s="1"/>
  <c r="Y50" i="2"/>
  <c r="T41" i="2"/>
  <c r="U41" i="2" s="1"/>
  <c r="Y38" i="2"/>
  <c r="T29" i="2"/>
  <c r="U29" i="2" s="1"/>
  <c r="Y33" i="2"/>
  <c r="Y43" i="2"/>
  <c r="Y31" i="2"/>
  <c r="T26" i="2"/>
  <c r="U26" i="2" s="1"/>
  <c r="Y25" i="2"/>
  <c r="K31" i="1"/>
  <c r="R31" i="1"/>
  <c r="S31" i="1" s="1"/>
  <c r="T31" i="1"/>
  <c r="K18" i="1"/>
  <c r="R18" i="1"/>
  <c r="K35" i="1"/>
  <c r="T35" i="1" s="1"/>
  <c r="R35" i="1"/>
  <c r="K29" i="1"/>
  <c r="R29" i="1"/>
  <c r="S29" i="1" s="1"/>
  <c r="T29" i="1"/>
  <c r="K23" i="1"/>
  <c r="R23" i="1"/>
  <c r="K17" i="1"/>
  <c r="R17" i="1"/>
  <c r="K19" i="1"/>
  <c r="R19" i="1"/>
  <c r="S19" i="1" s="1"/>
  <c r="K30" i="1"/>
  <c r="R30" i="1"/>
  <c r="K28" i="1"/>
  <c r="R28" i="1"/>
  <c r="S28" i="1" s="1"/>
  <c r="T28" i="1"/>
  <c r="V28" i="1" s="1"/>
  <c r="K24" i="1"/>
  <c r="R24" i="1"/>
  <c r="K22" i="1"/>
  <c r="R22" i="1"/>
  <c r="K33" i="1"/>
  <c r="R33" i="1"/>
  <c r="T33" i="1" s="1"/>
  <c r="K27" i="1"/>
  <c r="R27" i="1"/>
  <c r="S27" i="1" s="1"/>
  <c r="K21" i="1"/>
  <c r="R21" i="1"/>
  <c r="K25" i="1"/>
  <c r="R25" i="1"/>
  <c r="S25" i="1" s="1"/>
  <c r="K34" i="1"/>
  <c r="S34" i="1" s="1"/>
  <c r="R34" i="1"/>
  <c r="K32" i="1"/>
  <c r="R32" i="1"/>
  <c r="K26" i="1"/>
  <c r="R26" i="1"/>
  <c r="K20" i="1"/>
  <c r="R20" i="1"/>
  <c r="Y24" i="2" l="1"/>
  <c r="Y27" i="2"/>
  <c r="Y34" i="2"/>
  <c r="T51" i="2"/>
  <c r="U51" i="2" s="1"/>
  <c r="Y45" i="2"/>
  <c r="T54" i="2"/>
  <c r="U54" i="2" s="1"/>
  <c r="T40" i="2"/>
  <c r="U40" i="2" s="1"/>
  <c r="Y55" i="2"/>
  <c r="Y39" i="2"/>
  <c r="T42" i="2"/>
  <c r="U42" i="2" s="1"/>
  <c r="T30" i="2"/>
  <c r="U30" i="2" s="1"/>
  <c r="T19" i="1"/>
  <c r="V19" i="1" s="1"/>
  <c r="S18" i="1"/>
  <c r="S32" i="1"/>
  <c r="T34" i="1"/>
  <c r="S26" i="1"/>
  <c r="S20" i="1"/>
  <c r="S21" i="1"/>
  <c r="S35" i="1"/>
  <c r="T30" i="1"/>
  <c r="S24" i="1"/>
  <c r="S17" i="1"/>
  <c r="S33" i="1"/>
  <c r="T24" i="1"/>
  <c r="V24" i="1" s="1"/>
  <c r="S30" i="1"/>
  <c r="T17" i="1"/>
  <c r="V17" i="1" s="1"/>
  <c r="T26" i="1"/>
  <c r="V26" i="1" s="1"/>
  <c r="T27" i="1"/>
  <c r="V27" i="1" s="1"/>
  <c r="T25" i="1"/>
  <c r="V25" i="1" s="1"/>
  <c r="S23" i="1"/>
  <c r="T22" i="1"/>
  <c r="V22" i="1" s="1"/>
  <c r="T21" i="1"/>
  <c r="V21" i="1" s="1"/>
  <c r="T20" i="1"/>
  <c r="V20" i="1" s="1"/>
  <c r="T18" i="1"/>
  <c r="V18" i="1" s="1"/>
  <c r="T32" i="1"/>
  <c r="T23" i="1"/>
  <c r="V23" i="1" s="1"/>
  <c r="S22" i="1"/>
  <c r="C10" i="2" l="1"/>
  <c r="E10" i="2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G24" i="2"/>
  <c r="C8" i="2"/>
  <c r="E8" i="2" s="1"/>
  <c r="K7" i="2"/>
  <c r="W23" i="2"/>
  <c r="R23" i="2"/>
  <c r="S23" i="2" s="1"/>
  <c r="W22" i="2"/>
  <c r="R22" i="2"/>
  <c r="S22" i="2" s="1"/>
  <c r="Y22" i="2" s="1"/>
  <c r="W21" i="2"/>
  <c r="R21" i="2"/>
  <c r="S21" i="2" s="1"/>
  <c r="T21" i="2" s="1"/>
  <c r="U21" i="2" s="1"/>
  <c r="W20" i="2"/>
  <c r="R20" i="2"/>
  <c r="S20" i="2" s="1"/>
  <c r="W19" i="2"/>
  <c r="R19" i="2"/>
  <c r="S19" i="2" s="1"/>
  <c r="T19" i="2" s="1"/>
  <c r="U19" i="2" s="1"/>
  <c r="W18" i="2"/>
  <c r="R18" i="2"/>
  <c r="S18" i="2" s="1"/>
  <c r="Y18" i="2" s="1"/>
  <c r="W17" i="2"/>
  <c r="R17" i="2"/>
  <c r="S17" i="2" s="1"/>
  <c r="W16" i="2"/>
  <c r="R16" i="2"/>
  <c r="S16" i="2" s="1"/>
  <c r="W15" i="2"/>
  <c r="R15" i="2"/>
  <c r="W14" i="2"/>
  <c r="R14" i="2"/>
  <c r="S14" i="2" s="1"/>
  <c r="W13" i="2"/>
  <c r="R13" i="2"/>
  <c r="S13" i="2" s="1"/>
  <c r="Y13" i="2" s="1"/>
  <c r="W12" i="2"/>
  <c r="R12" i="2"/>
  <c r="S12" i="2" s="1"/>
  <c r="W11" i="2"/>
  <c r="R11" i="2"/>
  <c r="S11" i="2" s="1"/>
  <c r="W10" i="2"/>
  <c r="R10" i="2"/>
  <c r="S10" i="2" s="1"/>
  <c r="W9" i="2"/>
  <c r="R9" i="2"/>
  <c r="S9" i="2" s="1"/>
  <c r="Y9" i="2" s="1"/>
  <c r="W8" i="2"/>
  <c r="R8" i="2"/>
  <c r="W7" i="2"/>
  <c r="R7" i="2"/>
  <c r="S7" i="2" s="1"/>
  <c r="M7" i="2"/>
  <c r="H7" i="2" s="1"/>
  <c r="E46" i="1"/>
  <c r="E11" i="1" s="1"/>
  <c r="N11" i="1" s="1"/>
  <c r="O11" i="1" s="1"/>
  <c r="P11" i="1" s="1"/>
  <c r="S8" i="2" l="1"/>
  <c r="Y8" i="2" s="1"/>
  <c r="C37" i="2"/>
  <c r="G32" i="2"/>
  <c r="I7" i="2"/>
  <c r="L15" i="2"/>
  <c r="L8" i="2"/>
  <c r="C12" i="2"/>
  <c r="E12" i="2" s="1"/>
  <c r="H10" i="2"/>
  <c r="T9" i="2"/>
  <c r="U9" i="2" s="1"/>
  <c r="F4" i="1"/>
  <c r="H4" i="1" s="1"/>
  <c r="I4" i="1" s="1"/>
  <c r="R4" i="1" s="1"/>
  <c r="F11" i="1"/>
  <c r="H11" i="1" s="1"/>
  <c r="I11" i="1" s="1"/>
  <c r="R11" i="1" s="1"/>
  <c r="F9" i="1"/>
  <c r="H9" i="1" s="1"/>
  <c r="I9" i="1" s="1"/>
  <c r="F16" i="1"/>
  <c r="H16" i="1" s="1"/>
  <c r="I16" i="1" s="1"/>
  <c r="F8" i="1"/>
  <c r="H8" i="1" s="1"/>
  <c r="I8" i="1" s="1"/>
  <c r="K8" i="1" s="1"/>
  <c r="F15" i="1"/>
  <c r="H15" i="1" s="1"/>
  <c r="I15" i="1" s="1"/>
  <c r="F7" i="1"/>
  <c r="H7" i="1" s="1"/>
  <c r="I7" i="1" s="1"/>
  <c r="K7" i="1" s="1"/>
  <c r="F14" i="1"/>
  <c r="H14" i="1" s="1"/>
  <c r="I14" i="1" s="1"/>
  <c r="F6" i="1"/>
  <c r="H6" i="1" s="1"/>
  <c r="I6" i="1" s="1"/>
  <c r="R6" i="1" s="1"/>
  <c r="F13" i="1"/>
  <c r="H13" i="1" s="1"/>
  <c r="I13" i="1" s="1"/>
  <c r="F5" i="1"/>
  <c r="H5" i="1" s="1"/>
  <c r="I5" i="1" s="1"/>
  <c r="R5" i="1" s="1"/>
  <c r="T17" i="2"/>
  <c r="U17" i="2" s="1"/>
  <c r="Y17" i="2"/>
  <c r="T10" i="2"/>
  <c r="U10" i="2" s="1"/>
  <c r="Y10" i="2"/>
  <c r="Y23" i="2"/>
  <c r="T23" i="2"/>
  <c r="U23" i="2" s="1"/>
  <c r="Y20" i="2"/>
  <c r="T20" i="2"/>
  <c r="U20" i="2" s="1"/>
  <c r="T14" i="2"/>
  <c r="U14" i="2" s="1"/>
  <c r="Y14" i="2"/>
  <c r="T7" i="2"/>
  <c r="U7" i="2" s="1"/>
  <c r="Y7" i="2"/>
  <c r="T12" i="2"/>
  <c r="U12" i="2" s="1"/>
  <c r="Y12" i="2"/>
  <c r="Y16" i="2"/>
  <c r="T16" i="2"/>
  <c r="U16" i="2" s="1"/>
  <c r="Y11" i="2"/>
  <c r="T11" i="2"/>
  <c r="U11" i="2" s="1"/>
  <c r="T13" i="2"/>
  <c r="U13" i="2" s="1"/>
  <c r="Y19" i="2"/>
  <c r="Y21" i="2"/>
  <c r="T22" i="2"/>
  <c r="U22" i="2" s="1"/>
  <c r="T18" i="2"/>
  <c r="U18" i="2" s="1"/>
  <c r="E9" i="1"/>
  <c r="N9" i="1" s="1"/>
  <c r="O9" i="1" s="1"/>
  <c r="P9" i="1" s="1"/>
  <c r="F10" i="1"/>
  <c r="H10" i="1" s="1"/>
  <c r="I10" i="1" s="1"/>
  <c r="E15" i="1"/>
  <c r="N15" i="1" s="1"/>
  <c r="O15" i="1" s="1"/>
  <c r="P15" i="1" s="1"/>
  <c r="E7" i="1"/>
  <c r="N7" i="1" s="1"/>
  <c r="O7" i="1" s="1"/>
  <c r="P7" i="1" s="1"/>
  <c r="E10" i="1"/>
  <c r="N10" i="1" s="1"/>
  <c r="O10" i="1" s="1"/>
  <c r="P10" i="1" s="1"/>
  <c r="E4" i="1"/>
  <c r="N4" i="1" s="1"/>
  <c r="O4" i="1" s="1"/>
  <c r="P4" i="1" s="1"/>
  <c r="E14" i="1"/>
  <c r="N14" i="1" s="1"/>
  <c r="O14" i="1" s="1"/>
  <c r="P14" i="1" s="1"/>
  <c r="E6" i="1"/>
  <c r="N6" i="1" s="1"/>
  <c r="O6" i="1" s="1"/>
  <c r="P6" i="1" s="1"/>
  <c r="E16" i="1"/>
  <c r="N16" i="1" s="1"/>
  <c r="O16" i="1" s="1"/>
  <c r="P16" i="1" s="1"/>
  <c r="E13" i="1"/>
  <c r="N13" i="1" s="1"/>
  <c r="O13" i="1" s="1"/>
  <c r="P13" i="1" s="1"/>
  <c r="E5" i="1"/>
  <c r="N5" i="1" s="1"/>
  <c r="O5" i="1" s="1"/>
  <c r="P5" i="1" s="1"/>
  <c r="E8" i="1"/>
  <c r="N8" i="1" s="1"/>
  <c r="O8" i="1" s="1"/>
  <c r="P8" i="1" s="1"/>
  <c r="E12" i="1"/>
  <c r="N12" i="1" s="1"/>
  <c r="O12" i="1" s="1"/>
  <c r="P12" i="1" s="1"/>
  <c r="F12" i="1"/>
  <c r="H12" i="1" s="1"/>
  <c r="I12" i="1" s="1"/>
  <c r="T8" i="2" l="1"/>
  <c r="U8" i="2" s="1"/>
  <c r="S15" i="2"/>
  <c r="C38" i="2"/>
  <c r="G35" i="2"/>
  <c r="G33" i="2"/>
  <c r="E11" i="2"/>
  <c r="D11" i="2" s="1"/>
  <c r="E9" i="2"/>
  <c r="D9" i="2" s="1"/>
  <c r="R7" i="1"/>
  <c r="S7" i="1" s="1"/>
  <c r="R9" i="1"/>
  <c r="K5" i="1"/>
  <c r="T5" i="1" s="1"/>
  <c r="R13" i="1"/>
  <c r="K6" i="1"/>
  <c r="T6" i="1" s="1"/>
  <c r="K9" i="1"/>
  <c r="T9" i="1" s="1"/>
  <c r="K14" i="1"/>
  <c r="S14" i="1" s="1"/>
  <c r="K11" i="1"/>
  <c r="T11" i="1" s="1"/>
  <c r="K4" i="1"/>
  <c r="T4" i="1" s="1"/>
  <c r="R15" i="1"/>
  <c r="R8" i="1"/>
  <c r="S8" i="1" s="1"/>
  <c r="R16" i="1"/>
  <c r="H12" i="2"/>
  <c r="E13" i="2" s="1"/>
  <c r="R14" i="1"/>
  <c r="K16" i="1"/>
  <c r="K13" i="1"/>
  <c r="K15" i="1"/>
  <c r="H8" i="2"/>
  <c r="E14" i="2" s="1"/>
  <c r="K10" i="1"/>
  <c r="R10" i="1"/>
  <c r="K12" i="1"/>
  <c r="R12" i="1"/>
  <c r="Y15" i="2" l="1"/>
  <c r="T15" i="2"/>
  <c r="U15" i="2" s="1"/>
  <c r="G38" i="2"/>
  <c r="C39" i="2"/>
  <c r="G34" i="2"/>
  <c r="G36" i="2"/>
  <c r="H11" i="2"/>
  <c r="D14" i="2"/>
  <c r="H14" i="2"/>
  <c r="H9" i="2"/>
  <c r="E16" i="2" s="1"/>
  <c r="S13" i="1"/>
  <c r="T8" i="1"/>
  <c r="T7" i="1"/>
  <c r="S11" i="1"/>
  <c r="S6" i="1"/>
  <c r="S4" i="1"/>
  <c r="T16" i="1"/>
  <c r="T10" i="1"/>
  <c r="T12" i="1"/>
  <c r="T15" i="1"/>
  <c r="T14" i="1"/>
  <c r="T13" i="1"/>
  <c r="S5" i="1"/>
  <c r="S9" i="1"/>
  <c r="D13" i="2"/>
  <c r="H13" i="2"/>
  <c r="I12" i="2"/>
  <c r="S10" i="1"/>
  <c r="S16" i="1"/>
  <c r="S12" i="1"/>
  <c r="S15" i="1"/>
  <c r="I8" i="2"/>
  <c r="I11" i="2" l="1"/>
  <c r="E18" i="2"/>
  <c r="H18" i="2" s="1"/>
  <c r="D16" i="2"/>
  <c r="H16" i="2"/>
  <c r="I14" i="2"/>
  <c r="E21" i="2"/>
  <c r="C46" i="2"/>
  <c r="C47" i="2" s="1"/>
  <c r="G41" i="2"/>
  <c r="C42" i="2"/>
  <c r="C43" i="2" s="1"/>
  <c r="G37" i="2"/>
  <c r="C40" i="2"/>
  <c r="C44" i="2"/>
  <c r="G39" i="2"/>
  <c r="I9" i="2"/>
  <c r="H19" i="2"/>
  <c r="I13" i="2"/>
  <c r="H17" i="2"/>
  <c r="I17" i="2" s="1"/>
  <c r="I10" i="2"/>
  <c r="I16" i="2" l="1"/>
  <c r="I18" i="2"/>
  <c r="E25" i="2"/>
  <c r="C49" i="2"/>
  <c r="C50" i="2" s="1"/>
  <c r="G44" i="2"/>
  <c r="G47" i="2" s="1"/>
  <c r="G40" i="2"/>
  <c r="G42" i="2"/>
  <c r="C45" i="2"/>
  <c r="H15" i="2"/>
  <c r="I15" i="2" s="1"/>
  <c r="H21" i="2"/>
  <c r="E20" i="2"/>
  <c r="I19" i="2"/>
  <c r="C48" i="2" l="1"/>
  <c r="G50" i="2"/>
  <c r="G53" i="2" s="1"/>
  <c r="G56" i="2" s="1"/>
  <c r="G43" i="2"/>
  <c r="C41" i="2"/>
  <c r="G45" i="2"/>
  <c r="I21" i="2"/>
  <c r="H20" i="2"/>
  <c r="I20" i="2" s="1"/>
  <c r="D20" i="2"/>
  <c r="C51" i="2" l="1"/>
  <c r="C52" i="2" s="1"/>
  <c r="G46" i="2"/>
  <c r="C53" i="2"/>
  <c r="G48" i="2"/>
  <c r="H22" i="2"/>
  <c r="G49" i="2" l="1"/>
  <c r="G51" i="2"/>
  <c r="C54" i="2"/>
  <c r="I22" i="2"/>
  <c r="G52" i="2" l="1"/>
  <c r="G54" i="2"/>
  <c r="C55" i="2" s="1"/>
  <c r="H23" i="2"/>
  <c r="G55" i="2" l="1"/>
  <c r="C56" i="2" s="1"/>
  <c r="I23" i="2"/>
  <c r="H24" i="2" l="1"/>
  <c r="H25" i="2" l="1"/>
  <c r="I25" i="2" l="1"/>
  <c r="H26" i="2" l="1"/>
  <c r="E27" i="2" s="1"/>
  <c r="H27" i="2" l="1"/>
  <c r="D27" i="2"/>
  <c r="I26" i="2"/>
  <c r="H28" i="2" l="1"/>
  <c r="I27" i="2"/>
  <c r="I28" i="2" l="1"/>
  <c r="H29" i="2" l="1"/>
  <c r="E30" i="2" s="1"/>
  <c r="I29" i="2" l="1"/>
  <c r="H30" i="2" l="1"/>
  <c r="E31" i="2" s="1"/>
  <c r="I30" i="2" l="1"/>
  <c r="D31" i="2" l="1"/>
  <c r="H31" i="2"/>
  <c r="E32" i="2" l="1"/>
  <c r="I31" i="2"/>
  <c r="H32" i="2" l="1"/>
  <c r="D32" i="2"/>
  <c r="E33" i="2" l="1"/>
  <c r="I32" i="2"/>
  <c r="H33" i="2" l="1"/>
  <c r="D33" i="2"/>
  <c r="E34" i="2" l="1"/>
  <c r="I33" i="2"/>
  <c r="H34" i="2" l="1"/>
  <c r="D34" i="2"/>
  <c r="E35" i="2" l="1"/>
  <c r="I34" i="2"/>
  <c r="H35" i="2" l="1"/>
  <c r="D35" i="2"/>
  <c r="E36" i="2" l="1"/>
  <c r="I35" i="2"/>
  <c r="D36" i="2" l="1"/>
  <c r="H36" i="2"/>
  <c r="E37" i="2" l="1"/>
  <c r="I36" i="2"/>
  <c r="H37" i="2" l="1"/>
  <c r="D37" i="2"/>
  <c r="E38" i="2" l="1"/>
  <c r="I37" i="2"/>
  <c r="H38" i="2" l="1"/>
  <c r="D38" i="2"/>
  <c r="E39" i="2" l="1"/>
  <c r="I38" i="2"/>
  <c r="H39" i="2" l="1"/>
  <c r="D39" i="2"/>
  <c r="E40" i="2" l="1"/>
  <c r="I39" i="2"/>
  <c r="H40" i="2" l="1"/>
  <c r="D40" i="2"/>
  <c r="E41" i="2" l="1"/>
  <c r="I40" i="2"/>
  <c r="H41" i="2" l="1"/>
  <c r="D41" i="2"/>
  <c r="E42" i="2" l="1"/>
  <c r="I41" i="2"/>
  <c r="H42" i="2" l="1"/>
  <c r="D42" i="2"/>
  <c r="E43" i="2" l="1"/>
  <c r="I42" i="2"/>
  <c r="H43" i="2" l="1"/>
  <c r="D43" i="2"/>
  <c r="E44" i="2" l="1"/>
  <c r="I43" i="2"/>
  <c r="H44" i="2" l="1"/>
  <c r="D44" i="2"/>
  <c r="E45" i="2" l="1"/>
  <c r="I44" i="2"/>
  <c r="H45" i="2" l="1"/>
  <c r="D45" i="2"/>
  <c r="E46" i="2" l="1"/>
  <c r="I45" i="2"/>
  <c r="H46" i="2" l="1"/>
  <c r="D46" i="2"/>
  <c r="E47" i="2" l="1"/>
  <c r="I46" i="2"/>
  <c r="H47" i="2" l="1"/>
  <c r="D47" i="2"/>
  <c r="I47" i="2" l="1"/>
  <c r="E48" i="2"/>
  <c r="H48" i="2" l="1"/>
  <c r="D48" i="2"/>
  <c r="E49" i="2" l="1"/>
  <c r="I48" i="2"/>
  <c r="H49" i="2" l="1"/>
  <c r="D49" i="2"/>
  <c r="E50" i="2" l="1"/>
  <c r="I49" i="2"/>
  <c r="H50" i="2" l="1"/>
  <c r="D50" i="2"/>
  <c r="E51" i="2" l="1"/>
  <c r="I50" i="2"/>
  <c r="H51" i="2" l="1"/>
  <c r="D51" i="2"/>
  <c r="E52" i="2" l="1"/>
  <c r="I51" i="2"/>
  <c r="H52" i="2" l="1"/>
  <c r="D52" i="2"/>
  <c r="E53" i="2" l="1"/>
  <c r="I52" i="2"/>
  <c r="H53" i="2" l="1"/>
  <c r="D53" i="2"/>
  <c r="E54" i="2" l="1"/>
  <c r="I53" i="2"/>
  <c r="H54" i="2" l="1"/>
  <c r="D54" i="2"/>
  <c r="E55" i="2" l="1"/>
  <c r="I54" i="2"/>
  <c r="H55" i="2" l="1"/>
  <c r="D55" i="2"/>
  <c r="I55" i="2" l="1"/>
  <c r="E56" i="2"/>
  <c r="H56" i="2" l="1"/>
  <c r="I56" i="2" s="1"/>
  <c r="D56" i="2"/>
</calcChain>
</file>

<file path=xl/sharedStrings.xml><?xml version="1.0" encoding="utf-8"?>
<sst xmlns="http://schemas.openxmlformats.org/spreadsheetml/2006/main" count="130" uniqueCount="59">
  <si>
    <t>P.D.</t>
  </si>
  <si>
    <t>Viviendas actuales</t>
  </si>
  <si>
    <t>Habitantes actuales</t>
  </si>
  <si>
    <t>Viviendas futuras</t>
  </si>
  <si>
    <t>Habitantes futuras</t>
  </si>
  <si>
    <t>Criterios de diseño</t>
  </si>
  <si>
    <t>Factor de retorno</t>
  </si>
  <si>
    <t>Factor de lluvia ilicita</t>
  </si>
  <si>
    <t>Caudal de lluvia ilicita</t>
  </si>
  <si>
    <t>Caudal de infiltración</t>
  </si>
  <si>
    <t>Caudal industrial mas comercial</t>
  </si>
  <si>
    <t>Caudal sanitario medio</t>
  </si>
  <si>
    <t>Factor de flujo</t>
  </si>
  <si>
    <t>Caudal sanitario máximo</t>
  </si>
  <si>
    <t>Densidad de vivienda</t>
  </si>
  <si>
    <t>Periodo de diseño</t>
  </si>
  <si>
    <t>Tasa de crecimiento geométrico</t>
  </si>
  <si>
    <t>Factor de crecimiento</t>
  </si>
  <si>
    <t>%</t>
  </si>
  <si>
    <t>Dotación         Lit/hab/día</t>
  </si>
  <si>
    <t>Caudal medio           Lit/hab/día</t>
  </si>
  <si>
    <t>Caudal domiciliar medio   (Datación)    Lit/hab/día</t>
  </si>
  <si>
    <t>Factor de infiltración</t>
  </si>
  <si>
    <t>Longitud de tubería</t>
  </si>
  <si>
    <t>Longitud de tubería central</t>
  </si>
  <si>
    <t>Longitud de conexiones</t>
  </si>
  <si>
    <t>m</t>
  </si>
  <si>
    <t>Factor comercial mas industrial</t>
  </si>
  <si>
    <t>PLANTA 1, MODULO 1</t>
  </si>
  <si>
    <t>De pozo</t>
  </si>
  <si>
    <t>A pozo</t>
  </si>
  <si>
    <t>Caudal  lts./seg.</t>
  </si>
  <si>
    <t>Pendiente de terreno</t>
  </si>
  <si>
    <t>Pendiente de le tubería</t>
  </si>
  <si>
    <t>Diferencia de alturas entre cotas</t>
  </si>
  <si>
    <t>Longitud de diseño de tuberia</t>
  </si>
  <si>
    <t>Tipo de tubería</t>
  </si>
  <si>
    <t>Factor de manning</t>
  </si>
  <si>
    <t>Diámetro propuesto  pulgadas</t>
  </si>
  <si>
    <t>Sección llena</t>
  </si>
  <si>
    <t>q/Q</t>
  </si>
  <si>
    <t>d/D</t>
  </si>
  <si>
    <t>Tirante hidráulico  pulgadas</t>
  </si>
  <si>
    <t>v/V</t>
  </si>
  <si>
    <t>Velocidad a sección parcial m/s</t>
  </si>
  <si>
    <t xml:space="preserve">DE </t>
  </si>
  <si>
    <t>Cota de terreno</t>
  </si>
  <si>
    <t>Altura de pozo 1</t>
  </si>
  <si>
    <t>Cota invertida de salida</t>
  </si>
  <si>
    <t>A</t>
  </si>
  <si>
    <t>Cota invertida de llegada</t>
  </si>
  <si>
    <t>Dist.de cota t. a cota inv. ll</t>
  </si>
  <si>
    <t>Radio hidráulico</t>
  </si>
  <si>
    <t>Velocidad</t>
  </si>
  <si>
    <t>PVC</t>
  </si>
  <si>
    <t>Longitud por conexión</t>
  </si>
  <si>
    <t>Inicio</t>
  </si>
  <si>
    <t>Seguimiento</t>
  </si>
  <si>
    <t xml:space="preserve">Inicio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</si>
</sst>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Baskerville Old Face"/>
      <family val="1"/>
    </font>
    <font>
      <b/>
      <sz val="1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/>
    <xf numFmtId="9" fontId="0" fillId="0" borderId="0" xfId="2" applyFont="1"/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9" fontId="0" fillId="0" borderId="1" xfId="2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6" borderId="0" xfId="0" applyFill="1"/>
    <xf numFmtId="0" fontId="2" fillId="6" borderId="5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0" fillId="6" borderId="0" xfId="0" applyNumberFormat="1" applyFill="1"/>
    <xf numFmtId="0" fontId="0" fillId="7" borderId="0" xfId="0" applyFill="1"/>
    <xf numFmtId="0" fontId="3" fillId="7" borderId="1" xfId="0" applyFont="1" applyFill="1" applyBorder="1" applyAlignment="1">
      <alignment horizontal="center" vertical="center" wrapText="1"/>
    </xf>
    <xf numFmtId="2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65" fontId="6" fillId="7" borderId="1" xfId="0" applyNumberFormat="1" applyFont="1" applyFill="1" applyBorder="1" applyAlignment="1">
      <alignment horizontal="center" vertical="center"/>
    </xf>
    <xf numFmtId="4" fontId="6" fillId="7" borderId="1" xfId="0" applyNumberFormat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2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4" fontId="3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65" fontId="6" fillId="8" borderId="1" xfId="0" applyNumberFormat="1" applyFont="1" applyFill="1" applyBorder="1" applyAlignment="1">
      <alignment horizontal="center" vertical="center"/>
    </xf>
    <xf numFmtId="4" fontId="6" fillId="8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4" fontId="6" fillId="0" borderId="0" xfId="0" applyNumberFormat="1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3" fillId="0" borderId="1" xfId="0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4" fontId="6" fillId="0" borderId="1" xfId="0" applyNumberFormat="1" applyFont="1" applyFill="1" applyBorder="1" applyAlignment="1">
      <alignment horizontal="center" vertical="center"/>
    </xf>
    <xf numFmtId="0" fontId="0" fillId="9" borderId="0" xfId="0" applyFill="1" applyBorder="1"/>
    <xf numFmtId="0" fontId="3" fillId="9" borderId="1" xfId="0" applyFont="1" applyFill="1" applyBorder="1" applyAlignment="1">
      <alignment horizontal="center" vertical="center" wrapText="1"/>
    </xf>
    <xf numFmtId="2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4" fontId="3" fillId="9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65" fontId="6" fillId="9" borderId="1" xfId="0" applyNumberFormat="1" applyFont="1" applyFill="1" applyBorder="1" applyAlignment="1">
      <alignment horizontal="center" vertical="center"/>
    </xf>
    <xf numFmtId="4" fontId="6" fillId="9" borderId="1" xfId="0" applyNumberFormat="1" applyFont="1" applyFill="1" applyBorder="1" applyAlignment="1">
      <alignment horizontal="center" vertical="center"/>
    </xf>
    <xf numFmtId="4" fontId="3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4" fontId="3" fillId="6" borderId="0" xfId="0" applyNumberFormat="1" applyFont="1" applyFill="1" applyBorder="1" applyAlignment="1">
      <alignment horizontal="center" vertical="center"/>
    </xf>
    <xf numFmtId="0" fontId="0" fillId="6" borderId="0" xfId="0" applyFill="1" applyBorder="1"/>
  </cellXfs>
  <cellStyles count="3">
    <cellStyle name="Millares" xfId="1" builtinId="3"/>
    <cellStyle name="Normal" xfId="0" builtinId="0"/>
    <cellStyle name="Porcentaje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29CA-E989-4E6F-BE53-F3D4E86C88AD}">
  <sheetPr>
    <tabColor rgb="FFFF0000"/>
  </sheetPr>
  <dimension ref="B2:V50"/>
  <sheetViews>
    <sheetView tabSelected="1" topLeftCell="A28" zoomScale="85" zoomScaleNormal="85" workbookViewId="0">
      <selection activeCell="U21" sqref="U21"/>
    </sheetView>
  </sheetViews>
  <sheetFormatPr baseColWidth="10" defaultRowHeight="14.5" x14ac:dyDescent="0.35"/>
  <cols>
    <col min="2" max="2" width="6.81640625" customWidth="1"/>
    <col min="3" max="3" width="12.1796875" customWidth="1"/>
    <col min="4" max="5" width="11.54296875" customWidth="1"/>
    <col min="6" max="6" width="12.54296875" customWidth="1"/>
    <col min="7" max="19" width="11.54296875" customWidth="1"/>
    <col min="20" max="21" width="10.90625" style="39"/>
  </cols>
  <sheetData>
    <row r="2" spans="2:22" ht="15" thickBot="1" x14ac:dyDescent="0.4"/>
    <row r="3" spans="2:22" ht="72.5" x14ac:dyDescent="0.35">
      <c r="B3" s="32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19</v>
      </c>
      <c r="H3" s="33" t="s">
        <v>20</v>
      </c>
      <c r="I3" s="33" t="s">
        <v>21</v>
      </c>
      <c r="J3" s="33" t="s">
        <v>7</v>
      </c>
      <c r="K3" s="33" t="s">
        <v>8</v>
      </c>
      <c r="L3" s="33" t="s">
        <v>22</v>
      </c>
      <c r="M3" s="33" t="s">
        <v>24</v>
      </c>
      <c r="N3" s="33" t="s">
        <v>25</v>
      </c>
      <c r="O3" s="33" t="s">
        <v>23</v>
      </c>
      <c r="P3" s="33" t="s">
        <v>9</v>
      </c>
      <c r="Q3" s="33" t="s">
        <v>27</v>
      </c>
      <c r="R3" s="33" t="s">
        <v>10</v>
      </c>
      <c r="S3" s="33" t="s">
        <v>11</v>
      </c>
      <c r="T3" s="40" t="s">
        <v>13</v>
      </c>
      <c r="U3" s="41" t="s">
        <v>0</v>
      </c>
    </row>
    <row r="4" spans="2:22" x14ac:dyDescent="0.35">
      <c r="B4" s="34">
        <v>1</v>
      </c>
      <c r="C4" s="4">
        <v>48</v>
      </c>
      <c r="D4" s="4">
        <f t="shared" ref="D4:D16" si="0">C4*$E$43</f>
        <v>240</v>
      </c>
      <c r="E4" s="5">
        <f t="shared" ref="E4:E16" si="1">C4*$E$46</f>
        <v>109.13317297221684</v>
      </c>
      <c r="F4" s="5">
        <f t="shared" ref="F4:F16" si="2">D4*$E$46</f>
        <v>545.66586486108429</v>
      </c>
      <c r="G4" s="4">
        <v>200</v>
      </c>
      <c r="H4" s="6">
        <f>F4*G4/86400</f>
        <v>1.2631154279191765</v>
      </c>
      <c r="I4" s="6">
        <f t="shared" ref="I4:I16" si="3">H4*$E$41</f>
        <v>0.94733657093938239</v>
      </c>
      <c r="J4" s="23">
        <v>0.1</v>
      </c>
      <c r="K4" s="6">
        <f>I4*J4</f>
        <v>9.4733657093938245E-2</v>
      </c>
      <c r="L4" s="6">
        <v>0.12</v>
      </c>
      <c r="M4" s="6">
        <v>100</v>
      </c>
      <c r="N4" s="6">
        <f t="shared" ref="N4:N16" si="4">E4*$E$47</f>
        <v>654.7990378333011</v>
      </c>
      <c r="O4" s="6">
        <f>M4+N4</f>
        <v>754.7990378333011</v>
      </c>
      <c r="P4" s="6">
        <f>L4*O4/1000</f>
        <v>9.0575884539996127E-2</v>
      </c>
      <c r="Q4" s="23">
        <v>0.2</v>
      </c>
      <c r="R4" s="6">
        <f>Q4*I4</f>
        <v>0.18946731418787649</v>
      </c>
      <c r="S4" s="6">
        <f>I4+K4+P4+R4</f>
        <v>1.3221134267611934</v>
      </c>
      <c r="T4" s="42">
        <f t="shared" ref="T4:V16" si="5">(I4*$E$42)+K4+P4+R4</f>
        <v>2.7431182831702672</v>
      </c>
      <c r="U4" s="43">
        <v>1</v>
      </c>
      <c r="V4" s="9">
        <f>T4</f>
        <v>2.7431182831702672</v>
      </c>
    </row>
    <row r="5" spans="2:22" x14ac:dyDescent="0.35">
      <c r="B5" s="34">
        <v>2</v>
      </c>
      <c r="C5" s="4">
        <v>60</v>
      </c>
      <c r="D5" s="4">
        <f t="shared" si="0"/>
        <v>300</v>
      </c>
      <c r="E5" s="5">
        <f t="shared" si="1"/>
        <v>136.41646621527107</v>
      </c>
      <c r="F5" s="5">
        <f t="shared" si="2"/>
        <v>682.08233107635533</v>
      </c>
      <c r="G5" s="4">
        <v>200</v>
      </c>
      <c r="H5" s="6">
        <f t="shared" ref="H5:H16" si="6">F5*G5/86400</f>
        <v>1.5788942848989707</v>
      </c>
      <c r="I5" s="6">
        <f t="shared" si="3"/>
        <v>1.1841707136742281</v>
      </c>
      <c r="J5" s="7">
        <v>0.1</v>
      </c>
      <c r="K5" s="6">
        <f t="shared" ref="K5:K16" si="7">I5*J5</f>
        <v>0.11841707136742281</v>
      </c>
      <c r="L5" s="6">
        <v>0.12</v>
      </c>
      <c r="M5" s="6">
        <v>100</v>
      </c>
      <c r="N5" s="6">
        <f t="shared" si="4"/>
        <v>818.49879729162649</v>
      </c>
      <c r="O5" s="6">
        <f t="shared" ref="O5:O16" si="8">M5+N5</f>
        <v>918.49879729162649</v>
      </c>
      <c r="P5" s="6">
        <f t="shared" ref="P5:P16" si="9">L5*O5/1000</f>
        <v>0.11021985567499518</v>
      </c>
      <c r="Q5" s="7">
        <v>0.2</v>
      </c>
      <c r="R5" s="6">
        <f t="shared" ref="R5:R16" si="10">Q5*I5</f>
        <v>0.23683414273484563</v>
      </c>
      <c r="S5" s="6">
        <f t="shared" ref="S5:S16" si="11">I5+K5+P5+R5</f>
        <v>1.6496417834514918</v>
      </c>
      <c r="T5" s="42">
        <f t="shared" si="5"/>
        <v>3.4258978539628338</v>
      </c>
      <c r="U5" s="43">
        <v>2</v>
      </c>
      <c r="V5" s="9">
        <f t="shared" ref="V5:V28" si="12">T5</f>
        <v>3.4258978539628338</v>
      </c>
    </row>
    <row r="6" spans="2:22" x14ac:dyDescent="0.35">
      <c r="B6" s="34">
        <v>3</v>
      </c>
      <c r="C6" s="4">
        <v>52</v>
      </c>
      <c r="D6" s="4">
        <f t="shared" si="0"/>
        <v>260</v>
      </c>
      <c r="E6" s="5">
        <f t="shared" si="1"/>
        <v>118.22760405323491</v>
      </c>
      <c r="F6" s="5">
        <f t="shared" si="2"/>
        <v>591.13802026617464</v>
      </c>
      <c r="G6" s="4">
        <v>200</v>
      </c>
      <c r="H6" s="6">
        <f t="shared" si="6"/>
        <v>1.3683750469124414</v>
      </c>
      <c r="I6" s="6">
        <f t="shared" si="3"/>
        <v>1.026281285184331</v>
      </c>
      <c r="J6" s="7">
        <v>0.1</v>
      </c>
      <c r="K6" s="6">
        <f t="shared" si="7"/>
        <v>0.10262812851843311</v>
      </c>
      <c r="L6" s="6">
        <v>0.12</v>
      </c>
      <c r="M6" s="6">
        <v>100</v>
      </c>
      <c r="N6" s="6">
        <f t="shared" si="4"/>
        <v>709.36562431940945</v>
      </c>
      <c r="O6" s="6">
        <f t="shared" si="8"/>
        <v>809.36562431940945</v>
      </c>
      <c r="P6" s="6">
        <f t="shared" si="9"/>
        <v>9.7123874918329134E-2</v>
      </c>
      <c r="Q6" s="7">
        <v>0.2</v>
      </c>
      <c r="R6" s="6">
        <f t="shared" si="10"/>
        <v>0.20525625703686623</v>
      </c>
      <c r="S6" s="6">
        <f t="shared" si="11"/>
        <v>1.4312895456579597</v>
      </c>
      <c r="T6" s="42">
        <f t="shared" si="5"/>
        <v>2.9707114734344562</v>
      </c>
      <c r="U6" s="43">
        <v>3</v>
      </c>
      <c r="V6" s="9">
        <f t="shared" si="12"/>
        <v>2.9707114734344562</v>
      </c>
    </row>
    <row r="7" spans="2:22" x14ac:dyDescent="0.35">
      <c r="B7" s="34">
        <v>4</v>
      </c>
      <c r="C7" s="4">
        <v>38</v>
      </c>
      <c r="D7" s="4">
        <f t="shared" si="0"/>
        <v>190</v>
      </c>
      <c r="E7" s="5">
        <f t="shared" si="1"/>
        <v>86.397095269671667</v>
      </c>
      <c r="F7" s="5">
        <f t="shared" si="2"/>
        <v>431.98547634835836</v>
      </c>
      <c r="G7" s="4">
        <v>200</v>
      </c>
      <c r="H7" s="6">
        <f t="shared" si="6"/>
        <v>0.99996638043601471</v>
      </c>
      <c r="I7" s="6">
        <f t="shared" si="3"/>
        <v>0.74997478532701101</v>
      </c>
      <c r="J7" s="7">
        <v>0.1</v>
      </c>
      <c r="K7" s="6">
        <f t="shared" si="7"/>
        <v>7.4997478532701112E-2</v>
      </c>
      <c r="L7" s="6">
        <v>0.12</v>
      </c>
      <c r="M7" s="6">
        <v>100</v>
      </c>
      <c r="N7" s="6">
        <f t="shared" si="4"/>
        <v>518.38257161802994</v>
      </c>
      <c r="O7" s="6">
        <f t="shared" si="8"/>
        <v>618.38257161802994</v>
      </c>
      <c r="P7" s="6">
        <f t="shared" si="9"/>
        <v>7.4205908594163594E-2</v>
      </c>
      <c r="Q7" s="7">
        <v>0.2</v>
      </c>
      <c r="R7" s="6">
        <f t="shared" si="10"/>
        <v>0.14999495706540222</v>
      </c>
      <c r="S7" s="6">
        <f t="shared" si="11"/>
        <v>1.0491731295192779</v>
      </c>
      <c r="T7" s="42">
        <f t="shared" si="5"/>
        <v>2.1741353075097942</v>
      </c>
      <c r="U7" s="43">
        <v>4</v>
      </c>
      <c r="V7" s="9">
        <f t="shared" si="12"/>
        <v>2.1741353075097942</v>
      </c>
    </row>
    <row r="8" spans="2:22" x14ac:dyDescent="0.35">
      <c r="B8" s="34">
        <v>5</v>
      </c>
      <c r="C8" s="4">
        <v>82</v>
      </c>
      <c r="D8" s="4">
        <f t="shared" si="0"/>
        <v>410</v>
      </c>
      <c r="E8" s="5">
        <f t="shared" si="1"/>
        <v>186.43583716087045</v>
      </c>
      <c r="F8" s="5">
        <f t="shared" si="2"/>
        <v>932.17918580435219</v>
      </c>
      <c r="G8" s="4">
        <v>200</v>
      </c>
      <c r="H8" s="6">
        <f t="shared" si="6"/>
        <v>2.1578221893619265</v>
      </c>
      <c r="I8" s="6">
        <f t="shared" si="3"/>
        <v>1.6183666420214449</v>
      </c>
      <c r="J8" s="7">
        <v>0.1</v>
      </c>
      <c r="K8" s="6">
        <f t="shared" si="7"/>
        <v>0.16183666420214449</v>
      </c>
      <c r="L8" s="6">
        <v>0.12</v>
      </c>
      <c r="M8" s="6">
        <v>100</v>
      </c>
      <c r="N8" s="6">
        <f t="shared" si="4"/>
        <v>1118.6150229652226</v>
      </c>
      <c r="O8" s="6">
        <f t="shared" si="8"/>
        <v>1218.6150229652226</v>
      </c>
      <c r="P8" s="6">
        <f t="shared" si="9"/>
        <v>0.1462338027558267</v>
      </c>
      <c r="Q8" s="7">
        <v>0.2</v>
      </c>
      <c r="R8" s="6">
        <f t="shared" si="10"/>
        <v>0.32367332840428897</v>
      </c>
      <c r="S8" s="6">
        <f t="shared" si="11"/>
        <v>2.2501104373837051</v>
      </c>
      <c r="T8" s="42">
        <f t="shared" si="5"/>
        <v>4.6776604004158733</v>
      </c>
      <c r="U8" s="43">
        <v>5</v>
      </c>
      <c r="V8" s="9">
        <f t="shared" si="12"/>
        <v>4.6776604004158733</v>
      </c>
    </row>
    <row r="9" spans="2:22" x14ac:dyDescent="0.35">
      <c r="B9" s="34">
        <v>6</v>
      </c>
      <c r="C9" s="4">
        <v>78</v>
      </c>
      <c r="D9" s="4">
        <f t="shared" si="0"/>
        <v>390</v>
      </c>
      <c r="E9" s="5">
        <f t="shared" si="1"/>
        <v>177.34140607985239</v>
      </c>
      <c r="F9" s="5">
        <f t="shared" si="2"/>
        <v>886.70703039926184</v>
      </c>
      <c r="G9" s="4">
        <v>200</v>
      </c>
      <c r="H9" s="6">
        <f t="shared" si="6"/>
        <v>2.0525625703686616</v>
      </c>
      <c r="I9" s="6">
        <f t="shared" si="3"/>
        <v>1.5394219277764962</v>
      </c>
      <c r="J9" s="7">
        <v>0.1</v>
      </c>
      <c r="K9" s="6">
        <f t="shared" si="7"/>
        <v>0.15394219277764964</v>
      </c>
      <c r="L9" s="6">
        <v>0.12</v>
      </c>
      <c r="M9" s="6">
        <v>100</v>
      </c>
      <c r="N9" s="6">
        <f t="shared" si="4"/>
        <v>1064.0484364791143</v>
      </c>
      <c r="O9" s="6">
        <f t="shared" si="8"/>
        <v>1164.0484364791143</v>
      </c>
      <c r="P9" s="6">
        <f t="shared" si="9"/>
        <v>0.1396858123774937</v>
      </c>
      <c r="Q9" s="7">
        <v>0.2</v>
      </c>
      <c r="R9" s="6">
        <f t="shared" si="10"/>
        <v>0.30788438555529929</v>
      </c>
      <c r="S9" s="6">
        <f t="shared" si="11"/>
        <v>2.1409343184869387</v>
      </c>
      <c r="T9" s="42">
        <f t="shared" si="5"/>
        <v>4.4500672101516834</v>
      </c>
      <c r="U9" s="43">
        <v>6</v>
      </c>
      <c r="V9" s="9">
        <f t="shared" si="12"/>
        <v>4.4500672101516834</v>
      </c>
    </row>
    <row r="10" spans="2:22" x14ac:dyDescent="0.35">
      <c r="B10" s="34">
        <v>7</v>
      </c>
      <c r="C10" s="4">
        <v>36</v>
      </c>
      <c r="D10" s="4">
        <f t="shared" si="0"/>
        <v>180</v>
      </c>
      <c r="E10" s="5">
        <f t="shared" si="1"/>
        <v>81.849879729162637</v>
      </c>
      <c r="F10" s="5">
        <f t="shared" si="2"/>
        <v>409.24939864581319</v>
      </c>
      <c r="G10" s="4">
        <v>200</v>
      </c>
      <c r="H10" s="6">
        <f t="shared" si="6"/>
        <v>0.94733657093938239</v>
      </c>
      <c r="I10" s="6">
        <f t="shared" si="3"/>
        <v>0.7105024282045368</v>
      </c>
      <c r="J10" s="7">
        <v>0.1</v>
      </c>
      <c r="K10" s="6">
        <f t="shared" si="7"/>
        <v>7.1050242820453677E-2</v>
      </c>
      <c r="L10" s="6">
        <v>0.12</v>
      </c>
      <c r="M10" s="6">
        <v>100</v>
      </c>
      <c r="N10" s="6">
        <f t="shared" si="4"/>
        <v>491.09927837497582</v>
      </c>
      <c r="O10" s="6">
        <f t="shared" si="8"/>
        <v>591.09927837497582</v>
      </c>
      <c r="P10" s="6">
        <f t="shared" si="9"/>
        <v>7.0931913404997091E-2</v>
      </c>
      <c r="Q10" s="7">
        <v>0.2</v>
      </c>
      <c r="R10" s="6">
        <f t="shared" si="10"/>
        <v>0.14210048564090735</v>
      </c>
      <c r="S10" s="6">
        <f t="shared" si="11"/>
        <v>0.99458507007089492</v>
      </c>
      <c r="T10" s="42">
        <f t="shared" si="5"/>
        <v>2.0603387123776997</v>
      </c>
      <c r="U10" s="43">
        <v>7</v>
      </c>
      <c r="V10" s="9">
        <f t="shared" si="12"/>
        <v>2.0603387123776997</v>
      </c>
    </row>
    <row r="11" spans="2:22" x14ac:dyDescent="0.35">
      <c r="B11" s="34">
        <v>8</v>
      </c>
      <c r="C11" s="4">
        <v>72</v>
      </c>
      <c r="D11" s="4">
        <f t="shared" si="0"/>
        <v>360</v>
      </c>
      <c r="E11" s="5">
        <f t="shared" si="1"/>
        <v>163.69975945832527</v>
      </c>
      <c r="F11" s="5">
        <f t="shared" si="2"/>
        <v>818.49879729162637</v>
      </c>
      <c r="G11" s="4">
        <v>200</v>
      </c>
      <c r="H11" s="6">
        <f t="shared" si="6"/>
        <v>1.8946731418787648</v>
      </c>
      <c r="I11" s="6">
        <f t="shared" si="3"/>
        <v>1.4210048564090736</v>
      </c>
      <c r="J11" s="7">
        <v>0.1</v>
      </c>
      <c r="K11" s="6">
        <f t="shared" si="7"/>
        <v>0.14210048564090735</v>
      </c>
      <c r="L11" s="6">
        <v>0.12</v>
      </c>
      <c r="M11" s="6">
        <v>100</v>
      </c>
      <c r="N11" s="6">
        <f t="shared" si="4"/>
        <v>982.19855674995165</v>
      </c>
      <c r="O11" s="6">
        <f t="shared" si="8"/>
        <v>1082.1985567499516</v>
      </c>
      <c r="P11" s="6">
        <f t="shared" si="9"/>
        <v>0.12986382680999417</v>
      </c>
      <c r="Q11" s="7">
        <v>0.2</v>
      </c>
      <c r="R11" s="6">
        <f t="shared" si="10"/>
        <v>0.28420097128181471</v>
      </c>
      <c r="S11" s="6">
        <f t="shared" si="11"/>
        <v>1.9771701401417898</v>
      </c>
      <c r="T11" s="42">
        <f t="shared" si="5"/>
        <v>4.1086774247553999</v>
      </c>
      <c r="U11" s="43">
        <v>8</v>
      </c>
      <c r="V11" s="9">
        <f t="shared" si="12"/>
        <v>4.1086774247553999</v>
      </c>
    </row>
    <row r="12" spans="2:22" x14ac:dyDescent="0.35">
      <c r="B12" s="34">
        <v>9</v>
      </c>
      <c r="C12" s="4">
        <v>98</v>
      </c>
      <c r="D12" s="4">
        <f t="shared" si="0"/>
        <v>490</v>
      </c>
      <c r="E12" s="5">
        <f t="shared" si="1"/>
        <v>222.81356148494274</v>
      </c>
      <c r="F12" s="5">
        <f t="shared" si="2"/>
        <v>1114.0678074247137</v>
      </c>
      <c r="G12" s="4">
        <v>200</v>
      </c>
      <c r="H12" s="6">
        <f t="shared" si="6"/>
        <v>2.5788606653349855</v>
      </c>
      <c r="I12" s="6">
        <f t="shared" si="3"/>
        <v>1.934145499001239</v>
      </c>
      <c r="J12" s="7">
        <v>0.1</v>
      </c>
      <c r="K12" s="6">
        <f t="shared" si="7"/>
        <v>0.19341454990012391</v>
      </c>
      <c r="L12" s="6">
        <v>0.12</v>
      </c>
      <c r="M12" s="6">
        <v>100</v>
      </c>
      <c r="N12" s="6">
        <f t="shared" si="4"/>
        <v>1336.8813689096564</v>
      </c>
      <c r="O12" s="6">
        <f t="shared" si="8"/>
        <v>1436.8813689096564</v>
      </c>
      <c r="P12" s="6">
        <f t="shared" si="9"/>
        <v>0.17242576426915879</v>
      </c>
      <c r="Q12" s="7">
        <v>0.2</v>
      </c>
      <c r="R12" s="6">
        <f t="shared" si="10"/>
        <v>0.38682909980024782</v>
      </c>
      <c r="S12" s="6">
        <f t="shared" si="11"/>
        <v>2.6868149129707692</v>
      </c>
      <c r="T12" s="42">
        <f t="shared" si="5"/>
        <v>5.5880331614726284</v>
      </c>
      <c r="U12" s="43">
        <v>9</v>
      </c>
      <c r="V12" s="9">
        <f t="shared" si="12"/>
        <v>5.5880331614726284</v>
      </c>
    </row>
    <row r="13" spans="2:22" x14ac:dyDescent="0.35">
      <c r="B13" s="34">
        <v>10</v>
      </c>
      <c r="C13" s="4">
        <v>91</v>
      </c>
      <c r="D13" s="4">
        <f t="shared" si="0"/>
        <v>455</v>
      </c>
      <c r="E13" s="5">
        <f t="shared" si="1"/>
        <v>206.89830709316109</v>
      </c>
      <c r="F13" s="5">
        <f t="shared" si="2"/>
        <v>1034.4915354658056</v>
      </c>
      <c r="G13" s="4">
        <v>200</v>
      </c>
      <c r="H13" s="6">
        <f t="shared" si="6"/>
        <v>2.3946563320967722</v>
      </c>
      <c r="I13" s="6">
        <f t="shared" si="3"/>
        <v>1.795992249072579</v>
      </c>
      <c r="J13" s="7">
        <v>0.1</v>
      </c>
      <c r="K13" s="6">
        <f t="shared" si="7"/>
        <v>0.17959922490725791</v>
      </c>
      <c r="L13" s="6">
        <v>0.12</v>
      </c>
      <c r="M13" s="6">
        <v>100</v>
      </c>
      <c r="N13" s="6">
        <f t="shared" si="4"/>
        <v>1241.3898425589666</v>
      </c>
      <c r="O13" s="6">
        <f t="shared" si="8"/>
        <v>1341.3898425589666</v>
      </c>
      <c r="P13" s="6">
        <f t="shared" si="9"/>
        <v>0.16096678110707599</v>
      </c>
      <c r="Q13" s="7">
        <v>0.2</v>
      </c>
      <c r="R13" s="6">
        <f t="shared" si="10"/>
        <v>0.35919844981451582</v>
      </c>
      <c r="S13" s="6">
        <f t="shared" si="11"/>
        <v>2.4957567049014289</v>
      </c>
      <c r="T13" s="42">
        <f t="shared" si="5"/>
        <v>5.1897450785102972</v>
      </c>
      <c r="U13" s="43">
        <v>10</v>
      </c>
      <c r="V13" s="9">
        <f t="shared" si="12"/>
        <v>5.1897450785102972</v>
      </c>
    </row>
    <row r="14" spans="2:22" x14ac:dyDescent="0.35">
      <c r="B14" s="34">
        <v>11</v>
      </c>
      <c r="C14" s="4">
        <v>40</v>
      </c>
      <c r="D14" s="4">
        <f t="shared" si="0"/>
        <v>200</v>
      </c>
      <c r="E14" s="5">
        <f t="shared" si="1"/>
        <v>90.94431081018071</v>
      </c>
      <c r="F14" s="5">
        <f t="shared" si="2"/>
        <v>454.72155405090353</v>
      </c>
      <c r="G14" s="4">
        <v>200</v>
      </c>
      <c r="H14" s="6">
        <f t="shared" si="6"/>
        <v>1.052596189932647</v>
      </c>
      <c r="I14" s="6">
        <f t="shared" si="3"/>
        <v>0.78944714244948533</v>
      </c>
      <c r="J14" s="7">
        <v>0.1</v>
      </c>
      <c r="K14" s="6">
        <f t="shared" si="7"/>
        <v>7.8944714244948533E-2</v>
      </c>
      <c r="L14" s="6">
        <v>0.12</v>
      </c>
      <c r="M14" s="6">
        <v>100</v>
      </c>
      <c r="N14" s="6">
        <f t="shared" si="4"/>
        <v>545.66586486108429</v>
      </c>
      <c r="O14" s="6">
        <f t="shared" si="8"/>
        <v>645.66586486108429</v>
      </c>
      <c r="P14" s="6">
        <f t="shared" si="9"/>
        <v>7.7479903783330112E-2</v>
      </c>
      <c r="Q14" s="7">
        <v>0.2</v>
      </c>
      <c r="R14" s="6">
        <f t="shared" si="10"/>
        <v>0.15788942848989707</v>
      </c>
      <c r="S14" s="6">
        <f t="shared" si="11"/>
        <v>1.1037611889676611</v>
      </c>
      <c r="T14" s="42">
        <f t="shared" si="5"/>
        <v>2.2879319026418887</v>
      </c>
      <c r="U14" s="43">
        <v>11</v>
      </c>
      <c r="V14" s="9">
        <f t="shared" si="12"/>
        <v>2.2879319026418887</v>
      </c>
    </row>
    <row r="15" spans="2:22" x14ac:dyDescent="0.35">
      <c r="B15" s="34">
        <v>12</v>
      </c>
      <c r="C15" s="4">
        <v>80</v>
      </c>
      <c r="D15" s="4">
        <f t="shared" si="0"/>
        <v>400</v>
      </c>
      <c r="E15" s="5">
        <f t="shared" si="1"/>
        <v>181.88862162036142</v>
      </c>
      <c r="F15" s="5">
        <f t="shared" si="2"/>
        <v>909.44310810180707</v>
      </c>
      <c r="G15" s="4">
        <v>200</v>
      </c>
      <c r="H15" s="6">
        <f t="shared" si="6"/>
        <v>2.1051923798652941</v>
      </c>
      <c r="I15" s="6">
        <f t="shared" si="3"/>
        <v>1.5788942848989707</v>
      </c>
      <c r="J15" s="7">
        <v>0.1</v>
      </c>
      <c r="K15" s="6">
        <f t="shared" si="7"/>
        <v>0.15788942848989707</v>
      </c>
      <c r="L15" s="6">
        <v>0.12</v>
      </c>
      <c r="M15" s="6">
        <v>100</v>
      </c>
      <c r="N15" s="6">
        <f t="shared" si="4"/>
        <v>1091.3317297221686</v>
      </c>
      <c r="O15" s="6">
        <f t="shared" si="8"/>
        <v>1191.3317297221686</v>
      </c>
      <c r="P15" s="6">
        <f t="shared" si="9"/>
        <v>0.14295980756666024</v>
      </c>
      <c r="Q15" s="7">
        <v>0.2</v>
      </c>
      <c r="R15" s="6">
        <f t="shared" si="10"/>
        <v>0.31577885697979413</v>
      </c>
      <c r="S15" s="6">
        <f t="shared" si="11"/>
        <v>2.1955223779353221</v>
      </c>
      <c r="T15" s="42">
        <f t="shared" si="5"/>
        <v>4.563863805283777</v>
      </c>
      <c r="U15" s="43">
        <v>12</v>
      </c>
      <c r="V15" s="9">
        <f t="shared" si="12"/>
        <v>4.563863805283777</v>
      </c>
    </row>
    <row r="16" spans="2:22" x14ac:dyDescent="0.35">
      <c r="B16" s="34">
        <v>13</v>
      </c>
      <c r="C16" s="4">
        <v>111</v>
      </c>
      <c r="D16" s="4">
        <f t="shared" si="0"/>
        <v>555</v>
      </c>
      <c r="E16" s="5">
        <f t="shared" si="1"/>
        <v>252.37046249825147</v>
      </c>
      <c r="F16" s="5">
        <f t="shared" si="2"/>
        <v>1261.8523124912574</v>
      </c>
      <c r="G16" s="4">
        <v>200</v>
      </c>
      <c r="H16" s="6">
        <f t="shared" si="6"/>
        <v>2.920954427063096</v>
      </c>
      <c r="I16" s="6">
        <f t="shared" si="3"/>
        <v>2.190715820297322</v>
      </c>
      <c r="J16" s="7">
        <v>0.1</v>
      </c>
      <c r="K16" s="6">
        <f t="shared" si="7"/>
        <v>0.2190715820297322</v>
      </c>
      <c r="L16" s="6">
        <v>0.12</v>
      </c>
      <c r="M16" s="6">
        <v>100</v>
      </c>
      <c r="N16" s="6">
        <f t="shared" si="4"/>
        <v>1514.2227749895087</v>
      </c>
      <c r="O16" s="6">
        <f t="shared" si="8"/>
        <v>1614.2227749895087</v>
      </c>
      <c r="P16" s="6">
        <f t="shared" si="9"/>
        <v>0.19370673299874105</v>
      </c>
      <c r="Q16" s="7">
        <v>0.2</v>
      </c>
      <c r="R16" s="6">
        <f t="shared" si="10"/>
        <v>0.43814316405946441</v>
      </c>
      <c r="S16" s="6">
        <f t="shared" si="11"/>
        <v>3.0416372993852594</v>
      </c>
      <c r="T16" s="42">
        <f t="shared" si="5"/>
        <v>6.327711029831244</v>
      </c>
      <c r="U16" s="43">
        <v>13</v>
      </c>
      <c r="V16" s="9">
        <f t="shared" si="12"/>
        <v>6.327711029831244</v>
      </c>
    </row>
    <row r="17" spans="2:22" x14ac:dyDescent="0.35">
      <c r="B17" s="34">
        <v>14</v>
      </c>
      <c r="C17" s="4">
        <v>34</v>
      </c>
      <c r="D17" s="4">
        <f t="shared" ref="D17:D35" si="13">C17*$E$43</f>
        <v>170</v>
      </c>
      <c r="E17" s="5">
        <f t="shared" ref="E17:E35" si="14">C17*$E$46</f>
        <v>77.302664188653594</v>
      </c>
      <c r="F17" s="5">
        <f t="shared" ref="F17:F35" si="15">D17*$E$46</f>
        <v>386.51332094326801</v>
      </c>
      <c r="G17" s="4">
        <v>200</v>
      </c>
      <c r="H17" s="6">
        <f t="shared" ref="H17:H35" si="16">F17*G17/86400</f>
        <v>0.89470676144275008</v>
      </c>
      <c r="I17" s="6">
        <f t="shared" ref="I17:I35" si="17">H17*$E$41</f>
        <v>0.67103007108206258</v>
      </c>
      <c r="J17" s="7">
        <v>0.1</v>
      </c>
      <c r="K17" s="6">
        <f t="shared" ref="K17:K35" si="18">I17*J17</f>
        <v>6.7103007108206256E-2</v>
      </c>
      <c r="L17" s="6">
        <v>0.12</v>
      </c>
      <c r="M17" s="6">
        <v>100</v>
      </c>
      <c r="N17" s="6">
        <f t="shared" ref="N17:N35" si="19">E17*$E$47</f>
        <v>463.81598513192159</v>
      </c>
      <c r="O17" s="6">
        <f t="shared" ref="O17:O35" si="20">M17+N17</f>
        <v>563.81598513192159</v>
      </c>
      <c r="P17" s="6">
        <f t="shared" ref="P17:P35" si="21">L17*O17/1000</f>
        <v>6.7657918215830587E-2</v>
      </c>
      <c r="Q17" s="7">
        <v>0.2</v>
      </c>
      <c r="R17" s="6">
        <f t="shared" ref="R17:R35" si="22">Q17*I17</f>
        <v>0.13420601421641251</v>
      </c>
      <c r="S17" s="6">
        <f t="shared" ref="S17:S35" si="23">I17+K17+P17+R17</f>
        <v>0.93999701062251195</v>
      </c>
      <c r="T17" s="42">
        <f t="shared" ref="T17:V35" si="24">(I17*$E$42)+K17+P17+R17</f>
        <v>1.9465421172456057</v>
      </c>
      <c r="U17" s="43">
        <v>14</v>
      </c>
      <c r="V17" s="9">
        <f t="shared" si="12"/>
        <v>1.9465421172456057</v>
      </c>
    </row>
    <row r="18" spans="2:22" x14ac:dyDescent="0.35">
      <c r="B18" s="34">
        <v>15</v>
      </c>
      <c r="C18" s="4">
        <v>78</v>
      </c>
      <c r="D18" s="4">
        <f t="shared" si="13"/>
        <v>390</v>
      </c>
      <c r="E18" s="5">
        <f t="shared" si="14"/>
        <v>177.34140607985239</v>
      </c>
      <c r="F18" s="5">
        <f t="shared" si="15"/>
        <v>886.70703039926184</v>
      </c>
      <c r="G18" s="4">
        <v>200</v>
      </c>
      <c r="H18" s="6">
        <f t="shared" si="16"/>
        <v>2.0525625703686616</v>
      </c>
      <c r="I18" s="6">
        <f t="shared" si="17"/>
        <v>1.5394219277764962</v>
      </c>
      <c r="J18" s="7">
        <v>0.1</v>
      </c>
      <c r="K18" s="6">
        <f t="shared" si="18"/>
        <v>0.15394219277764964</v>
      </c>
      <c r="L18" s="6">
        <v>0.12</v>
      </c>
      <c r="M18" s="6">
        <v>100</v>
      </c>
      <c r="N18" s="6">
        <f t="shared" si="19"/>
        <v>1064.0484364791143</v>
      </c>
      <c r="O18" s="6">
        <f t="shared" si="20"/>
        <v>1164.0484364791143</v>
      </c>
      <c r="P18" s="6">
        <f t="shared" si="21"/>
        <v>0.1396858123774937</v>
      </c>
      <c r="Q18" s="7">
        <v>0.2</v>
      </c>
      <c r="R18" s="6">
        <f t="shared" si="22"/>
        <v>0.30788438555529929</v>
      </c>
      <c r="S18" s="6">
        <f t="shared" si="23"/>
        <v>2.1409343184869387</v>
      </c>
      <c r="T18" s="42">
        <f t="shared" si="24"/>
        <v>4.4500672101516834</v>
      </c>
      <c r="U18" s="43">
        <v>15</v>
      </c>
      <c r="V18" s="9">
        <f t="shared" si="12"/>
        <v>4.4500672101516834</v>
      </c>
    </row>
    <row r="19" spans="2:22" s="39" customFormat="1" x14ac:dyDescent="0.35">
      <c r="B19" s="43">
        <v>16</v>
      </c>
      <c r="C19" s="48">
        <v>102</v>
      </c>
      <c r="D19" s="48">
        <f t="shared" si="13"/>
        <v>510</v>
      </c>
      <c r="E19" s="49">
        <f t="shared" si="14"/>
        <v>231.9079925659608</v>
      </c>
      <c r="F19" s="49">
        <f t="shared" si="15"/>
        <v>1159.5399628298039</v>
      </c>
      <c r="G19" s="4">
        <v>200</v>
      </c>
      <c r="H19" s="47">
        <f t="shared" si="16"/>
        <v>2.6841202843282499</v>
      </c>
      <c r="I19" s="47">
        <f t="shared" si="17"/>
        <v>2.0130902132461874</v>
      </c>
      <c r="J19" s="7">
        <v>0.1</v>
      </c>
      <c r="K19" s="47">
        <f t="shared" si="18"/>
        <v>0.20130902132461875</v>
      </c>
      <c r="L19" s="47">
        <v>0.12</v>
      </c>
      <c r="M19" s="47">
        <v>100</v>
      </c>
      <c r="N19" s="47">
        <f t="shared" si="19"/>
        <v>1391.4479553957649</v>
      </c>
      <c r="O19" s="47">
        <f t="shared" si="20"/>
        <v>1491.4479553957649</v>
      </c>
      <c r="P19" s="47">
        <f t="shared" si="21"/>
        <v>0.17897375464749177</v>
      </c>
      <c r="Q19" s="7">
        <v>0.2</v>
      </c>
      <c r="R19" s="47">
        <f t="shared" si="22"/>
        <v>0.40261804264923751</v>
      </c>
      <c r="S19" s="47">
        <f t="shared" si="23"/>
        <v>2.7959910318675352</v>
      </c>
      <c r="T19" s="42">
        <f t="shared" si="24"/>
        <v>5.8156263517368165</v>
      </c>
      <c r="U19" s="43">
        <v>16</v>
      </c>
      <c r="V19" s="50">
        <f t="shared" si="12"/>
        <v>5.8156263517368165</v>
      </c>
    </row>
    <row r="20" spans="2:22" x14ac:dyDescent="0.35">
      <c r="B20" s="34">
        <v>17</v>
      </c>
      <c r="C20" s="4">
        <v>88</v>
      </c>
      <c r="D20" s="4">
        <f t="shared" si="13"/>
        <v>440</v>
      </c>
      <c r="E20" s="5">
        <f t="shared" si="14"/>
        <v>200.07748378239756</v>
      </c>
      <c r="F20" s="5">
        <f t="shared" si="15"/>
        <v>1000.3874189119878</v>
      </c>
      <c r="G20" s="4">
        <v>200</v>
      </c>
      <c r="H20" s="6">
        <f t="shared" si="16"/>
        <v>2.3157116178518233</v>
      </c>
      <c r="I20" s="6">
        <f t="shared" si="17"/>
        <v>1.7367837133888675</v>
      </c>
      <c r="J20" s="7">
        <v>0.1</v>
      </c>
      <c r="K20" s="6">
        <f t="shared" si="18"/>
        <v>0.17367837133888675</v>
      </c>
      <c r="L20" s="6">
        <v>0.12</v>
      </c>
      <c r="M20" s="6">
        <v>100</v>
      </c>
      <c r="N20" s="6">
        <f t="shared" si="19"/>
        <v>1200.4649026943853</v>
      </c>
      <c r="O20" s="6">
        <f t="shared" si="20"/>
        <v>1300.4649026943853</v>
      </c>
      <c r="P20" s="6">
        <f t="shared" si="21"/>
        <v>0.15605578832332623</v>
      </c>
      <c r="Q20" s="7">
        <v>0.2</v>
      </c>
      <c r="R20" s="6">
        <f t="shared" si="22"/>
        <v>0.3473567426777735</v>
      </c>
      <c r="S20" s="6">
        <f t="shared" si="23"/>
        <v>2.413874615728854</v>
      </c>
      <c r="T20" s="42">
        <f t="shared" si="24"/>
        <v>5.019050185812155</v>
      </c>
      <c r="U20" s="43">
        <v>17</v>
      </c>
      <c r="V20" s="9">
        <f t="shared" si="12"/>
        <v>5.019050185812155</v>
      </c>
    </row>
    <row r="21" spans="2:22" x14ac:dyDescent="0.35">
      <c r="B21" s="34">
        <v>18</v>
      </c>
      <c r="C21" s="4">
        <v>36</v>
      </c>
      <c r="D21" s="4">
        <f t="shared" si="13"/>
        <v>180</v>
      </c>
      <c r="E21" s="5">
        <f t="shared" si="14"/>
        <v>81.849879729162637</v>
      </c>
      <c r="F21" s="5">
        <f t="shared" si="15"/>
        <v>409.24939864581319</v>
      </c>
      <c r="G21" s="4">
        <v>200</v>
      </c>
      <c r="H21" s="6">
        <f t="shared" si="16"/>
        <v>0.94733657093938239</v>
      </c>
      <c r="I21" s="6">
        <f t="shared" si="17"/>
        <v>0.7105024282045368</v>
      </c>
      <c r="J21" s="7">
        <v>0.1</v>
      </c>
      <c r="K21" s="6">
        <f t="shared" si="18"/>
        <v>7.1050242820453677E-2</v>
      </c>
      <c r="L21" s="6">
        <v>0.12</v>
      </c>
      <c r="M21" s="6">
        <v>100</v>
      </c>
      <c r="N21" s="6">
        <f t="shared" si="19"/>
        <v>491.09927837497582</v>
      </c>
      <c r="O21" s="6">
        <f t="shared" si="20"/>
        <v>591.09927837497582</v>
      </c>
      <c r="P21" s="6">
        <f t="shared" si="21"/>
        <v>7.0931913404997091E-2</v>
      </c>
      <c r="Q21" s="7">
        <v>0.2</v>
      </c>
      <c r="R21" s="6">
        <f t="shared" si="22"/>
        <v>0.14210048564090735</v>
      </c>
      <c r="S21" s="6">
        <f t="shared" si="23"/>
        <v>0.99458507007089492</v>
      </c>
      <c r="T21" s="42">
        <f t="shared" si="24"/>
        <v>2.0603387123776997</v>
      </c>
      <c r="U21" s="43">
        <v>18</v>
      </c>
      <c r="V21" s="9">
        <f t="shared" si="12"/>
        <v>2.0603387123776997</v>
      </c>
    </row>
    <row r="22" spans="2:22" x14ac:dyDescent="0.35">
      <c r="B22" s="34">
        <v>19</v>
      </c>
      <c r="C22" s="4">
        <v>79</v>
      </c>
      <c r="D22" s="4">
        <f t="shared" si="13"/>
        <v>395</v>
      </c>
      <c r="E22" s="5">
        <f t="shared" si="14"/>
        <v>179.61501385010689</v>
      </c>
      <c r="F22" s="5">
        <f t="shared" si="15"/>
        <v>898.07506925053451</v>
      </c>
      <c r="G22" s="4">
        <v>200</v>
      </c>
      <c r="H22" s="6">
        <f t="shared" si="16"/>
        <v>2.0788774751169781</v>
      </c>
      <c r="I22" s="6">
        <f t="shared" si="17"/>
        <v>1.5591581063377336</v>
      </c>
      <c r="J22" s="7">
        <v>0.1</v>
      </c>
      <c r="K22" s="6">
        <f t="shared" si="18"/>
        <v>0.15591581063377336</v>
      </c>
      <c r="L22" s="6">
        <v>0.12</v>
      </c>
      <c r="M22" s="6">
        <v>100</v>
      </c>
      <c r="N22" s="6">
        <f t="shared" si="19"/>
        <v>1077.6900831006415</v>
      </c>
      <c r="O22" s="6">
        <f t="shared" si="20"/>
        <v>1177.6900831006415</v>
      </c>
      <c r="P22" s="6">
        <f t="shared" si="21"/>
        <v>0.14132280997207697</v>
      </c>
      <c r="Q22" s="7">
        <v>0.2</v>
      </c>
      <c r="R22" s="6">
        <f t="shared" si="22"/>
        <v>0.31183162126754671</v>
      </c>
      <c r="S22" s="6">
        <f t="shared" si="23"/>
        <v>2.1682283482111306</v>
      </c>
      <c r="T22" s="42">
        <f t="shared" si="24"/>
        <v>4.5069655077177302</v>
      </c>
      <c r="U22" s="43">
        <v>19</v>
      </c>
      <c r="V22" s="9">
        <f t="shared" si="12"/>
        <v>4.5069655077177302</v>
      </c>
    </row>
    <row r="23" spans="2:22" x14ac:dyDescent="0.35">
      <c r="B23" s="34">
        <v>20</v>
      </c>
      <c r="C23" s="4">
        <v>115</v>
      </c>
      <c r="D23" s="4">
        <f t="shared" si="13"/>
        <v>575</v>
      </c>
      <c r="E23" s="5">
        <f t="shared" si="14"/>
        <v>261.46489357926953</v>
      </c>
      <c r="F23" s="5">
        <f t="shared" si="15"/>
        <v>1307.3244678963476</v>
      </c>
      <c r="G23" s="4">
        <v>200</v>
      </c>
      <c r="H23" s="6">
        <f t="shared" si="16"/>
        <v>3.0262140460563605</v>
      </c>
      <c r="I23" s="6">
        <f t="shared" si="17"/>
        <v>2.2696605345422705</v>
      </c>
      <c r="J23" s="7">
        <v>0.1</v>
      </c>
      <c r="K23" s="6">
        <f t="shared" si="18"/>
        <v>0.22696605345422705</v>
      </c>
      <c r="L23" s="6">
        <v>0.12</v>
      </c>
      <c r="M23" s="6">
        <v>100</v>
      </c>
      <c r="N23" s="6">
        <f t="shared" si="19"/>
        <v>1568.7893614756172</v>
      </c>
      <c r="O23" s="6">
        <f t="shared" si="20"/>
        <v>1668.7893614756172</v>
      </c>
      <c r="P23" s="6">
        <f t="shared" si="21"/>
        <v>0.20025472337707403</v>
      </c>
      <c r="Q23" s="7">
        <v>0.2</v>
      </c>
      <c r="R23" s="6">
        <f t="shared" si="22"/>
        <v>0.45393210690845409</v>
      </c>
      <c r="S23" s="6">
        <f t="shared" si="23"/>
        <v>3.1508134182820258</v>
      </c>
      <c r="T23" s="42">
        <f t="shared" si="24"/>
        <v>6.5553042200954312</v>
      </c>
      <c r="U23" s="43">
        <v>20</v>
      </c>
      <c r="V23" s="9">
        <f t="shared" si="12"/>
        <v>6.5553042200954312</v>
      </c>
    </row>
    <row r="24" spans="2:22" x14ac:dyDescent="0.35">
      <c r="B24" s="34">
        <v>21</v>
      </c>
      <c r="C24" s="4">
        <v>61</v>
      </c>
      <c r="D24" s="4">
        <f t="shared" si="13"/>
        <v>305</v>
      </c>
      <c r="E24" s="5">
        <f t="shared" si="14"/>
        <v>138.69007398552557</v>
      </c>
      <c r="F24" s="5">
        <f t="shared" si="15"/>
        <v>693.45036992762789</v>
      </c>
      <c r="G24" s="4">
        <v>200</v>
      </c>
      <c r="H24" s="6">
        <f t="shared" si="16"/>
        <v>1.6052091896472869</v>
      </c>
      <c r="I24" s="6">
        <f t="shared" si="17"/>
        <v>1.2039068922354652</v>
      </c>
      <c r="J24" s="7">
        <v>0.1</v>
      </c>
      <c r="K24" s="6">
        <f t="shared" si="18"/>
        <v>0.12039068922354652</v>
      </c>
      <c r="L24" s="6">
        <v>0.12</v>
      </c>
      <c r="M24" s="6">
        <v>100</v>
      </c>
      <c r="N24" s="6">
        <f t="shared" si="19"/>
        <v>832.14044391315338</v>
      </c>
      <c r="O24" s="6">
        <f t="shared" si="20"/>
        <v>932.14044391315338</v>
      </c>
      <c r="P24" s="6">
        <f t="shared" si="21"/>
        <v>0.11185685326957839</v>
      </c>
      <c r="Q24" s="7">
        <v>0.2</v>
      </c>
      <c r="R24" s="6">
        <f t="shared" si="22"/>
        <v>0.24078137844709305</v>
      </c>
      <c r="S24" s="6">
        <f t="shared" si="23"/>
        <v>1.6769358131756833</v>
      </c>
      <c r="T24" s="42">
        <f t="shared" si="24"/>
        <v>3.482796151528881</v>
      </c>
      <c r="U24" s="43">
        <v>21</v>
      </c>
      <c r="V24" s="9">
        <f t="shared" si="12"/>
        <v>3.482796151528881</v>
      </c>
    </row>
    <row r="25" spans="2:22" x14ac:dyDescent="0.35">
      <c r="B25" s="34">
        <v>22</v>
      </c>
      <c r="C25" s="4">
        <v>42</v>
      </c>
      <c r="D25" s="4">
        <f t="shared" si="13"/>
        <v>210</v>
      </c>
      <c r="E25" s="5">
        <f t="shared" si="14"/>
        <v>95.491526350689739</v>
      </c>
      <c r="F25" s="5">
        <f t="shared" si="15"/>
        <v>477.45763175344871</v>
      </c>
      <c r="G25" s="4">
        <v>200</v>
      </c>
      <c r="H25" s="6">
        <f t="shared" si="16"/>
        <v>1.1052259994292795</v>
      </c>
      <c r="I25" s="6">
        <f t="shared" si="17"/>
        <v>0.82891949957195954</v>
      </c>
      <c r="J25" s="7">
        <v>0.1</v>
      </c>
      <c r="K25" s="6">
        <f t="shared" si="18"/>
        <v>8.2891949957195954E-2</v>
      </c>
      <c r="L25" s="6">
        <v>0.12</v>
      </c>
      <c r="M25" s="6">
        <v>100</v>
      </c>
      <c r="N25" s="6">
        <f t="shared" si="19"/>
        <v>572.94915810413841</v>
      </c>
      <c r="O25" s="6">
        <f t="shared" si="20"/>
        <v>672.94915810413841</v>
      </c>
      <c r="P25" s="6">
        <f t="shared" si="21"/>
        <v>8.0753898972496602E-2</v>
      </c>
      <c r="Q25" s="7">
        <v>0.2</v>
      </c>
      <c r="R25" s="6">
        <f t="shared" si="22"/>
        <v>0.16578389991439191</v>
      </c>
      <c r="S25" s="6">
        <f t="shared" si="23"/>
        <v>1.158349248416044</v>
      </c>
      <c r="T25" s="42">
        <f t="shared" si="24"/>
        <v>2.4017284977739832</v>
      </c>
      <c r="U25" s="43">
        <v>22</v>
      </c>
      <c r="V25" s="9">
        <f t="shared" si="12"/>
        <v>2.4017284977739832</v>
      </c>
    </row>
    <row r="26" spans="2:22" x14ac:dyDescent="0.35">
      <c r="B26" s="34">
        <v>23</v>
      </c>
      <c r="C26" s="4">
        <v>38</v>
      </c>
      <c r="D26" s="4">
        <f t="shared" si="13"/>
        <v>190</v>
      </c>
      <c r="E26" s="5">
        <f t="shared" si="14"/>
        <v>86.397095269671667</v>
      </c>
      <c r="F26" s="5">
        <f t="shared" si="15"/>
        <v>431.98547634835836</v>
      </c>
      <c r="G26" s="4">
        <v>200</v>
      </c>
      <c r="H26" s="6">
        <f t="shared" si="16"/>
        <v>0.99996638043601471</v>
      </c>
      <c r="I26" s="6">
        <f t="shared" si="17"/>
        <v>0.74997478532701101</v>
      </c>
      <c r="J26" s="7">
        <v>0.1</v>
      </c>
      <c r="K26" s="6">
        <f t="shared" si="18"/>
        <v>7.4997478532701112E-2</v>
      </c>
      <c r="L26" s="6">
        <v>0.12</v>
      </c>
      <c r="M26" s="6">
        <v>100</v>
      </c>
      <c r="N26" s="6">
        <f t="shared" si="19"/>
        <v>518.38257161802994</v>
      </c>
      <c r="O26" s="6">
        <f t="shared" si="20"/>
        <v>618.38257161802994</v>
      </c>
      <c r="P26" s="6">
        <f t="shared" si="21"/>
        <v>7.4205908594163594E-2</v>
      </c>
      <c r="Q26" s="7">
        <v>0.2</v>
      </c>
      <c r="R26" s="6">
        <f t="shared" si="22"/>
        <v>0.14999495706540222</v>
      </c>
      <c r="S26" s="6">
        <f t="shared" si="23"/>
        <v>1.0491731295192779</v>
      </c>
      <c r="T26" s="42">
        <f t="shared" si="24"/>
        <v>2.1741353075097942</v>
      </c>
      <c r="U26" s="43">
        <v>23</v>
      </c>
      <c r="V26" s="9">
        <f t="shared" si="12"/>
        <v>2.1741353075097942</v>
      </c>
    </row>
    <row r="27" spans="2:22" x14ac:dyDescent="0.35">
      <c r="B27" s="34">
        <v>24</v>
      </c>
      <c r="C27" s="4">
        <v>40</v>
      </c>
      <c r="D27" s="4">
        <f t="shared" si="13"/>
        <v>200</v>
      </c>
      <c r="E27" s="5">
        <f t="shared" si="14"/>
        <v>90.94431081018071</v>
      </c>
      <c r="F27" s="5">
        <f t="shared" si="15"/>
        <v>454.72155405090353</v>
      </c>
      <c r="G27" s="4">
        <v>200</v>
      </c>
      <c r="H27" s="6">
        <f t="shared" si="16"/>
        <v>1.052596189932647</v>
      </c>
      <c r="I27" s="6">
        <f t="shared" si="17"/>
        <v>0.78944714244948533</v>
      </c>
      <c r="J27" s="7">
        <v>0.1</v>
      </c>
      <c r="K27" s="6">
        <f t="shared" si="18"/>
        <v>7.8944714244948533E-2</v>
      </c>
      <c r="L27" s="6">
        <v>0.12</v>
      </c>
      <c r="M27" s="6">
        <v>100</v>
      </c>
      <c r="N27" s="6">
        <f t="shared" si="19"/>
        <v>545.66586486108429</v>
      </c>
      <c r="O27" s="6">
        <f t="shared" si="20"/>
        <v>645.66586486108429</v>
      </c>
      <c r="P27" s="6">
        <f t="shared" si="21"/>
        <v>7.7479903783330112E-2</v>
      </c>
      <c r="Q27" s="7">
        <v>0.2</v>
      </c>
      <c r="R27" s="6">
        <f t="shared" si="22"/>
        <v>0.15788942848989707</v>
      </c>
      <c r="S27" s="6">
        <f t="shared" si="23"/>
        <v>1.1037611889676611</v>
      </c>
      <c r="T27" s="42">
        <f t="shared" si="24"/>
        <v>2.2879319026418887</v>
      </c>
      <c r="U27" s="43">
        <v>24</v>
      </c>
      <c r="V27" s="9">
        <f t="shared" si="12"/>
        <v>2.2879319026418887</v>
      </c>
    </row>
    <row r="28" spans="2:22" ht="15" thickBot="1" x14ac:dyDescent="0.4">
      <c r="B28" s="35">
        <v>25</v>
      </c>
      <c r="C28" s="36">
        <v>1</v>
      </c>
      <c r="D28" s="36">
        <f t="shared" si="13"/>
        <v>5</v>
      </c>
      <c r="E28" s="37">
        <f t="shared" si="14"/>
        <v>2.2736077702545177</v>
      </c>
      <c r="F28" s="37">
        <f t="shared" si="15"/>
        <v>11.368038851272589</v>
      </c>
      <c r="G28" s="4">
        <v>200</v>
      </c>
      <c r="H28" s="38">
        <f t="shared" si="16"/>
        <v>2.6314904748316176E-2</v>
      </c>
      <c r="I28" s="38">
        <f t="shared" si="17"/>
        <v>1.9736178561237133E-2</v>
      </c>
      <c r="J28" s="7">
        <v>0.1</v>
      </c>
      <c r="K28" s="38">
        <f t="shared" si="18"/>
        <v>1.9736178561237136E-3</v>
      </c>
      <c r="L28" s="38">
        <v>0.12</v>
      </c>
      <c r="M28" s="38">
        <v>100</v>
      </c>
      <c r="N28" s="38">
        <f t="shared" si="19"/>
        <v>13.641646621527105</v>
      </c>
      <c r="O28" s="38">
        <f t="shared" si="20"/>
        <v>113.6416466215271</v>
      </c>
      <c r="P28" s="38">
        <f t="shared" si="21"/>
        <v>1.363699759458325E-2</v>
      </c>
      <c r="Q28" s="7">
        <v>0.2</v>
      </c>
      <c r="R28" s="38">
        <f t="shared" si="22"/>
        <v>3.9472357122474272E-3</v>
      </c>
      <c r="S28" s="38">
        <f t="shared" si="23"/>
        <v>3.9294029724191527E-2</v>
      </c>
      <c r="T28" s="44">
        <f t="shared" si="24"/>
        <v>6.889829756604722E-2</v>
      </c>
      <c r="U28" s="45">
        <v>25</v>
      </c>
      <c r="V28" s="9">
        <f t="shared" si="12"/>
        <v>6.889829756604722E-2</v>
      </c>
    </row>
    <row r="29" spans="2:22" x14ac:dyDescent="0.35">
      <c r="B29" s="29">
        <v>26</v>
      </c>
      <c r="C29" s="29">
        <v>8</v>
      </c>
      <c r="D29" s="29">
        <f t="shared" si="13"/>
        <v>40</v>
      </c>
      <c r="E29" s="30">
        <f t="shared" si="14"/>
        <v>18.188862162036141</v>
      </c>
      <c r="F29" s="30">
        <f t="shared" si="15"/>
        <v>90.94431081018071</v>
      </c>
      <c r="G29" s="4">
        <v>200</v>
      </c>
      <c r="H29" s="31">
        <f t="shared" si="16"/>
        <v>0.21051923798652941</v>
      </c>
      <c r="I29" s="31">
        <f t="shared" si="17"/>
        <v>0.15788942848989707</v>
      </c>
      <c r="J29" s="7">
        <v>0.1</v>
      </c>
      <c r="K29" s="31">
        <f t="shared" si="18"/>
        <v>1.5788942848989709E-2</v>
      </c>
      <c r="L29" s="31">
        <v>0.12</v>
      </c>
      <c r="M29" s="31">
        <v>100</v>
      </c>
      <c r="N29" s="31">
        <f t="shared" si="19"/>
        <v>109.13317297221684</v>
      </c>
      <c r="O29" s="31">
        <f t="shared" si="20"/>
        <v>209.13317297221684</v>
      </c>
      <c r="P29" s="31">
        <f t="shared" si="21"/>
        <v>2.5095980756666018E-2</v>
      </c>
      <c r="Q29" s="7">
        <v>0.2</v>
      </c>
      <c r="R29" s="31">
        <f t="shared" si="22"/>
        <v>3.1577885697979417E-2</v>
      </c>
      <c r="S29" s="31">
        <f t="shared" si="23"/>
        <v>0.23035223779353223</v>
      </c>
      <c r="T29" s="46">
        <f t="shared" si="24"/>
        <v>0.4671863805283778</v>
      </c>
    </row>
    <row r="30" spans="2:22" x14ac:dyDescent="0.35">
      <c r="B30" s="4">
        <v>27</v>
      </c>
      <c r="C30" s="4">
        <v>8</v>
      </c>
      <c r="D30" s="4">
        <f t="shared" si="13"/>
        <v>40</v>
      </c>
      <c r="E30" s="5">
        <f t="shared" si="14"/>
        <v>18.188862162036141</v>
      </c>
      <c r="F30" s="5">
        <f t="shared" si="15"/>
        <v>90.94431081018071</v>
      </c>
      <c r="G30" s="4">
        <v>200</v>
      </c>
      <c r="H30" s="6">
        <f t="shared" si="16"/>
        <v>0.21051923798652941</v>
      </c>
      <c r="I30" s="6">
        <f t="shared" si="17"/>
        <v>0.15788942848989707</v>
      </c>
      <c r="J30" s="7">
        <v>0.1</v>
      </c>
      <c r="K30" s="6">
        <f t="shared" si="18"/>
        <v>1.5788942848989709E-2</v>
      </c>
      <c r="L30" s="6">
        <v>0.12</v>
      </c>
      <c r="M30" s="6">
        <v>100</v>
      </c>
      <c r="N30" s="6">
        <f t="shared" si="19"/>
        <v>109.13317297221684</v>
      </c>
      <c r="O30" s="6">
        <f t="shared" si="20"/>
        <v>209.13317297221684</v>
      </c>
      <c r="P30" s="6">
        <f t="shared" si="21"/>
        <v>2.5095980756666018E-2</v>
      </c>
      <c r="Q30" s="7">
        <v>0.2</v>
      </c>
      <c r="R30" s="6">
        <f t="shared" si="22"/>
        <v>3.1577885697979417E-2</v>
      </c>
      <c r="S30" s="6">
        <f t="shared" si="23"/>
        <v>0.23035223779353223</v>
      </c>
      <c r="T30" s="47">
        <f t="shared" si="24"/>
        <v>0.4671863805283778</v>
      </c>
    </row>
    <row r="31" spans="2:22" x14ac:dyDescent="0.35">
      <c r="B31" s="4">
        <v>28</v>
      </c>
      <c r="C31" s="4">
        <v>8</v>
      </c>
      <c r="D31" s="4">
        <f t="shared" si="13"/>
        <v>40</v>
      </c>
      <c r="E31" s="5">
        <f t="shared" si="14"/>
        <v>18.188862162036141</v>
      </c>
      <c r="F31" s="5">
        <f t="shared" si="15"/>
        <v>90.94431081018071</v>
      </c>
      <c r="G31" s="4">
        <v>200</v>
      </c>
      <c r="H31" s="6">
        <f t="shared" si="16"/>
        <v>0.21051923798652941</v>
      </c>
      <c r="I31" s="6">
        <f t="shared" si="17"/>
        <v>0.15788942848989707</v>
      </c>
      <c r="J31" s="7">
        <v>0.1</v>
      </c>
      <c r="K31" s="6">
        <f t="shared" si="18"/>
        <v>1.5788942848989709E-2</v>
      </c>
      <c r="L31" s="6">
        <v>0.12</v>
      </c>
      <c r="M31" s="6">
        <v>100</v>
      </c>
      <c r="N31" s="6">
        <f t="shared" si="19"/>
        <v>109.13317297221684</v>
      </c>
      <c r="O31" s="6">
        <f t="shared" si="20"/>
        <v>209.13317297221684</v>
      </c>
      <c r="P31" s="6">
        <f t="shared" si="21"/>
        <v>2.5095980756666018E-2</v>
      </c>
      <c r="Q31" s="7">
        <v>0.2</v>
      </c>
      <c r="R31" s="6">
        <f t="shared" si="22"/>
        <v>3.1577885697979417E-2</v>
      </c>
      <c r="S31" s="6">
        <f t="shared" si="23"/>
        <v>0.23035223779353223</v>
      </c>
      <c r="T31" s="47">
        <f t="shared" si="24"/>
        <v>0.4671863805283778</v>
      </c>
    </row>
    <row r="32" spans="2:22" x14ac:dyDescent="0.35">
      <c r="B32" s="4">
        <v>29</v>
      </c>
      <c r="C32" s="4">
        <v>8</v>
      </c>
      <c r="D32" s="4">
        <f t="shared" si="13"/>
        <v>40</v>
      </c>
      <c r="E32" s="5">
        <f t="shared" si="14"/>
        <v>18.188862162036141</v>
      </c>
      <c r="F32" s="5">
        <f t="shared" si="15"/>
        <v>90.94431081018071</v>
      </c>
      <c r="G32" s="4">
        <v>200</v>
      </c>
      <c r="H32" s="6">
        <f t="shared" si="16"/>
        <v>0.21051923798652941</v>
      </c>
      <c r="I32" s="6">
        <f t="shared" si="17"/>
        <v>0.15788942848989707</v>
      </c>
      <c r="J32" s="7">
        <v>0.1</v>
      </c>
      <c r="K32" s="6">
        <f t="shared" si="18"/>
        <v>1.5788942848989709E-2</v>
      </c>
      <c r="L32" s="6">
        <v>0.12</v>
      </c>
      <c r="M32" s="6">
        <v>100</v>
      </c>
      <c r="N32" s="6">
        <f t="shared" si="19"/>
        <v>109.13317297221684</v>
      </c>
      <c r="O32" s="6">
        <f t="shared" si="20"/>
        <v>209.13317297221684</v>
      </c>
      <c r="P32" s="6">
        <f t="shared" si="21"/>
        <v>2.5095980756666018E-2</v>
      </c>
      <c r="Q32" s="7">
        <v>0.2</v>
      </c>
      <c r="R32" s="6">
        <f t="shared" si="22"/>
        <v>3.1577885697979417E-2</v>
      </c>
      <c r="S32" s="6">
        <f t="shared" si="23"/>
        <v>0.23035223779353223</v>
      </c>
      <c r="T32" s="47">
        <f t="shared" si="24"/>
        <v>0.4671863805283778</v>
      </c>
    </row>
    <row r="33" spans="2:20" x14ac:dyDescent="0.35">
      <c r="B33" s="4">
        <v>30</v>
      </c>
      <c r="C33" s="4">
        <v>8</v>
      </c>
      <c r="D33" s="4">
        <f t="shared" si="13"/>
        <v>40</v>
      </c>
      <c r="E33" s="5">
        <f t="shared" si="14"/>
        <v>18.188862162036141</v>
      </c>
      <c r="F33" s="5">
        <f t="shared" si="15"/>
        <v>90.94431081018071</v>
      </c>
      <c r="G33" s="4">
        <v>200</v>
      </c>
      <c r="H33" s="6">
        <f t="shared" si="16"/>
        <v>0.21051923798652941</v>
      </c>
      <c r="I33" s="6">
        <f t="shared" si="17"/>
        <v>0.15788942848989707</v>
      </c>
      <c r="J33" s="7">
        <v>0.1</v>
      </c>
      <c r="K33" s="6">
        <f t="shared" si="18"/>
        <v>1.5788942848989709E-2</v>
      </c>
      <c r="L33" s="6">
        <v>0.12</v>
      </c>
      <c r="M33" s="6">
        <v>100</v>
      </c>
      <c r="N33" s="6">
        <f t="shared" si="19"/>
        <v>109.13317297221684</v>
      </c>
      <c r="O33" s="6">
        <f t="shared" si="20"/>
        <v>209.13317297221684</v>
      </c>
      <c r="P33" s="6">
        <f t="shared" si="21"/>
        <v>2.5095980756666018E-2</v>
      </c>
      <c r="Q33" s="7">
        <v>0.2</v>
      </c>
      <c r="R33" s="6">
        <f t="shared" si="22"/>
        <v>3.1577885697979417E-2</v>
      </c>
      <c r="S33" s="6">
        <f t="shared" si="23"/>
        <v>0.23035223779353223</v>
      </c>
      <c r="T33" s="47">
        <f t="shared" si="24"/>
        <v>0.4671863805283778</v>
      </c>
    </row>
    <row r="34" spans="2:20" x14ac:dyDescent="0.35">
      <c r="B34" s="4">
        <v>31</v>
      </c>
      <c r="C34" s="4">
        <v>8</v>
      </c>
      <c r="D34" s="4">
        <f t="shared" si="13"/>
        <v>40</v>
      </c>
      <c r="E34" s="5">
        <f t="shared" si="14"/>
        <v>18.188862162036141</v>
      </c>
      <c r="F34" s="5">
        <f t="shared" si="15"/>
        <v>90.94431081018071</v>
      </c>
      <c r="G34" s="4">
        <v>200</v>
      </c>
      <c r="H34" s="6">
        <f t="shared" si="16"/>
        <v>0.21051923798652941</v>
      </c>
      <c r="I34" s="6">
        <f t="shared" si="17"/>
        <v>0.15788942848989707</v>
      </c>
      <c r="J34" s="7">
        <v>0.1</v>
      </c>
      <c r="K34" s="6">
        <f t="shared" si="18"/>
        <v>1.5788942848989709E-2</v>
      </c>
      <c r="L34" s="6">
        <v>0.12</v>
      </c>
      <c r="M34" s="6">
        <v>100</v>
      </c>
      <c r="N34" s="6">
        <f t="shared" si="19"/>
        <v>109.13317297221684</v>
      </c>
      <c r="O34" s="6">
        <f t="shared" si="20"/>
        <v>209.13317297221684</v>
      </c>
      <c r="P34" s="6">
        <f t="shared" si="21"/>
        <v>2.5095980756666018E-2</v>
      </c>
      <c r="Q34" s="7">
        <v>0.2</v>
      </c>
      <c r="R34" s="6">
        <f t="shared" si="22"/>
        <v>3.1577885697979417E-2</v>
      </c>
      <c r="S34" s="6">
        <f t="shared" si="23"/>
        <v>0.23035223779353223</v>
      </c>
      <c r="T34" s="47">
        <f t="shared" si="24"/>
        <v>0.4671863805283778</v>
      </c>
    </row>
    <row r="35" spans="2:20" x14ac:dyDescent="0.35">
      <c r="B35" s="4">
        <v>32</v>
      </c>
      <c r="C35" s="4">
        <v>8</v>
      </c>
      <c r="D35" s="4">
        <f t="shared" si="13"/>
        <v>40</v>
      </c>
      <c r="E35" s="5">
        <f t="shared" si="14"/>
        <v>18.188862162036141</v>
      </c>
      <c r="F35" s="5">
        <f t="shared" si="15"/>
        <v>90.94431081018071</v>
      </c>
      <c r="G35" s="4">
        <v>200</v>
      </c>
      <c r="H35" s="6">
        <f t="shared" si="16"/>
        <v>0.21051923798652941</v>
      </c>
      <c r="I35" s="6">
        <f t="shared" si="17"/>
        <v>0.15788942848989707</v>
      </c>
      <c r="J35" s="7">
        <v>0.1</v>
      </c>
      <c r="K35" s="6">
        <f t="shared" si="18"/>
        <v>1.5788942848989709E-2</v>
      </c>
      <c r="L35" s="6">
        <v>0.12</v>
      </c>
      <c r="M35" s="6">
        <v>100</v>
      </c>
      <c r="N35" s="6">
        <f t="shared" si="19"/>
        <v>109.13317297221684</v>
      </c>
      <c r="O35" s="6">
        <f t="shared" si="20"/>
        <v>209.13317297221684</v>
      </c>
      <c r="P35" s="6">
        <f t="shared" si="21"/>
        <v>2.5095980756666018E-2</v>
      </c>
      <c r="Q35" s="7">
        <v>0.2</v>
      </c>
      <c r="R35" s="6">
        <f t="shared" si="22"/>
        <v>3.1577885697979417E-2</v>
      </c>
      <c r="S35" s="6">
        <f t="shared" si="23"/>
        <v>0.23035223779353223</v>
      </c>
      <c r="T35" s="47">
        <f t="shared" si="24"/>
        <v>0.4671863805283778</v>
      </c>
    </row>
    <row r="36" spans="2:20" x14ac:dyDescent="0.35">
      <c r="C36" s="1"/>
      <c r="D36" s="1"/>
      <c r="E36" s="1"/>
      <c r="F36" s="1"/>
      <c r="G36" s="1"/>
      <c r="H36" s="1"/>
      <c r="I36" s="1"/>
    </row>
    <row r="37" spans="2:20" x14ac:dyDescent="0.35">
      <c r="C37" s="1"/>
      <c r="D37" s="1"/>
      <c r="E37" s="1"/>
      <c r="F37" s="1"/>
      <c r="G37" s="1"/>
      <c r="H37" s="1"/>
      <c r="I37" s="1"/>
    </row>
    <row r="39" spans="2:20" x14ac:dyDescent="0.35">
      <c r="B39" s="24" t="s">
        <v>5</v>
      </c>
      <c r="C39" s="24"/>
      <c r="D39" s="24"/>
    </row>
    <row r="41" spans="2:20" x14ac:dyDescent="0.35">
      <c r="B41" t="s">
        <v>6</v>
      </c>
      <c r="E41" s="2">
        <v>0.75</v>
      </c>
    </row>
    <row r="42" spans="2:20" x14ac:dyDescent="0.35">
      <c r="B42" t="s">
        <v>12</v>
      </c>
      <c r="E42" s="1">
        <v>2.5</v>
      </c>
    </row>
    <row r="43" spans="2:20" x14ac:dyDescent="0.35">
      <c r="B43" t="s">
        <v>14</v>
      </c>
      <c r="E43" s="1">
        <v>5</v>
      </c>
    </row>
    <row r="44" spans="2:20" x14ac:dyDescent="0.35">
      <c r="B44" t="s">
        <v>15</v>
      </c>
      <c r="E44" s="1">
        <v>32</v>
      </c>
    </row>
    <row r="45" spans="2:20" x14ac:dyDescent="0.35">
      <c r="B45" t="s">
        <v>16</v>
      </c>
      <c r="E45" s="3">
        <v>2.6</v>
      </c>
      <c r="F45" s="1" t="s">
        <v>18</v>
      </c>
    </row>
    <row r="46" spans="2:20" x14ac:dyDescent="0.35">
      <c r="B46" t="s">
        <v>17</v>
      </c>
      <c r="E46" s="1">
        <f>(POWER(((E45/100)+1),E44))</f>
        <v>2.2736077702545177</v>
      </c>
      <c r="F46" s="1"/>
    </row>
    <row r="47" spans="2:20" x14ac:dyDescent="0.35">
      <c r="B47" t="s">
        <v>55</v>
      </c>
      <c r="E47" s="1">
        <v>6</v>
      </c>
      <c r="F47" s="1" t="s">
        <v>26</v>
      </c>
    </row>
    <row r="48" spans="2:20" x14ac:dyDescent="0.35">
      <c r="E48" s="1"/>
    </row>
    <row r="49" spans="4:5" x14ac:dyDescent="0.35">
      <c r="E49" s="1"/>
    </row>
    <row r="50" spans="4:5" x14ac:dyDescent="0.35">
      <c r="D50" s="1"/>
    </row>
  </sheetData>
  <mergeCells count="1">
    <mergeCell ref="B39:D3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AE92-6003-448D-A3FA-639CD399FB5C}">
  <sheetPr>
    <tabColor rgb="FF00B0F0"/>
  </sheetPr>
  <dimension ref="A1:Y71"/>
  <sheetViews>
    <sheetView topLeftCell="A7" zoomScaleNormal="100" workbookViewId="0">
      <selection activeCell="H31" sqref="H31"/>
    </sheetView>
  </sheetViews>
  <sheetFormatPr baseColWidth="10" defaultRowHeight="14.5" x14ac:dyDescent="0.35"/>
  <cols>
    <col min="1" max="1" width="14.7265625" customWidth="1"/>
    <col min="2" max="2" width="9.90625" customWidth="1"/>
    <col min="3" max="3" width="9.6328125" customWidth="1"/>
    <col min="4" max="4" width="12.90625" customWidth="1"/>
    <col min="5" max="5" width="16.54296875" customWidth="1"/>
    <col min="6" max="6" width="6.36328125" customWidth="1"/>
    <col min="7" max="7" width="11.453125" customWidth="1"/>
    <col min="8" max="8" width="12.453125" customWidth="1"/>
    <col min="9" max="9" width="15.1796875" customWidth="1"/>
    <col min="10" max="10" width="9.6328125" customWidth="1"/>
    <col min="11" max="11" width="13.6328125" customWidth="1"/>
    <col min="13" max="13" width="11.453125" customWidth="1"/>
    <col min="15" max="15" width="8.453125" customWidth="1"/>
    <col min="16" max="16" width="7.08984375" customWidth="1"/>
    <col min="17" max="17" width="12.453125" customWidth="1"/>
    <col min="18" max="18" width="11.6328125" customWidth="1"/>
    <col min="19" max="19" width="12.6328125" customWidth="1"/>
    <col min="21" max="21" width="8.453125" style="39" customWidth="1"/>
    <col min="22" max="22" width="8.90625" customWidth="1"/>
    <col min="24" max="24" width="6.90625" customWidth="1"/>
  </cols>
  <sheetData>
    <row r="1" spans="1:25" x14ac:dyDescent="0.35">
      <c r="F1" s="8"/>
      <c r="I1" s="9"/>
      <c r="J1" s="10"/>
    </row>
    <row r="4" spans="1:25" ht="15.5" x14ac:dyDescent="0.35">
      <c r="B4" s="25" t="s">
        <v>28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ht="15" customHeight="1" x14ac:dyDescent="0.35">
      <c r="B5" s="26" t="s">
        <v>29</v>
      </c>
      <c r="C5" s="26"/>
      <c r="D5" s="26"/>
      <c r="E5" s="26"/>
      <c r="F5" s="27" t="s">
        <v>30</v>
      </c>
      <c r="G5" s="27"/>
      <c r="H5" s="27"/>
      <c r="I5" s="12"/>
      <c r="J5" s="26" t="s">
        <v>31</v>
      </c>
      <c r="K5" s="27" t="s">
        <v>32</v>
      </c>
      <c r="L5" s="27" t="s">
        <v>33</v>
      </c>
      <c r="M5" s="27" t="s">
        <v>34</v>
      </c>
      <c r="N5" s="27" t="s">
        <v>35</v>
      </c>
      <c r="O5" s="27" t="s">
        <v>36</v>
      </c>
      <c r="P5" s="27" t="s">
        <v>37</v>
      </c>
      <c r="Q5" s="27" t="s">
        <v>38</v>
      </c>
      <c r="R5" s="28" t="s">
        <v>39</v>
      </c>
      <c r="S5" s="28"/>
      <c r="T5" s="28"/>
      <c r="U5" s="103" t="s">
        <v>40</v>
      </c>
      <c r="V5" s="27" t="s">
        <v>41</v>
      </c>
      <c r="W5" s="27" t="s">
        <v>42</v>
      </c>
      <c r="X5" s="27" t="s">
        <v>43</v>
      </c>
      <c r="Y5" s="27" t="s">
        <v>44</v>
      </c>
    </row>
    <row r="6" spans="1:25" ht="39" x14ac:dyDescent="0.35">
      <c r="B6" s="11" t="s">
        <v>45</v>
      </c>
      <c r="C6" s="11" t="s">
        <v>46</v>
      </c>
      <c r="D6" s="11" t="s">
        <v>47</v>
      </c>
      <c r="E6" s="11" t="s">
        <v>48</v>
      </c>
      <c r="F6" s="12" t="s">
        <v>49</v>
      </c>
      <c r="G6" s="12" t="s">
        <v>46</v>
      </c>
      <c r="H6" s="12" t="s">
        <v>50</v>
      </c>
      <c r="I6" s="22" t="s">
        <v>51</v>
      </c>
      <c r="J6" s="26"/>
      <c r="K6" s="27"/>
      <c r="L6" s="27"/>
      <c r="M6" s="27"/>
      <c r="N6" s="27"/>
      <c r="O6" s="27"/>
      <c r="P6" s="27"/>
      <c r="Q6" s="27"/>
      <c r="R6" s="13" t="s">
        <v>52</v>
      </c>
      <c r="S6" s="12" t="s">
        <v>53</v>
      </c>
      <c r="T6" s="12" t="s">
        <v>31</v>
      </c>
      <c r="U6" s="103"/>
      <c r="V6" s="27"/>
      <c r="W6" s="27"/>
      <c r="X6" s="27"/>
      <c r="Y6" s="27"/>
    </row>
    <row r="7" spans="1:25" x14ac:dyDescent="0.35">
      <c r="A7" t="s">
        <v>56</v>
      </c>
      <c r="B7" s="62">
        <v>1</v>
      </c>
      <c r="C7" s="63">
        <v>101</v>
      </c>
      <c r="D7" s="63">
        <v>1.3</v>
      </c>
      <c r="E7" s="63">
        <f>C7-D7</f>
        <v>99.7</v>
      </c>
      <c r="F7" s="64">
        <v>2</v>
      </c>
      <c r="G7" s="63">
        <v>99</v>
      </c>
      <c r="H7" s="63">
        <f>E7-M7</f>
        <v>97.7</v>
      </c>
      <c r="I7" s="65">
        <f t="shared" ref="I7:I10" si="0">G7-H7</f>
        <v>1.2999999999999972</v>
      </c>
      <c r="J7" s="63">
        <v>2.74</v>
      </c>
      <c r="K7" s="66">
        <f>(C7-G7)/N7</f>
        <v>0.02</v>
      </c>
      <c r="L7" s="66">
        <f>K7</f>
        <v>0.02</v>
      </c>
      <c r="M7" s="67">
        <f t="shared" ref="M7:M56" si="1">((L7*N7))</f>
        <v>2</v>
      </c>
      <c r="N7" s="63">
        <v>100</v>
      </c>
      <c r="O7" s="68" t="s">
        <v>54</v>
      </c>
      <c r="P7" s="68">
        <v>8.9999999999999993E-3</v>
      </c>
      <c r="Q7" s="64">
        <v>6</v>
      </c>
      <c r="R7" s="69">
        <f t="shared" ref="R7:R23" si="2">((Q7*0.0254)/4)</f>
        <v>3.8099999999999995E-2</v>
      </c>
      <c r="S7" s="70">
        <f t="shared" ref="S7:S23" si="3">((1/P7)*(POWER(R7,(2/3)))*(POWER(L7,0.5)))</f>
        <v>1.7791905867961555</v>
      </c>
      <c r="T7" s="70">
        <f t="shared" ref="T7:T23" si="4">((3.141598*(POWER((Q7*0.0254),2))/4)*S7)*1000</f>
        <v>32.455105607000029</v>
      </c>
      <c r="U7" s="102">
        <f t="shared" ref="U7:U23" si="5">J7/T7</f>
        <v>8.4424313178294741E-2</v>
      </c>
      <c r="V7" s="67">
        <v>0.21</v>
      </c>
      <c r="W7" s="67">
        <f t="shared" ref="W7:W23" si="6">V7*Q7</f>
        <v>1.26</v>
      </c>
      <c r="X7" s="67">
        <v>0.59</v>
      </c>
      <c r="Y7" s="67">
        <f t="shared" ref="Y7:Y23" si="7">X7*S7</f>
        <v>1.0497224462097317</v>
      </c>
    </row>
    <row r="8" spans="1:25" x14ac:dyDescent="0.35">
      <c r="A8" t="s">
        <v>57</v>
      </c>
      <c r="B8" s="62">
        <v>1</v>
      </c>
      <c r="C8" s="63">
        <f>C7</f>
        <v>101</v>
      </c>
      <c r="D8" s="63">
        <v>1.4</v>
      </c>
      <c r="E8" s="63">
        <f>C8-D8</f>
        <v>99.6</v>
      </c>
      <c r="F8" s="64">
        <v>5</v>
      </c>
      <c r="G8" s="63">
        <v>98</v>
      </c>
      <c r="H8" s="63">
        <f t="shared" ref="H8:H20" si="8">E8-M8</f>
        <v>96.6</v>
      </c>
      <c r="I8" s="65">
        <f t="shared" si="0"/>
        <v>1.4000000000000057</v>
      </c>
      <c r="J8" s="63">
        <v>2.17</v>
      </c>
      <c r="K8" s="66">
        <f t="shared" ref="K8:K56" si="9">(C8-G8)/N8</f>
        <v>0.03</v>
      </c>
      <c r="L8" s="66">
        <f t="shared" ref="L8:L56" si="10">K8</f>
        <v>0.03</v>
      </c>
      <c r="M8" s="67">
        <f t="shared" si="1"/>
        <v>3</v>
      </c>
      <c r="N8" s="63">
        <v>100</v>
      </c>
      <c r="O8" s="68" t="s">
        <v>54</v>
      </c>
      <c r="P8" s="68">
        <v>8.9999999999999993E-3</v>
      </c>
      <c r="Q8" s="64">
        <v>6</v>
      </c>
      <c r="R8" s="69">
        <f t="shared" si="2"/>
        <v>3.8099999999999995E-2</v>
      </c>
      <c r="S8" s="70">
        <f t="shared" si="3"/>
        <v>2.1790545464067832</v>
      </c>
      <c r="T8" s="70">
        <f t="shared" si="4"/>
        <v>39.749224142645687</v>
      </c>
      <c r="U8" s="102">
        <f t="shared" si="5"/>
        <v>5.4592260523441904E-2</v>
      </c>
      <c r="V8" s="67">
        <v>0.15</v>
      </c>
      <c r="W8" s="67">
        <f t="shared" si="6"/>
        <v>0.89999999999999991</v>
      </c>
      <c r="X8" s="67">
        <v>0.45</v>
      </c>
      <c r="Y8" s="67">
        <f t="shared" si="7"/>
        <v>0.98057454588305248</v>
      </c>
    </row>
    <row r="9" spans="1:25" x14ac:dyDescent="0.35">
      <c r="A9" t="s">
        <v>57</v>
      </c>
      <c r="B9" s="62">
        <v>2</v>
      </c>
      <c r="C9" s="63">
        <v>99</v>
      </c>
      <c r="D9" s="63">
        <f>C9-E9</f>
        <v>1.3999999999999915</v>
      </c>
      <c r="E9" s="63">
        <f>H7-0.1</f>
        <v>97.600000000000009</v>
      </c>
      <c r="F9" s="64">
        <v>6</v>
      </c>
      <c r="G9" s="63">
        <v>96</v>
      </c>
      <c r="H9" s="63">
        <f t="shared" si="8"/>
        <v>94.600000000000009</v>
      </c>
      <c r="I9" s="65">
        <f>G9-H9</f>
        <v>1.3999999999999915</v>
      </c>
      <c r="J9" s="63">
        <v>7.42</v>
      </c>
      <c r="K9" s="66">
        <f t="shared" si="9"/>
        <v>0.03</v>
      </c>
      <c r="L9" s="66">
        <f t="shared" si="10"/>
        <v>0.03</v>
      </c>
      <c r="M9" s="67">
        <f t="shared" si="1"/>
        <v>3</v>
      </c>
      <c r="N9" s="63">
        <v>100</v>
      </c>
      <c r="O9" s="68" t="s">
        <v>54</v>
      </c>
      <c r="P9" s="68">
        <v>8.9999999999999993E-3</v>
      </c>
      <c r="Q9" s="64">
        <v>6</v>
      </c>
      <c r="R9" s="69">
        <f t="shared" si="2"/>
        <v>3.8099999999999995E-2</v>
      </c>
      <c r="S9" s="70">
        <f t="shared" si="3"/>
        <v>2.1790545464067832</v>
      </c>
      <c r="T9" s="70">
        <f t="shared" si="4"/>
        <v>39.749224142645687</v>
      </c>
      <c r="U9" s="102">
        <f t="shared" si="5"/>
        <v>0.18667031017693037</v>
      </c>
      <c r="V9" s="67">
        <v>0.3</v>
      </c>
      <c r="W9" s="67">
        <f t="shared" si="6"/>
        <v>1.7999999999999998</v>
      </c>
      <c r="X9" s="67">
        <v>0.74</v>
      </c>
      <c r="Y9" s="67">
        <f t="shared" si="7"/>
        <v>1.6125003643410196</v>
      </c>
    </row>
    <row r="10" spans="1:25" x14ac:dyDescent="0.35">
      <c r="A10" t="s">
        <v>58</v>
      </c>
      <c r="B10" s="62">
        <v>2</v>
      </c>
      <c r="C10" s="63">
        <f>C9</f>
        <v>99</v>
      </c>
      <c r="D10" s="63">
        <v>1.3</v>
      </c>
      <c r="E10" s="63">
        <f>C10-D10</f>
        <v>97.7</v>
      </c>
      <c r="F10" s="64">
        <v>3</v>
      </c>
      <c r="G10" s="63">
        <v>97</v>
      </c>
      <c r="H10" s="63">
        <f t="shared" si="8"/>
        <v>95.7</v>
      </c>
      <c r="I10" s="65">
        <f t="shared" si="0"/>
        <v>1.2999999999999972</v>
      </c>
      <c r="J10" s="63">
        <v>3.43</v>
      </c>
      <c r="K10" s="66">
        <f t="shared" si="9"/>
        <v>0.02</v>
      </c>
      <c r="L10" s="66">
        <f t="shared" si="10"/>
        <v>0.02</v>
      </c>
      <c r="M10" s="67">
        <f t="shared" si="1"/>
        <v>2</v>
      </c>
      <c r="N10" s="63">
        <v>100</v>
      </c>
      <c r="O10" s="68" t="s">
        <v>54</v>
      </c>
      <c r="P10" s="68">
        <v>8.9999999999999993E-3</v>
      </c>
      <c r="Q10" s="64">
        <v>6</v>
      </c>
      <c r="R10" s="69">
        <f t="shared" si="2"/>
        <v>3.8099999999999995E-2</v>
      </c>
      <c r="S10" s="70">
        <f t="shared" si="3"/>
        <v>1.7791905867961555</v>
      </c>
      <c r="T10" s="70">
        <f t="shared" si="4"/>
        <v>32.455105607000029</v>
      </c>
      <c r="U10" s="102">
        <f t="shared" si="5"/>
        <v>0.10568445043852225</v>
      </c>
      <c r="V10" s="67">
        <v>0.22</v>
      </c>
      <c r="W10" s="67">
        <f t="shared" si="6"/>
        <v>1.32</v>
      </c>
      <c r="X10" s="67">
        <v>0.6</v>
      </c>
      <c r="Y10" s="67">
        <f t="shared" si="7"/>
        <v>1.0675143520776933</v>
      </c>
    </row>
    <row r="11" spans="1:25" x14ac:dyDescent="0.35">
      <c r="A11" t="s">
        <v>57</v>
      </c>
      <c r="B11" s="62">
        <v>3</v>
      </c>
      <c r="C11" s="63">
        <v>97</v>
      </c>
      <c r="D11" s="63">
        <f>C11-E11</f>
        <v>1.3999999999999915</v>
      </c>
      <c r="E11" s="63">
        <f>H10-0.1</f>
        <v>95.600000000000009</v>
      </c>
      <c r="F11" s="64">
        <v>7</v>
      </c>
      <c r="G11" s="63">
        <v>95</v>
      </c>
      <c r="H11" s="63">
        <f t="shared" si="8"/>
        <v>93.600000000000009</v>
      </c>
      <c r="I11" s="65">
        <f>G11-H11</f>
        <v>1.3999999999999915</v>
      </c>
      <c r="J11" s="63">
        <v>7.88</v>
      </c>
      <c r="K11" s="66">
        <f t="shared" si="9"/>
        <v>0.02</v>
      </c>
      <c r="L11" s="66">
        <f t="shared" si="10"/>
        <v>0.02</v>
      </c>
      <c r="M11" s="67">
        <f t="shared" si="1"/>
        <v>2</v>
      </c>
      <c r="N11" s="63">
        <v>100</v>
      </c>
      <c r="O11" s="68" t="s">
        <v>54</v>
      </c>
      <c r="P11" s="68">
        <v>8.9999999999999993E-3</v>
      </c>
      <c r="Q11" s="64">
        <v>6</v>
      </c>
      <c r="R11" s="69">
        <f t="shared" si="2"/>
        <v>3.8099999999999995E-2</v>
      </c>
      <c r="S11" s="70">
        <f t="shared" si="3"/>
        <v>1.7791905867961555</v>
      </c>
      <c r="T11" s="70">
        <f t="shared" si="4"/>
        <v>32.455105607000029</v>
      </c>
      <c r="U11" s="102">
        <f t="shared" si="5"/>
        <v>0.24279692987042428</v>
      </c>
      <c r="V11" s="67">
        <v>0.34</v>
      </c>
      <c r="W11" s="67">
        <f t="shared" si="6"/>
        <v>2.04</v>
      </c>
      <c r="X11" s="67">
        <v>0.8</v>
      </c>
      <c r="Y11" s="67">
        <f t="shared" si="7"/>
        <v>1.4233524694369244</v>
      </c>
    </row>
    <row r="12" spans="1:25" x14ac:dyDescent="0.35">
      <c r="A12" t="s">
        <v>58</v>
      </c>
      <c r="B12" s="62">
        <v>3</v>
      </c>
      <c r="C12" s="63">
        <f>C11</f>
        <v>97</v>
      </c>
      <c r="D12" s="63">
        <v>1.3</v>
      </c>
      <c r="E12" s="63">
        <f>C12-D12</f>
        <v>95.7</v>
      </c>
      <c r="F12" s="64">
        <v>4</v>
      </c>
      <c r="G12" s="63">
        <v>95</v>
      </c>
      <c r="H12" s="63">
        <f t="shared" si="8"/>
        <v>93.7</v>
      </c>
      <c r="I12" s="65">
        <f>G12-H12</f>
        <v>1.2999999999999972</v>
      </c>
      <c r="J12" s="63">
        <v>2.97</v>
      </c>
      <c r="K12" s="66">
        <f t="shared" si="9"/>
        <v>0.02</v>
      </c>
      <c r="L12" s="66">
        <f t="shared" si="10"/>
        <v>0.02</v>
      </c>
      <c r="M12" s="67">
        <f t="shared" si="1"/>
        <v>2</v>
      </c>
      <c r="N12" s="63">
        <v>100</v>
      </c>
      <c r="O12" s="68" t="s">
        <v>54</v>
      </c>
      <c r="P12" s="68">
        <v>8.9999999999999993E-3</v>
      </c>
      <c r="Q12" s="64">
        <v>6</v>
      </c>
      <c r="R12" s="69">
        <f t="shared" si="2"/>
        <v>3.8099999999999995E-2</v>
      </c>
      <c r="S12" s="70">
        <f t="shared" si="3"/>
        <v>1.7791905867961555</v>
      </c>
      <c r="T12" s="70">
        <f t="shared" si="4"/>
        <v>32.455105607000029</v>
      </c>
      <c r="U12" s="102">
        <f t="shared" si="5"/>
        <v>9.1511025598370585E-2</v>
      </c>
      <c r="V12" s="67">
        <v>0.2</v>
      </c>
      <c r="W12" s="67">
        <f t="shared" si="6"/>
        <v>1.2000000000000002</v>
      </c>
      <c r="X12" s="67">
        <v>0.56000000000000005</v>
      </c>
      <c r="Y12" s="67">
        <f t="shared" si="7"/>
        <v>0.99634672860584717</v>
      </c>
    </row>
    <row r="13" spans="1:25" s="51" customFormat="1" x14ac:dyDescent="0.35">
      <c r="B13" s="52">
        <v>4</v>
      </c>
      <c r="C13" s="53">
        <v>95</v>
      </c>
      <c r="D13" s="53">
        <f>C13-E13</f>
        <v>1.3999999999999915</v>
      </c>
      <c r="E13" s="53">
        <f>+H12-0.1</f>
        <v>93.600000000000009</v>
      </c>
      <c r="F13" s="54">
        <v>8</v>
      </c>
      <c r="G13" s="53">
        <v>93</v>
      </c>
      <c r="H13" s="53">
        <f t="shared" si="8"/>
        <v>91.600000000000009</v>
      </c>
      <c r="I13" s="55">
        <f>G13-H13</f>
        <v>1.3999999999999915</v>
      </c>
      <c r="J13" s="53">
        <v>5.03</v>
      </c>
      <c r="K13" s="56">
        <f t="shared" si="9"/>
        <v>0.02</v>
      </c>
      <c r="L13" s="56">
        <f t="shared" si="10"/>
        <v>0.02</v>
      </c>
      <c r="M13" s="67">
        <f t="shared" si="1"/>
        <v>2</v>
      </c>
      <c r="N13" s="53">
        <v>100</v>
      </c>
      <c r="O13" s="58" t="s">
        <v>54</v>
      </c>
      <c r="P13" s="58">
        <v>8.9999999999999993E-3</v>
      </c>
      <c r="Q13" s="54">
        <v>6</v>
      </c>
      <c r="R13" s="59">
        <f t="shared" si="2"/>
        <v>3.8099999999999995E-2</v>
      </c>
      <c r="S13" s="60">
        <f t="shared" si="3"/>
        <v>1.7791905867961555</v>
      </c>
      <c r="T13" s="60">
        <f t="shared" si="4"/>
        <v>32.455105607000029</v>
      </c>
      <c r="U13" s="102">
        <f t="shared" si="5"/>
        <v>0.15498331944774546</v>
      </c>
      <c r="V13" s="57">
        <v>0.27</v>
      </c>
      <c r="W13" s="57">
        <f t="shared" si="6"/>
        <v>1.62</v>
      </c>
      <c r="X13" s="57">
        <v>0.68</v>
      </c>
      <c r="Y13" s="57">
        <f t="shared" si="7"/>
        <v>1.2098495990213858</v>
      </c>
    </row>
    <row r="14" spans="1:25" s="82" customFormat="1" x14ac:dyDescent="0.35">
      <c r="A14" s="82" t="s">
        <v>57</v>
      </c>
      <c r="B14" s="83">
        <v>5</v>
      </c>
      <c r="C14" s="84">
        <v>98</v>
      </c>
      <c r="D14" s="84">
        <f>C14-E14</f>
        <v>1.5</v>
      </c>
      <c r="E14" s="84">
        <f>H8-0.1</f>
        <v>96.5</v>
      </c>
      <c r="F14" s="85">
        <v>9</v>
      </c>
      <c r="G14" s="84">
        <v>95</v>
      </c>
      <c r="H14" s="84">
        <f t="shared" si="8"/>
        <v>93.5</v>
      </c>
      <c r="I14" s="86">
        <f>G14-H14</f>
        <v>1.5</v>
      </c>
      <c r="J14" s="84">
        <v>4.46</v>
      </c>
      <c r="K14" s="66">
        <f t="shared" si="9"/>
        <v>0.03</v>
      </c>
      <c r="L14" s="87">
        <f>K14</f>
        <v>0.03</v>
      </c>
      <c r="M14" s="67">
        <f t="shared" si="1"/>
        <v>3</v>
      </c>
      <c r="N14" s="84">
        <v>100</v>
      </c>
      <c r="O14" s="89" t="s">
        <v>54</v>
      </c>
      <c r="P14" s="89">
        <v>8.9999999999999993E-3</v>
      </c>
      <c r="Q14" s="85">
        <v>6</v>
      </c>
      <c r="R14" s="90">
        <f t="shared" si="2"/>
        <v>3.8099999999999995E-2</v>
      </c>
      <c r="S14" s="91">
        <f t="shared" si="3"/>
        <v>2.1790545464067832</v>
      </c>
      <c r="T14" s="91">
        <f t="shared" si="4"/>
        <v>39.749224142645687</v>
      </c>
      <c r="U14" s="102">
        <f t="shared" si="5"/>
        <v>0.1122034478961064</v>
      </c>
      <c r="V14" s="88">
        <v>0.22</v>
      </c>
      <c r="W14" s="88">
        <f t="shared" si="6"/>
        <v>1.32</v>
      </c>
      <c r="X14" s="88">
        <v>0.6</v>
      </c>
      <c r="Y14" s="88">
        <f t="shared" si="7"/>
        <v>1.3074327278440698</v>
      </c>
    </row>
    <row r="15" spans="1:25" x14ac:dyDescent="0.35">
      <c r="A15" t="s">
        <v>58</v>
      </c>
      <c r="B15" s="62">
        <v>5</v>
      </c>
      <c r="C15" s="63">
        <f>C14</f>
        <v>98</v>
      </c>
      <c r="D15" s="63">
        <v>1.3</v>
      </c>
      <c r="E15" s="63">
        <f>C15-D15</f>
        <v>96.7</v>
      </c>
      <c r="F15" s="64">
        <v>6</v>
      </c>
      <c r="G15" s="63">
        <v>96</v>
      </c>
      <c r="H15" s="63">
        <f t="shared" si="8"/>
        <v>94.7</v>
      </c>
      <c r="I15" s="65">
        <f t="shared" ref="I15:I23" si="11">G15-H15</f>
        <v>1.2999999999999972</v>
      </c>
      <c r="J15" s="63">
        <v>4.1100000000000003</v>
      </c>
      <c r="K15" s="66">
        <f t="shared" si="9"/>
        <v>0.02</v>
      </c>
      <c r="L15" s="66">
        <f t="shared" si="10"/>
        <v>0.02</v>
      </c>
      <c r="M15" s="67">
        <f t="shared" si="1"/>
        <v>2</v>
      </c>
      <c r="N15" s="63">
        <v>100</v>
      </c>
      <c r="O15" s="68" t="s">
        <v>54</v>
      </c>
      <c r="P15" s="68">
        <v>8.9999999999999993E-3</v>
      </c>
      <c r="Q15" s="64">
        <v>6</v>
      </c>
      <c r="R15" s="69">
        <f t="shared" si="2"/>
        <v>3.8099999999999995E-2</v>
      </c>
      <c r="S15" s="70">
        <f t="shared" si="3"/>
        <v>1.7791905867961555</v>
      </c>
      <c r="T15" s="70">
        <f t="shared" si="4"/>
        <v>32.455105607000029</v>
      </c>
      <c r="U15" s="102">
        <f t="shared" si="5"/>
        <v>0.12663646976744211</v>
      </c>
      <c r="V15" s="67">
        <v>0.24</v>
      </c>
      <c r="W15" s="67">
        <f t="shared" si="6"/>
        <v>1.44</v>
      </c>
      <c r="X15" s="67">
        <v>0.64</v>
      </c>
      <c r="Y15" s="67">
        <f t="shared" si="7"/>
        <v>1.1386819755495396</v>
      </c>
    </row>
    <row r="16" spans="1:25" x14ac:dyDescent="0.35">
      <c r="A16" t="s">
        <v>57</v>
      </c>
      <c r="B16" s="62">
        <v>6</v>
      </c>
      <c r="C16" s="63">
        <v>96</v>
      </c>
      <c r="D16" s="84">
        <f>C16-E16</f>
        <v>1.4999999999999858</v>
      </c>
      <c r="E16" s="63">
        <f>H9-0.1</f>
        <v>94.500000000000014</v>
      </c>
      <c r="F16" s="64">
        <v>10</v>
      </c>
      <c r="G16" s="63">
        <v>93</v>
      </c>
      <c r="H16" s="63">
        <f t="shared" si="8"/>
        <v>91.500000000000014</v>
      </c>
      <c r="I16" s="65">
        <f t="shared" si="11"/>
        <v>1.4999999999999858</v>
      </c>
      <c r="J16" s="63">
        <v>16.09</v>
      </c>
      <c r="K16" s="66">
        <f t="shared" si="9"/>
        <v>0.03</v>
      </c>
      <c r="L16" s="66">
        <f t="shared" si="10"/>
        <v>0.03</v>
      </c>
      <c r="M16" s="67">
        <f t="shared" si="1"/>
        <v>3</v>
      </c>
      <c r="N16" s="63">
        <v>100</v>
      </c>
      <c r="O16" s="68" t="s">
        <v>54</v>
      </c>
      <c r="P16" s="68">
        <v>8.9999999999999993E-3</v>
      </c>
      <c r="Q16" s="64">
        <v>6</v>
      </c>
      <c r="R16" s="69">
        <f t="shared" si="2"/>
        <v>3.8099999999999995E-2</v>
      </c>
      <c r="S16" s="70">
        <f t="shared" si="3"/>
        <v>2.1790545464067832</v>
      </c>
      <c r="T16" s="70">
        <f t="shared" si="4"/>
        <v>39.749224142645687</v>
      </c>
      <c r="U16" s="102">
        <f t="shared" si="5"/>
        <v>0.4047877750332628</v>
      </c>
      <c r="V16" s="67">
        <v>0.45</v>
      </c>
      <c r="W16" s="67">
        <f t="shared" si="6"/>
        <v>2.7</v>
      </c>
      <c r="X16" s="102">
        <v>0.93</v>
      </c>
      <c r="Y16" s="67">
        <f t="shared" si="7"/>
        <v>2.0265207281583084</v>
      </c>
    </row>
    <row r="17" spans="1:25" x14ac:dyDescent="0.35">
      <c r="A17" t="s">
        <v>58</v>
      </c>
      <c r="B17" s="62">
        <v>6</v>
      </c>
      <c r="C17" s="63">
        <f>C16</f>
        <v>96</v>
      </c>
      <c r="D17" s="63">
        <v>1.3</v>
      </c>
      <c r="E17" s="63">
        <f>C17-D17</f>
        <v>94.7</v>
      </c>
      <c r="F17" s="64">
        <v>7</v>
      </c>
      <c r="G17" s="63">
        <v>95</v>
      </c>
      <c r="H17" s="63">
        <f t="shared" si="8"/>
        <v>93.7</v>
      </c>
      <c r="I17" s="65">
        <f t="shared" si="11"/>
        <v>1.2999999999999972</v>
      </c>
      <c r="J17" s="63">
        <v>5.5890000000000004</v>
      </c>
      <c r="K17" s="66">
        <f t="shared" si="9"/>
        <v>0.01</v>
      </c>
      <c r="L17" s="66">
        <f t="shared" si="10"/>
        <v>0.01</v>
      </c>
      <c r="M17" s="67">
        <f t="shared" si="1"/>
        <v>1</v>
      </c>
      <c r="N17" s="63">
        <v>100</v>
      </c>
      <c r="O17" s="68" t="s">
        <v>54</v>
      </c>
      <c r="P17" s="68">
        <v>8.9999999999999993E-3</v>
      </c>
      <c r="Q17" s="64">
        <v>6</v>
      </c>
      <c r="R17" s="69">
        <f t="shared" si="2"/>
        <v>3.8099999999999995E-2</v>
      </c>
      <c r="S17" s="70">
        <f t="shared" si="3"/>
        <v>1.2580777289468343</v>
      </c>
      <c r="T17" s="70">
        <f t="shared" si="4"/>
        <v>22.949225258835263</v>
      </c>
      <c r="U17" s="102">
        <f t="shared" si="5"/>
        <v>0.24353763305575127</v>
      </c>
      <c r="V17" s="67">
        <v>0.34</v>
      </c>
      <c r="W17" s="67">
        <f t="shared" si="6"/>
        <v>2.04</v>
      </c>
      <c r="X17" s="102">
        <v>0.8</v>
      </c>
      <c r="Y17" s="67">
        <f t="shared" si="7"/>
        <v>1.0064621831574676</v>
      </c>
    </row>
    <row r="18" spans="1:25" x14ac:dyDescent="0.35">
      <c r="A18" t="s">
        <v>57</v>
      </c>
      <c r="B18" s="14">
        <v>7</v>
      </c>
      <c r="C18" s="63">
        <v>95</v>
      </c>
      <c r="D18" s="84">
        <f>C18-E18</f>
        <v>1.4999999999999858</v>
      </c>
      <c r="E18" s="15">
        <f>H11-0.1</f>
        <v>93.500000000000014</v>
      </c>
      <c r="F18" s="16">
        <v>11</v>
      </c>
      <c r="G18" s="15">
        <v>91</v>
      </c>
      <c r="H18" s="15">
        <f t="shared" si="8"/>
        <v>89.500000000000014</v>
      </c>
      <c r="I18" s="17">
        <f t="shared" si="11"/>
        <v>1.4999999999999858</v>
      </c>
      <c r="J18" s="15">
        <v>19.8</v>
      </c>
      <c r="K18" s="66">
        <f t="shared" si="9"/>
        <v>0.04</v>
      </c>
      <c r="L18" s="66">
        <f t="shared" si="10"/>
        <v>0.04</v>
      </c>
      <c r="M18" s="67">
        <f t="shared" si="1"/>
        <v>4</v>
      </c>
      <c r="N18" s="15">
        <v>100</v>
      </c>
      <c r="O18" s="19" t="s">
        <v>54</v>
      </c>
      <c r="P18" s="19">
        <v>8.9999999999999993E-3</v>
      </c>
      <c r="Q18" s="64">
        <v>6</v>
      </c>
      <c r="R18" s="20">
        <f t="shared" si="2"/>
        <v>3.8099999999999995E-2</v>
      </c>
      <c r="S18" s="21">
        <f t="shared" si="3"/>
        <v>2.5161554578936687</v>
      </c>
      <c r="T18" s="21">
        <f t="shared" si="4"/>
        <v>45.898450517670526</v>
      </c>
      <c r="U18" s="102">
        <f t="shared" si="5"/>
        <v>0.43138711169295713</v>
      </c>
      <c r="V18" s="18">
        <v>0.46</v>
      </c>
      <c r="W18" s="18">
        <f t="shared" si="6"/>
        <v>2.7600000000000002</v>
      </c>
      <c r="X18" s="102">
        <v>0.95</v>
      </c>
      <c r="Y18" s="18">
        <f t="shared" si="7"/>
        <v>2.3903476849989853</v>
      </c>
    </row>
    <row r="19" spans="1:25" x14ac:dyDescent="0.35">
      <c r="A19" t="s">
        <v>56</v>
      </c>
      <c r="B19" s="14">
        <v>7</v>
      </c>
      <c r="C19" s="63">
        <f>C18</f>
        <v>95</v>
      </c>
      <c r="D19" s="15">
        <v>1.3</v>
      </c>
      <c r="E19" s="63">
        <f>C19-D19</f>
        <v>93.7</v>
      </c>
      <c r="F19" s="16">
        <v>8</v>
      </c>
      <c r="G19" s="15">
        <v>93</v>
      </c>
      <c r="H19" s="15">
        <f t="shared" si="8"/>
        <v>91.7</v>
      </c>
      <c r="I19" s="17">
        <f t="shared" si="11"/>
        <v>1.2999999999999972</v>
      </c>
      <c r="J19" s="15">
        <v>5.49</v>
      </c>
      <c r="K19" s="66">
        <f t="shared" si="9"/>
        <v>0.02</v>
      </c>
      <c r="L19" s="66">
        <f t="shared" si="10"/>
        <v>0.02</v>
      </c>
      <c r="M19" s="67">
        <f t="shared" si="1"/>
        <v>2</v>
      </c>
      <c r="N19" s="15">
        <v>100</v>
      </c>
      <c r="O19" s="19" t="s">
        <v>54</v>
      </c>
      <c r="P19" s="19">
        <v>8.9999999999999993E-3</v>
      </c>
      <c r="Q19" s="64">
        <v>6</v>
      </c>
      <c r="R19" s="20">
        <f t="shared" si="2"/>
        <v>3.8099999999999995E-2</v>
      </c>
      <c r="S19" s="21">
        <f t="shared" si="3"/>
        <v>1.7791905867961555</v>
      </c>
      <c r="T19" s="21">
        <f t="shared" si="4"/>
        <v>32.455105607000029</v>
      </c>
      <c r="U19" s="102">
        <f t="shared" si="5"/>
        <v>0.16915674428789712</v>
      </c>
      <c r="V19" s="18">
        <v>0.28000000000000003</v>
      </c>
      <c r="W19" s="18">
        <f t="shared" si="6"/>
        <v>1.6800000000000002</v>
      </c>
      <c r="X19" s="102">
        <v>0.69</v>
      </c>
      <c r="Y19" s="18">
        <f t="shared" si="7"/>
        <v>1.2276415048893472</v>
      </c>
    </row>
    <row r="20" spans="1:25" s="51" customFormat="1" x14ac:dyDescent="0.35">
      <c r="B20" s="52">
        <v>8</v>
      </c>
      <c r="C20" s="53">
        <v>93</v>
      </c>
      <c r="D20" s="61">
        <f>C20-E20</f>
        <v>1.3999999999999915</v>
      </c>
      <c r="E20" s="53">
        <f>H19-0.1</f>
        <v>91.600000000000009</v>
      </c>
      <c r="F20" s="54">
        <v>12</v>
      </c>
      <c r="G20" s="53">
        <v>89</v>
      </c>
      <c r="H20" s="53">
        <f t="shared" si="8"/>
        <v>87.600000000000009</v>
      </c>
      <c r="I20" s="55">
        <f t="shared" si="11"/>
        <v>1.3999999999999915</v>
      </c>
      <c r="J20" s="53">
        <v>12.17</v>
      </c>
      <c r="K20" s="56">
        <f t="shared" si="9"/>
        <v>0.04</v>
      </c>
      <c r="L20" s="56">
        <f t="shared" si="10"/>
        <v>0.04</v>
      </c>
      <c r="M20" s="67">
        <f t="shared" si="1"/>
        <v>4</v>
      </c>
      <c r="N20" s="53">
        <v>100</v>
      </c>
      <c r="O20" s="58" t="s">
        <v>54</v>
      </c>
      <c r="P20" s="58">
        <v>8.9999999999999993E-3</v>
      </c>
      <c r="Q20" s="54">
        <v>6</v>
      </c>
      <c r="R20" s="59">
        <f t="shared" si="2"/>
        <v>3.8099999999999995E-2</v>
      </c>
      <c r="S20" s="60">
        <f t="shared" si="3"/>
        <v>2.5161554578936687</v>
      </c>
      <c r="T20" s="60">
        <f t="shared" si="4"/>
        <v>45.898450517670526</v>
      </c>
      <c r="U20" s="102">
        <f t="shared" si="5"/>
        <v>0.26515056309612567</v>
      </c>
      <c r="V20" s="57">
        <v>0.36</v>
      </c>
      <c r="W20" s="57">
        <f t="shared" si="6"/>
        <v>2.16</v>
      </c>
      <c r="X20" s="102">
        <v>0.83</v>
      </c>
      <c r="Y20" s="57">
        <f t="shared" si="7"/>
        <v>2.0884090300517451</v>
      </c>
    </row>
    <row r="21" spans="1:25" x14ac:dyDescent="0.35">
      <c r="A21" t="s">
        <v>57</v>
      </c>
      <c r="B21" s="14">
        <v>9</v>
      </c>
      <c r="C21" s="15">
        <v>95</v>
      </c>
      <c r="D21" s="84">
        <f>C21-E21</f>
        <v>1.5999999999999943</v>
      </c>
      <c r="E21" s="84">
        <f>H14-0.1</f>
        <v>93.4</v>
      </c>
      <c r="F21" s="16">
        <v>13</v>
      </c>
      <c r="G21" s="15">
        <v>93.5</v>
      </c>
      <c r="H21" s="15">
        <f>E21-M21</f>
        <v>91.9</v>
      </c>
      <c r="I21" s="17">
        <f t="shared" si="11"/>
        <v>1.5999999999999943</v>
      </c>
      <c r="J21" s="15">
        <v>8.69</v>
      </c>
      <c r="K21" s="66">
        <f t="shared" si="9"/>
        <v>1.4999999999999999E-2</v>
      </c>
      <c r="L21" s="66">
        <f t="shared" si="10"/>
        <v>1.4999999999999999E-2</v>
      </c>
      <c r="M21" s="67">
        <f t="shared" si="1"/>
        <v>1.5</v>
      </c>
      <c r="N21" s="15">
        <v>100</v>
      </c>
      <c r="O21" s="19" t="s">
        <v>54</v>
      </c>
      <c r="P21" s="19">
        <v>8.9999999999999993E-3</v>
      </c>
      <c r="Q21" s="64">
        <v>6</v>
      </c>
      <c r="R21" s="20">
        <f t="shared" si="2"/>
        <v>3.8099999999999995E-2</v>
      </c>
      <c r="S21" s="21">
        <f t="shared" si="3"/>
        <v>1.5408242463396129</v>
      </c>
      <c r="T21" s="21">
        <f t="shared" si="4"/>
        <v>28.106945938168796</v>
      </c>
      <c r="U21" s="102">
        <f t="shared" si="5"/>
        <v>0.30917624487259265</v>
      </c>
      <c r="V21" s="18">
        <v>0.4</v>
      </c>
      <c r="W21" s="18">
        <f t="shared" si="6"/>
        <v>2.4000000000000004</v>
      </c>
      <c r="X21" s="102">
        <v>0.91</v>
      </c>
      <c r="Y21" s="18">
        <f t="shared" si="7"/>
        <v>1.4021500641690479</v>
      </c>
    </row>
    <row r="22" spans="1:25" x14ac:dyDescent="0.35">
      <c r="A22" t="s">
        <v>58</v>
      </c>
      <c r="B22" s="14">
        <v>9</v>
      </c>
      <c r="C22" s="15">
        <f>C21</f>
        <v>95</v>
      </c>
      <c r="D22" s="63">
        <v>1.3</v>
      </c>
      <c r="E22" s="63">
        <f>C22-D22</f>
        <v>93.7</v>
      </c>
      <c r="F22" s="16">
        <v>10</v>
      </c>
      <c r="G22" s="15">
        <v>93</v>
      </c>
      <c r="H22" s="15">
        <f t="shared" ref="H22:H23" si="12">E22-M22</f>
        <v>91.7</v>
      </c>
      <c r="I22" s="17">
        <f t="shared" si="11"/>
        <v>1.2999999999999972</v>
      </c>
      <c r="J22" s="15">
        <v>4.45</v>
      </c>
      <c r="K22" s="66">
        <f t="shared" si="9"/>
        <v>0.02</v>
      </c>
      <c r="L22" s="66">
        <f t="shared" si="10"/>
        <v>0.02</v>
      </c>
      <c r="M22" s="67">
        <f t="shared" si="1"/>
        <v>2</v>
      </c>
      <c r="N22" s="15">
        <v>100</v>
      </c>
      <c r="O22" s="19" t="s">
        <v>54</v>
      </c>
      <c r="P22" s="19">
        <v>8.9999999999999993E-3</v>
      </c>
      <c r="Q22" s="64">
        <v>6</v>
      </c>
      <c r="R22" s="20">
        <f t="shared" si="2"/>
        <v>3.8099999999999995E-2</v>
      </c>
      <c r="S22" s="21">
        <f t="shared" si="3"/>
        <v>1.7791905867961555</v>
      </c>
      <c r="T22" s="21">
        <f t="shared" si="4"/>
        <v>32.455105607000029</v>
      </c>
      <c r="U22" s="102">
        <f t="shared" si="5"/>
        <v>0.13711247943190205</v>
      </c>
      <c r="V22" s="18">
        <v>0.25</v>
      </c>
      <c r="W22" s="18">
        <f t="shared" si="6"/>
        <v>1.5</v>
      </c>
      <c r="X22" s="102">
        <v>0.66</v>
      </c>
      <c r="Y22" s="18">
        <f t="shared" si="7"/>
        <v>1.1742657872854627</v>
      </c>
    </row>
    <row r="23" spans="1:25" x14ac:dyDescent="0.35">
      <c r="A23" t="s">
        <v>57</v>
      </c>
      <c r="B23" s="14">
        <v>10</v>
      </c>
      <c r="C23" s="15">
        <v>93</v>
      </c>
      <c r="D23" s="84">
        <f>C23-E23</f>
        <v>1.5999999999999801</v>
      </c>
      <c r="E23" s="63">
        <f>H16-0.1</f>
        <v>91.40000000000002</v>
      </c>
      <c r="F23" s="16">
        <v>14</v>
      </c>
      <c r="G23" s="15">
        <v>91.5</v>
      </c>
      <c r="H23" s="15">
        <f t="shared" si="12"/>
        <v>89.90000000000002</v>
      </c>
      <c r="I23" s="17">
        <f t="shared" si="11"/>
        <v>1.5999999999999801</v>
      </c>
      <c r="J23" s="15">
        <v>25.05</v>
      </c>
      <c r="K23" s="66">
        <f t="shared" si="9"/>
        <v>1.4999999999999999E-2</v>
      </c>
      <c r="L23" s="66">
        <f t="shared" si="10"/>
        <v>1.4999999999999999E-2</v>
      </c>
      <c r="M23" s="67">
        <f t="shared" si="1"/>
        <v>1.5</v>
      </c>
      <c r="N23" s="15">
        <v>100</v>
      </c>
      <c r="O23" s="19" t="s">
        <v>54</v>
      </c>
      <c r="P23" s="19">
        <v>8.9999999999999993E-3</v>
      </c>
      <c r="Q23" s="64">
        <v>6</v>
      </c>
      <c r="R23" s="20">
        <f t="shared" si="2"/>
        <v>3.8099999999999995E-2</v>
      </c>
      <c r="S23" s="21">
        <f t="shared" si="3"/>
        <v>1.5408242463396129</v>
      </c>
      <c r="T23" s="21">
        <f t="shared" si="4"/>
        <v>28.106945938168796</v>
      </c>
      <c r="U23" s="102">
        <f t="shared" si="5"/>
        <v>0.8912387726189237</v>
      </c>
      <c r="V23" s="18">
        <v>0.72</v>
      </c>
      <c r="W23" s="18">
        <f t="shared" si="6"/>
        <v>4.32</v>
      </c>
      <c r="X23" s="102">
        <v>1.1200000000000001</v>
      </c>
      <c r="Y23" s="18">
        <f t="shared" si="7"/>
        <v>1.7257231559003665</v>
      </c>
    </row>
    <row r="24" spans="1:25" s="82" customFormat="1" x14ac:dyDescent="0.35">
      <c r="A24" s="82" t="s">
        <v>58</v>
      </c>
      <c r="B24" s="83">
        <v>10</v>
      </c>
      <c r="C24" s="84">
        <f t="shared" ref="C24:C26" si="13">C23</f>
        <v>93</v>
      </c>
      <c r="D24" s="84">
        <v>1.3</v>
      </c>
      <c r="E24" s="84">
        <f>C24-D24</f>
        <v>91.7</v>
      </c>
      <c r="F24" s="85">
        <v>11</v>
      </c>
      <c r="G24" s="84">
        <f t="shared" ref="G24:G69" si="14">G21</f>
        <v>93.5</v>
      </c>
      <c r="H24" s="84">
        <f t="shared" ref="H24:H33" si="15">E24-M24</f>
        <v>91.2</v>
      </c>
      <c r="I24" s="86">
        <f>G24-H24</f>
        <v>2.2999999999999972</v>
      </c>
      <c r="J24" s="84">
        <v>5.82</v>
      </c>
      <c r="K24" s="87">
        <f t="shared" si="9"/>
        <v>-5.0000000000000001E-3</v>
      </c>
      <c r="L24" s="87">
        <v>5.0000000000000001E-3</v>
      </c>
      <c r="M24" s="88">
        <f t="shared" si="1"/>
        <v>0.5</v>
      </c>
      <c r="N24" s="84">
        <v>100</v>
      </c>
      <c r="O24" s="89" t="s">
        <v>54</v>
      </c>
      <c r="P24" s="89">
        <v>8.9999999999999993E-3</v>
      </c>
      <c r="Q24" s="85">
        <v>6</v>
      </c>
      <c r="R24" s="90">
        <f t="shared" ref="R24:R33" si="16">((Q24*0.0254)/4)</f>
        <v>3.8099999999999995E-2</v>
      </c>
      <c r="S24" s="91">
        <f t="shared" ref="S24:S33" si="17">((1/P24)*(POWER(R24,(2/3)))*(POWER(L24,0.5)))</f>
        <v>0.88959529339807775</v>
      </c>
      <c r="T24" s="91">
        <f t="shared" ref="T24:T33" si="18">((3.141598*(POWER((Q24*0.0254),2))/4)*S24)*1000</f>
        <v>16.227552803500014</v>
      </c>
      <c r="U24" s="102">
        <f t="shared" ref="U24:U33" si="19">J24/T24</f>
        <v>0.35864927204209884</v>
      </c>
      <c r="V24" s="88">
        <v>0.42</v>
      </c>
      <c r="W24" s="88">
        <f t="shared" ref="W24:W33" si="20">V24*Q24</f>
        <v>2.52</v>
      </c>
      <c r="X24" s="102">
        <v>0.9</v>
      </c>
      <c r="Y24" s="88">
        <f t="shared" ref="Y24:Y33" si="21">X24*S24</f>
        <v>0.80063576405826997</v>
      </c>
    </row>
    <row r="25" spans="1:25" x14ac:dyDescent="0.35">
      <c r="A25" t="s">
        <v>57</v>
      </c>
      <c r="B25" s="14">
        <v>11</v>
      </c>
      <c r="C25" s="15">
        <v>91</v>
      </c>
      <c r="D25" s="84">
        <f>C25-E25</f>
        <v>1.5999999999999801</v>
      </c>
      <c r="E25" s="15">
        <f>H18-0.1</f>
        <v>89.40000000000002</v>
      </c>
      <c r="F25" s="16">
        <v>15</v>
      </c>
      <c r="G25" s="15">
        <v>89.5</v>
      </c>
      <c r="H25" s="15">
        <f t="shared" si="15"/>
        <v>86.40000000000002</v>
      </c>
      <c r="I25" s="17">
        <f t="shared" ref="I24:I33" si="22">G25-H25</f>
        <v>3.0999999999999801</v>
      </c>
      <c r="J25" s="15">
        <v>32.18</v>
      </c>
      <c r="K25" s="66">
        <f t="shared" si="9"/>
        <v>1.4999999999999999E-2</v>
      </c>
      <c r="L25" s="66">
        <v>0.03</v>
      </c>
      <c r="M25" s="67">
        <f t="shared" si="1"/>
        <v>3</v>
      </c>
      <c r="N25" s="15">
        <v>100</v>
      </c>
      <c r="O25" s="19" t="s">
        <v>54</v>
      </c>
      <c r="P25" s="19">
        <v>8.9999999999999993E-3</v>
      </c>
      <c r="Q25" s="64">
        <v>6</v>
      </c>
      <c r="R25" s="20">
        <f t="shared" si="16"/>
        <v>3.8099999999999995E-2</v>
      </c>
      <c r="S25" s="21">
        <f t="shared" si="17"/>
        <v>2.1790545464067832</v>
      </c>
      <c r="T25" s="21">
        <f t="shared" si="18"/>
        <v>39.749224142645687</v>
      </c>
      <c r="U25" s="102">
        <f t="shared" si="19"/>
        <v>0.8095755500665256</v>
      </c>
      <c r="V25" s="18">
        <v>0.68</v>
      </c>
      <c r="W25" s="18">
        <f t="shared" si="20"/>
        <v>4.08</v>
      </c>
      <c r="X25" s="102">
        <v>1.1000000000000001</v>
      </c>
      <c r="Y25" s="18">
        <f t="shared" si="21"/>
        <v>2.3969600010474617</v>
      </c>
    </row>
    <row r="26" spans="1:25" x14ac:dyDescent="0.35">
      <c r="A26" t="s">
        <v>56</v>
      </c>
      <c r="B26" s="14">
        <v>11</v>
      </c>
      <c r="C26" s="15">
        <f t="shared" ref="C26" si="23">C25</f>
        <v>91</v>
      </c>
      <c r="D26" s="15">
        <v>1.3</v>
      </c>
      <c r="E26" s="63">
        <f>C26-D26</f>
        <v>89.7</v>
      </c>
      <c r="F26" s="16">
        <v>12</v>
      </c>
      <c r="G26" s="15">
        <v>89</v>
      </c>
      <c r="H26" s="15">
        <f t="shared" si="15"/>
        <v>84.7</v>
      </c>
      <c r="I26" s="17">
        <f t="shared" si="22"/>
        <v>4.2999999999999972</v>
      </c>
      <c r="J26" s="15">
        <v>5.0199999999999996</v>
      </c>
      <c r="K26" s="66">
        <f t="shared" si="9"/>
        <v>0.02</v>
      </c>
      <c r="L26" s="66">
        <v>0.05</v>
      </c>
      <c r="M26" s="67">
        <f t="shared" si="1"/>
        <v>5</v>
      </c>
      <c r="N26" s="15">
        <v>100</v>
      </c>
      <c r="O26" s="19" t="s">
        <v>54</v>
      </c>
      <c r="P26" s="19">
        <v>8.9999999999999993E-3</v>
      </c>
      <c r="Q26" s="64">
        <v>6</v>
      </c>
      <c r="R26" s="20">
        <f t="shared" si="16"/>
        <v>3.8099999999999995E-2</v>
      </c>
      <c r="S26" s="21">
        <f t="shared" si="17"/>
        <v>2.8131473229036761</v>
      </c>
      <c r="T26" s="21">
        <f t="shared" si="18"/>
        <v>51.316027709710845</v>
      </c>
      <c r="U26" s="102">
        <f t="shared" si="19"/>
        <v>9.7825186867494696E-2</v>
      </c>
      <c r="V26" s="18">
        <v>0.22</v>
      </c>
      <c r="W26" s="18">
        <f t="shared" si="20"/>
        <v>1.32</v>
      </c>
      <c r="X26" s="102">
        <v>0.6</v>
      </c>
      <c r="Y26" s="18">
        <f t="shared" si="21"/>
        <v>1.6878883937422056</v>
      </c>
    </row>
    <row r="27" spans="1:25" s="51" customFormat="1" x14ac:dyDescent="0.35">
      <c r="B27" s="52">
        <v>12</v>
      </c>
      <c r="C27" s="53">
        <v>89</v>
      </c>
      <c r="D27" s="53">
        <f t="shared" ref="D24:D69" si="24">C27-E27</f>
        <v>4.3999999999999915</v>
      </c>
      <c r="E27" s="53">
        <f>H26-0.1</f>
        <v>84.600000000000009</v>
      </c>
      <c r="F27" s="54">
        <v>16</v>
      </c>
      <c r="G27" s="53">
        <v>87.5</v>
      </c>
      <c r="H27" s="53">
        <f t="shared" si="15"/>
        <v>83.100000000000009</v>
      </c>
      <c r="I27" s="55">
        <f t="shared" si="22"/>
        <v>4.3999999999999915</v>
      </c>
      <c r="J27" s="53">
        <v>20.67</v>
      </c>
      <c r="K27" s="66">
        <f t="shared" si="9"/>
        <v>1.4999999999999999E-2</v>
      </c>
      <c r="L27" s="56">
        <f t="shared" si="10"/>
        <v>1.4999999999999999E-2</v>
      </c>
      <c r="M27" s="67">
        <f t="shared" si="1"/>
        <v>1.5</v>
      </c>
      <c r="N27" s="53">
        <v>100</v>
      </c>
      <c r="O27" s="58" t="s">
        <v>54</v>
      </c>
      <c r="P27" s="58">
        <v>8.9999999999999993E-3</v>
      </c>
      <c r="Q27" s="64">
        <v>6</v>
      </c>
      <c r="R27" s="59">
        <f t="shared" si="16"/>
        <v>3.8099999999999995E-2</v>
      </c>
      <c r="S27" s="60">
        <f t="shared" si="17"/>
        <v>1.5408242463396129</v>
      </c>
      <c r="T27" s="60">
        <f t="shared" si="18"/>
        <v>28.106945938168796</v>
      </c>
      <c r="U27" s="102">
        <f t="shared" si="19"/>
        <v>0.73540540638854912</v>
      </c>
      <c r="V27" s="57">
        <v>0.7</v>
      </c>
      <c r="W27" s="57">
        <f t="shared" si="20"/>
        <v>4.1999999999999993</v>
      </c>
      <c r="X27" s="102">
        <v>1.1200000000000001</v>
      </c>
      <c r="Y27" s="57">
        <f t="shared" si="21"/>
        <v>1.7257231559003665</v>
      </c>
    </row>
    <row r="28" spans="1:25" s="81" customFormat="1" x14ac:dyDescent="0.35">
      <c r="A28" s="81" t="s">
        <v>57</v>
      </c>
      <c r="B28" s="83">
        <v>13</v>
      </c>
      <c r="C28" s="15">
        <v>93.5</v>
      </c>
      <c r="D28" s="84">
        <f>C28-E28</f>
        <v>1.6999999999999886</v>
      </c>
      <c r="E28" s="84">
        <f>H21-0.1</f>
        <v>91.800000000000011</v>
      </c>
      <c r="F28" s="85">
        <v>14</v>
      </c>
      <c r="G28" s="84">
        <v>91.5</v>
      </c>
      <c r="H28" s="84">
        <f t="shared" ref="H28:H56" si="25">E28-M28</f>
        <v>89.800000000000011</v>
      </c>
      <c r="I28" s="86">
        <f t="shared" ref="I28:I56" si="26">G28-H28</f>
        <v>1.6999999999999886</v>
      </c>
      <c r="J28" s="84">
        <v>17.72</v>
      </c>
      <c r="K28" s="66">
        <f t="shared" si="9"/>
        <v>0.02</v>
      </c>
      <c r="L28" s="66">
        <f t="shared" si="10"/>
        <v>0.02</v>
      </c>
      <c r="M28" s="67">
        <f t="shared" si="1"/>
        <v>2</v>
      </c>
      <c r="N28" s="84">
        <v>100</v>
      </c>
      <c r="O28" s="89" t="s">
        <v>54</v>
      </c>
      <c r="P28" s="89">
        <v>8.9999999999999993E-3</v>
      </c>
      <c r="Q28" s="64">
        <v>6</v>
      </c>
      <c r="R28" s="90">
        <f t="shared" ref="R28:R56" si="27">((Q28*0.0254)/4)</f>
        <v>3.8099999999999995E-2</v>
      </c>
      <c r="S28" s="91">
        <f t="shared" ref="S28:S56" si="28">((1/P28)*(POWER(R28,(2/3)))*(POWER(L28,0.5)))</f>
        <v>1.7791905867961555</v>
      </c>
      <c r="T28" s="91">
        <f t="shared" ref="T28:T56" si="29">((3.141598*(POWER((Q28*0.0254),2))/4)*S28)*1000</f>
        <v>32.455105607000029</v>
      </c>
      <c r="U28" s="102">
        <f t="shared" ref="U28:U56" si="30">J28/T28</f>
        <v>0.54598497427714698</v>
      </c>
      <c r="V28" s="88">
        <v>0.54</v>
      </c>
      <c r="W28" s="88">
        <f t="shared" ref="W28:W56" si="31">V28*Q28</f>
        <v>3.24</v>
      </c>
      <c r="X28" s="88">
        <v>1.02</v>
      </c>
      <c r="Y28" s="88">
        <f t="shared" ref="Y28:Y56" si="32">X28*S28</f>
        <v>1.8147743985320786</v>
      </c>
    </row>
    <row r="29" spans="1:25" s="81" customFormat="1" x14ac:dyDescent="0.35">
      <c r="A29" s="81" t="s">
        <v>57</v>
      </c>
      <c r="B29" s="83">
        <v>14</v>
      </c>
      <c r="C29" s="15">
        <v>91.5</v>
      </c>
      <c r="D29" s="84">
        <f>C29-E29</f>
        <v>1.7999999999999829</v>
      </c>
      <c r="E29" s="84">
        <f>H28-0.1</f>
        <v>89.700000000000017</v>
      </c>
      <c r="F29" s="85">
        <v>15</v>
      </c>
      <c r="G29" s="84">
        <v>89.5</v>
      </c>
      <c r="H29" s="84">
        <f t="shared" si="25"/>
        <v>84.700000000000017</v>
      </c>
      <c r="I29" s="86">
        <f t="shared" si="26"/>
        <v>4.7999999999999829</v>
      </c>
      <c r="J29" s="84">
        <v>44.94</v>
      </c>
      <c r="K29" s="66">
        <f t="shared" si="9"/>
        <v>0.02</v>
      </c>
      <c r="L29" s="66">
        <v>0.05</v>
      </c>
      <c r="M29" s="67">
        <f t="shared" si="1"/>
        <v>5</v>
      </c>
      <c r="N29" s="84">
        <v>100</v>
      </c>
      <c r="O29" s="89" t="s">
        <v>54</v>
      </c>
      <c r="P29" s="89">
        <v>8.9999999999999993E-3</v>
      </c>
      <c r="Q29" s="64">
        <v>6</v>
      </c>
      <c r="R29" s="90">
        <f t="shared" si="27"/>
        <v>3.8099999999999995E-2</v>
      </c>
      <c r="S29" s="91">
        <f t="shared" si="28"/>
        <v>2.8131473229036761</v>
      </c>
      <c r="T29" s="91">
        <f t="shared" si="29"/>
        <v>51.316027709710845</v>
      </c>
      <c r="U29" s="102">
        <f t="shared" si="30"/>
        <v>0.87574978044326934</v>
      </c>
      <c r="V29" s="88">
        <v>0.71</v>
      </c>
      <c r="W29" s="88">
        <f t="shared" si="31"/>
        <v>4.26</v>
      </c>
      <c r="X29" s="88">
        <v>1.1200000000000001</v>
      </c>
      <c r="Y29" s="88">
        <f t="shared" si="32"/>
        <v>3.1507250016521176</v>
      </c>
    </row>
    <row r="30" spans="1:25" s="81" customFormat="1" x14ac:dyDescent="0.35">
      <c r="A30" s="81" t="s">
        <v>57</v>
      </c>
      <c r="B30" s="83">
        <v>15</v>
      </c>
      <c r="C30" s="15">
        <v>89.5</v>
      </c>
      <c r="D30" s="84">
        <f>C30-E30</f>
        <v>4.8999999999999773</v>
      </c>
      <c r="E30" s="84">
        <f>H29-0.1</f>
        <v>84.600000000000023</v>
      </c>
      <c r="F30" s="85">
        <v>16</v>
      </c>
      <c r="G30" s="84">
        <v>87.5</v>
      </c>
      <c r="H30" s="84">
        <f t="shared" si="25"/>
        <v>69.600000000000023</v>
      </c>
      <c r="I30" s="86">
        <f t="shared" si="26"/>
        <v>17.899999999999977</v>
      </c>
      <c r="J30" s="84">
        <v>79.41</v>
      </c>
      <c r="K30" s="66">
        <f t="shared" si="9"/>
        <v>0.02</v>
      </c>
      <c r="L30" s="66">
        <v>0.15</v>
      </c>
      <c r="M30" s="67">
        <f t="shared" si="1"/>
        <v>15</v>
      </c>
      <c r="N30" s="84">
        <v>100</v>
      </c>
      <c r="O30" s="89" t="s">
        <v>54</v>
      </c>
      <c r="P30" s="89">
        <v>8.9999999999999993E-3</v>
      </c>
      <c r="Q30" s="64">
        <v>6</v>
      </c>
      <c r="R30" s="90">
        <f t="shared" si="27"/>
        <v>3.8099999999999995E-2</v>
      </c>
      <c r="S30" s="91">
        <f t="shared" si="28"/>
        <v>4.8725140924455381</v>
      </c>
      <c r="T30" s="91">
        <f t="shared" si="29"/>
        <v>88.881967235831567</v>
      </c>
      <c r="U30" s="102">
        <f t="shared" si="30"/>
        <v>0.89343207030173521</v>
      </c>
      <c r="V30" s="88">
        <v>0.72</v>
      </c>
      <c r="W30" s="88">
        <f t="shared" si="31"/>
        <v>4.32</v>
      </c>
      <c r="X30" s="88">
        <v>1.1200000000000001</v>
      </c>
      <c r="Y30" s="88">
        <f t="shared" si="32"/>
        <v>5.4572157835390032</v>
      </c>
    </row>
    <row r="31" spans="1:25" s="81" customFormat="1" x14ac:dyDescent="0.35">
      <c r="A31" s="81" t="s">
        <v>57</v>
      </c>
      <c r="B31" s="83">
        <v>16</v>
      </c>
      <c r="C31" s="15">
        <v>87.5</v>
      </c>
      <c r="D31" s="84">
        <f t="shared" si="24"/>
        <v>17.999999999999972</v>
      </c>
      <c r="E31" s="84">
        <f>H30-0.1</f>
        <v>69.500000000000028</v>
      </c>
      <c r="F31" s="85">
        <v>17</v>
      </c>
      <c r="G31" s="84">
        <v>84</v>
      </c>
      <c r="H31" s="84">
        <f t="shared" si="25"/>
        <v>44.500000000000028</v>
      </c>
      <c r="I31" s="86">
        <f t="shared" si="26"/>
        <v>39.499999999999972</v>
      </c>
      <c r="J31" s="84">
        <v>100.15</v>
      </c>
      <c r="K31" s="66">
        <f t="shared" si="9"/>
        <v>3.5000000000000003E-2</v>
      </c>
      <c r="L31" s="66">
        <v>0.25</v>
      </c>
      <c r="M31" s="67">
        <f t="shared" si="1"/>
        <v>25</v>
      </c>
      <c r="N31" s="84">
        <v>100</v>
      </c>
      <c r="O31" s="89" t="s">
        <v>54</v>
      </c>
      <c r="P31" s="89">
        <v>8.9999999999999993E-3</v>
      </c>
      <c r="Q31" s="64">
        <v>6</v>
      </c>
      <c r="R31" s="90">
        <f t="shared" si="27"/>
        <v>3.8099999999999995E-2</v>
      </c>
      <c r="S31" s="91">
        <f t="shared" si="28"/>
        <v>6.290388644734171</v>
      </c>
      <c r="T31" s="91">
        <f t="shared" si="29"/>
        <v>114.74612629417629</v>
      </c>
      <c r="U31" s="102">
        <f t="shared" si="30"/>
        <v>0.87279634820302354</v>
      </c>
      <c r="V31" s="88">
        <v>0.7</v>
      </c>
      <c r="W31" s="88">
        <f t="shared" si="31"/>
        <v>4.1999999999999993</v>
      </c>
      <c r="X31" s="88">
        <v>1.1000000000000001</v>
      </c>
      <c r="Y31" s="88">
        <f t="shared" si="32"/>
        <v>6.9194275092075888</v>
      </c>
    </row>
    <row r="32" spans="1:25" s="92" customFormat="1" x14ac:dyDescent="0.35">
      <c r="B32" s="93">
        <v>17</v>
      </c>
      <c r="C32" s="94">
        <v>84</v>
      </c>
      <c r="D32" s="94">
        <f t="shared" si="24"/>
        <v>39.599999999999973</v>
      </c>
      <c r="E32" s="94">
        <f t="shared" ref="E28:E56" si="33">H31-0.1</f>
        <v>44.400000000000027</v>
      </c>
      <c r="F32" s="95"/>
      <c r="G32" s="94">
        <f t="shared" si="14"/>
        <v>89.5</v>
      </c>
      <c r="H32" s="94">
        <f t="shared" si="25"/>
        <v>49.900000000000027</v>
      </c>
      <c r="I32" s="96">
        <f t="shared" si="26"/>
        <v>39.599999999999973</v>
      </c>
      <c r="J32" s="94">
        <v>50.51</v>
      </c>
      <c r="K32" s="66">
        <f t="shared" si="9"/>
        <v>-5.5E-2</v>
      </c>
      <c r="L32" s="97">
        <f t="shared" si="10"/>
        <v>-5.5E-2</v>
      </c>
      <c r="M32" s="67">
        <f t="shared" si="1"/>
        <v>-5.5</v>
      </c>
      <c r="N32" s="94">
        <v>100</v>
      </c>
      <c r="O32" s="99" t="s">
        <v>54</v>
      </c>
      <c r="P32" s="99">
        <v>8.9999999999999993E-3</v>
      </c>
      <c r="Q32" s="64">
        <v>6</v>
      </c>
      <c r="R32" s="100">
        <f t="shared" si="27"/>
        <v>3.8099999999999995E-2</v>
      </c>
      <c r="S32" s="101" t="e">
        <f t="shared" si="28"/>
        <v>#NUM!</v>
      </c>
      <c r="T32" s="101" t="e">
        <f t="shared" si="29"/>
        <v>#NUM!</v>
      </c>
      <c r="U32" s="102" t="e">
        <f t="shared" si="30"/>
        <v>#NUM!</v>
      </c>
      <c r="V32" s="98">
        <v>9.58</v>
      </c>
      <c r="W32" s="98">
        <f t="shared" si="31"/>
        <v>57.480000000000004</v>
      </c>
      <c r="X32" s="98">
        <v>10.08</v>
      </c>
      <c r="Y32" s="98" t="e">
        <f t="shared" si="32"/>
        <v>#NUM!</v>
      </c>
    </row>
    <row r="33" spans="2:25" s="81" customFormat="1" x14ac:dyDescent="0.35">
      <c r="B33" s="83">
        <v>15</v>
      </c>
      <c r="C33" s="15">
        <f t="shared" ref="C33" si="34">C32</f>
        <v>84</v>
      </c>
      <c r="D33" s="84">
        <f t="shared" si="24"/>
        <v>34.199999999999974</v>
      </c>
      <c r="E33" s="84">
        <f t="shared" si="33"/>
        <v>49.800000000000026</v>
      </c>
      <c r="F33" s="85"/>
      <c r="G33" s="84">
        <f t="shared" si="14"/>
        <v>87.5</v>
      </c>
      <c r="H33" s="84">
        <f t="shared" si="25"/>
        <v>53.300000000000026</v>
      </c>
      <c r="I33" s="86">
        <f t="shared" si="26"/>
        <v>34.199999999999974</v>
      </c>
      <c r="J33" s="84">
        <v>51.51</v>
      </c>
      <c r="K33" s="66">
        <f t="shared" si="9"/>
        <v>-3.5000000000000003E-2</v>
      </c>
      <c r="L33" s="66">
        <f t="shared" si="10"/>
        <v>-3.5000000000000003E-2</v>
      </c>
      <c r="M33" s="67">
        <f t="shared" si="1"/>
        <v>-3.5000000000000004</v>
      </c>
      <c r="N33" s="84">
        <v>100</v>
      </c>
      <c r="O33" s="89" t="s">
        <v>54</v>
      </c>
      <c r="P33" s="89">
        <v>8.9999999999999993E-3</v>
      </c>
      <c r="Q33" s="64">
        <v>6</v>
      </c>
      <c r="R33" s="90">
        <f t="shared" si="27"/>
        <v>3.8099999999999995E-2</v>
      </c>
      <c r="S33" s="91" t="e">
        <f t="shared" si="28"/>
        <v>#NUM!</v>
      </c>
      <c r="T33" s="91" t="e">
        <f t="shared" si="29"/>
        <v>#NUM!</v>
      </c>
      <c r="U33" s="102" t="e">
        <f t="shared" si="30"/>
        <v>#NUM!</v>
      </c>
      <c r="V33" s="88">
        <v>10.58</v>
      </c>
      <c r="W33" s="88">
        <f t="shared" si="31"/>
        <v>63.480000000000004</v>
      </c>
      <c r="X33" s="88">
        <v>11.08</v>
      </c>
      <c r="Y33" s="88" t="e">
        <f t="shared" si="32"/>
        <v>#NUM!</v>
      </c>
    </row>
    <row r="34" spans="2:25" s="81" customFormat="1" x14ac:dyDescent="0.35">
      <c r="B34" s="52">
        <v>16</v>
      </c>
      <c r="C34" s="84">
        <v>87.5</v>
      </c>
      <c r="D34" s="84">
        <f t="shared" si="24"/>
        <v>34.299999999999976</v>
      </c>
      <c r="E34" s="84">
        <f t="shared" si="33"/>
        <v>53.200000000000024</v>
      </c>
      <c r="F34" s="85"/>
      <c r="G34" s="84">
        <f t="shared" si="14"/>
        <v>84</v>
      </c>
      <c r="H34" s="84">
        <f t="shared" si="25"/>
        <v>49.700000000000024</v>
      </c>
      <c r="I34" s="86">
        <f t="shared" si="26"/>
        <v>34.299999999999976</v>
      </c>
      <c r="J34" s="84">
        <v>52.51</v>
      </c>
      <c r="K34" s="66">
        <f t="shared" si="9"/>
        <v>3.5000000000000003E-2</v>
      </c>
      <c r="L34" s="66">
        <f t="shared" si="10"/>
        <v>3.5000000000000003E-2</v>
      </c>
      <c r="M34" s="67">
        <f t="shared" si="1"/>
        <v>3.5000000000000004</v>
      </c>
      <c r="N34" s="84">
        <v>100</v>
      </c>
      <c r="O34" s="89" t="s">
        <v>54</v>
      </c>
      <c r="P34" s="89">
        <v>8.9999999999999993E-3</v>
      </c>
      <c r="Q34" s="64">
        <v>6</v>
      </c>
      <c r="R34" s="90">
        <f t="shared" si="27"/>
        <v>3.8099999999999995E-2</v>
      </c>
      <c r="S34" s="91">
        <f t="shared" si="28"/>
        <v>2.3536479138248536</v>
      </c>
      <c r="T34" s="91">
        <f t="shared" si="29"/>
        <v>42.934069105230037</v>
      </c>
      <c r="U34" s="102">
        <f t="shared" si="30"/>
        <v>1.2230380463426296</v>
      </c>
      <c r="V34" s="88">
        <v>11.58</v>
      </c>
      <c r="W34" s="88">
        <f t="shared" si="31"/>
        <v>69.48</v>
      </c>
      <c r="X34" s="88">
        <v>12.08</v>
      </c>
      <c r="Y34" s="88">
        <f t="shared" si="32"/>
        <v>28.432066799004232</v>
      </c>
    </row>
    <row r="35" spans="2:25" s="81" customFormat="1" x14ac:dyDescent="0.35">
      <c r="B35" s="83">
        <v>17</v>
      </c>
      <c r="C35" s="15">
        <v>84</v>
      </c>
      <c r="D35" s="84">
        <f t="shared" si="24"/>
        <v>34.399999999999977</v>
      </c>
      <c r="E35" s="84">
        <f t="shared" si="33"/>
        <v>49.600000000000023</v>
      </c>
      <c r="F35" s="85"/>
      <c r="G35" s="84">
        <f t="shared" si="14"/>
        <v>89.5</v>
      </c>
      <c r="H35" s="84">
        <f t="shared" si="25"/>
        <v>55.100000000000023</v>
      </c>
      <c r="I35" s="86">
        <f t="shared" si="26"/>
        <v>34.399999999999977</v>
      </c>
      <c r="J35" s="84">
        <v>53.51</v>
      </c>
      <c r="K35" s="66">
        <f t="shared" si="9"/>
        <v>-5.5E-2</v>
      </c>
      <c r="L35" s="66">
        <f t="shared" si="10"/>
        <v>-5.5E-2</v>
      </c>
      <c r="M35" s="67">
        <f t="shared" si="1"/>
        <v>-5.5</v>
      </c>
      <c r="N35" s="84">
        <v>100</v>
      </c>
      <c r="O35" s="89" t="s">
        <v>54</v>
      </c>
      <c r="P35" s="89">
        <v>8.9999999999999993E-3</v>
      </c>
      <c r="Q35" s="64">
        <v>6</v>
      </c>
      <c r="R35" s="90">
        <f t="shared" si="27"/>
        <v>3.8099999999999995E-2</v>
      </c>
      <c r="S35" s="91" t="e">
        <f t="shared" si="28"/>
        <v>#NUM!</v>
      </c>
      <c r="T35" s="91" t="e">
        <f t="shared" si="29"/>
        <v>#NUM!</v>
      </c>
      <c r="U35" s="102" t="e">
        <f t="shared" si="30"/>
        <v>#NUM!</v>
      </c>
      <c r="V35" s="88">
        <v>12.58</v>
      </c>
      <c r="W35" s="88">
        <f t="shared" si="31"/>
        <v>75.48</v>
      </c>
      <c r="X35" s="88">
        <v>13.08</v>
      </c>
      <c r="Y35" s="88" t="e">
        <f t="shared" si="32"/>
        <v>#NUM!</v>
      </c>
    </row>
    <row r="36" spans="2:25" s="81" customFormat="1" x14ac:dyDescent="0.35">
      <c r="B36" s="83">
        <v>17</v>
      </c>
      <c r="C36" s="15">
        <f>C35</f>
        <v>84</v>
      </c>
      <c r="D36" s="84">
        <f t="shared" si="24"/>
        <v>28.999999999999979</v>
      </c>
      <c r="E36" s="84">
        <f t="shared" si="33"/>
        <v>55.000000000000021</v>
      </c>
      <c r="F36" s="85"/>
      <c r="G36" s="84">
        <f t="shared" si="14"/>
        <v>87.5</v>
      </c>
      <c r="H36" s="84">
        <f t="shared" si="25"/>
        <v>58.500000000000021</v>
      </c>
      <c r="I36" s="86">
        <f t="shared" si="26"/>
        <v>28.999999999999979</v>
      </c>
      <c r="J36" s="84">
        <v>54.51</v>
      </c>
      <c r="K36" s="66">
        <f t="shared" si="9"/>
        <v>-3.5000000000000003E-2</v>
      </c>
      <c r="L36" s="66">
        <f t="shared" si="10"/>
        <v>-3.5000000000000003E-2</v>
      </c>
      <c r="M36" s="67">
        <f t="shared" si="1"/>
        <v>-3.5000000000000004</v>
      </c>
      <c r="N36" s="84">
        <v>100</v>
      </c>
      <c r="O36" s="89" t="s">
        <v>54</v>
      </c>
      <c r="P36" s="89">
        <v>8.9999999999999993E-3</v>
      </c>
      <c r="Q36" s="64">
        <v>6</v>
      </c>
      <c r="R36" s="90">
        <f t="shared" si="27"/>
        <v>3.8099999999999995E-2</v>
      </c>
      <c r="S36" s="91" t="e">
        <f t="shared" si="28"/>
        <v>#NUM!</v>
      </c>
      <c r="T36" s="91" t="e">
        <f t="shared" si="29"/>
        <v>#NUM!</v>
      </c>
      <c r="U36" s="102" t="e">
        <f t="shared" si="30"/>
        <v>#NUM!</v>
      </c>
      <c r="V36" s="88">
        <v>13.58</v>
      </c>
      <c r="W36" s="88">
        <f t="shared" si="31"/>
        <v>81.48</v>
      </c>
      <c r="X36" s="88">
        <v>14.08</v>
      </c>
      <c r="Y36" s="88" t="e">
        <f t="shared" si="32"/>
        <v>#NUM!</v>
      </c>
    </row>
    <row r="37" spans="2:25" s="71" customFormat="1" x14ac:dyDescent="0.35">
      <c r="B37" s="83">
        <v>18</v>
      </c>
      <c r="C37" s="15">
        <f t="shared" ref="C37" si="35">G29</f>
        <v>89.5</v>
      </c>
      <c r="D37" s="84">
        <f t="shared" si="24"/>
        <v>31.09999999999998</v>
      </c>
      <c r="E37" s="84">
        <f t="shared" si="33"/>
        <v>58.40000000000002</v>
      </c>
      <c r="F37" s="85"/>
      <c r="G37" s="84">
        <f t="shared" si="14"/>
        <v>84</v>
      </c>
      <c r="H37" s="84">
        <f t="shared" si="25"/>
        <v>52.90000000000002</v>
      </c>
      <c r="I37" s="86">
        <f t="shared" si="26"/>
        <v>31.09999999999998</v>
      </c>
      <c r="J37" s="84">
        <v>55.51</v>
      </c>
      <c r="K37" s="66">
        <f t="shared" si="9"/>
        <v>5.5E-2</v>
      </c>
      <c r="L37" s="66">
        <f t="shared" si="10"/>
        <v>5.5E-2</v>
      </c>
      <c r="M37" s="67">
        <f t="shared" si="1"/>
        <v>5.5</v>
      </c>
      <c r="N37" s="84">
        <v>100</v>
      </c>
      <c r="O37" s="89" t="s">
        <v>54</v>
      </c>
      <c r="P37" s="89">
        <v>8.9999999999999993E-3</v>
      </c>
      <c r="Q37" s="64">
        <v>6</v>
      </c>
      <c r="R37" s="90">
        <f t="shared" si="27"/>
        <v>3.8099999999999995E-2</v>
      </c>
      <c r="S37" s="91">
        <f t="shared" si="28"/>
        <v>2.9504538034675503</v>
      </c>
      <c r="T37" s="91">
        <f t="shared" si="29"/>
        <v>53.820703914889421</v>
      </c>
      <c r="U37" s="102">
        <f t="shared" si="30"/>
        <v>1.0313874766071804</v>
      </c>
      <c r="V37" s="88">
        <v>14.58</v>
      </c>
      <c r="W37" s="88">
        <f t="shared" si="31"/>
        <v>87.48</v>
      </c>
      <c r="X37" s="88">
        <v>15.08</v>
      </c>
      <c r="Y37" s="88">
        <f t="shared" si="32"/>
        <v>44.492843356290656</v>
      </c>
    </row>
    <row r="38" spans="2:25" s="71" customFormat="1" x14ac:dyDescent="0.35">
      <c r="B38" s="83">
        <v>18</v>
      </c>
      <c r="C38" s="15">
        <f t="shared" ref="C38:C40" si="36">C37</f>
        <v>89.5</v>
      </c>
      <c r="D38" s="84">
        <f t="shared" si="24"/>
        <v>36.699999999999982</v>
      </c>
      <c r="E38" s="84">
        <f t="shared" si="33"/>
        <v>52.800000000000018</v>
      </c>
      <c r="F38" s="85"/>
      <c r="G38" s="84">
        <f t="shared" si="14"/>
        <v>89.5</v>
      </c>
      <c r="H38" s="84">
        <f t="shared" si="25"/>
        <v>52.800000000000018</v>
      </c>
      <c r="I38" s="86">
        <f t="shared" si="26"/>
        <v>36.699999999999982</v>
      </c>
      <c r="J38" s="84">
        <v>56.51</v>
      </c>
      <c r="K38" s="66">
        <f t="shared" si="9"/>
        <v>0</v>
      </c>
      <c r="L38" s="66">
        <f t="shared" si="10"/>
        <v>0</v>
      </c>
      <c r="M38" s="67">
        <f t="shared" si="1"/>
        <v>0</v>
      </c>
      <c r="N38" s="84">
        <v>100</v>
      </c>
      <c r="O38" s="89" t="s">
        <v>54</v>
      </c>
      <c r="P38" s="89">
        <v>8.9999999999999993E-3</v>
      </c>
      <c r="Q38" s="64">
        <v>6</v>
      </c>
      <c r="R38" s="90">
        <f t="shared" si="27"/>
        <v>3.8099999999999995E-2</v>
      </c>
      <c r="S38" s="91">
        <f t="shared" si="28"/>
        <v>0</v>
      </c>
      <c r="T38" s="91">
        <f t="shared" si="29"/>
        <v>0</v>
      </c>
      <c r="U38" s="102" t="e">
        <f t="shared" si="30"/>
        <v>#DIV/0!</v>
      </c>
      <c r="V38" s="88">
        <v>15.58</v>
      </c>
      <c r="W38" s="88">
        <f t="shared" si="31"/>
        <v>93.48</v>
      </c>
      <c r="X38" s="88">
        <v>16.079999999999998</v>
      </c>
      <c r="Y38" s="88">
        <f t="shared" si="32"/>
        <v>0</v>
      </c>
    </row>
    <row r="39" spans="2:25" s="71" customFormat="1" x14ac:dyDescent="0.35">
      <c r="B39" s="83">
        <v>19</v>
      </c>
      <c r="C39" s="15">
        <f t="shared" ref="C39" si="37">G31</f>
        <v>84</v>
      </c>
      <c r="D39" s="84">
        <f t="shared" si="24"/>
        <v>31.299999999999983</v>
      </c>
      <c r="E39" s="84">
        <f t="shared" si="33"/>
        <v>52.700000000000017</v>
      </c>
      <c r="F39" s="85"/>
      <c r="G39" s="84">
        <f t="shared" si="14"/>
        <v>87.5</v>
      </c>
      <c r="H39" s="84">
        <f t="shared" si="25"/>
        <v>56.200000000000017</v>
      </c>
      <c r="I39" s="86">
        <f t="shared" si="26"/>
        <v>31.299999999999983</v>
      </c>
      <c r="J39" s="84">
        <v>57.51</v>
      </c>
      <c r="K39" s="66">
        <f t="shared" si="9"/>
        <v>-3.5000000000000003E-2</v>
      </c>
      <c r="L39" s="66">
        <f t="shared" si="10"/>
        <v>-3.5000000000000003E-2</v>
      </c>
      <c r="M39" s="67">
        <f t="shared" si="1"/>
        <v>-3.5000000000000004</v>
      </c>
      <c r="N39" s="84">
        <v>100</v>
      </c>
      <c r="O39" s="89" t="s">
        <v>54</v>
      </c>
      <c r="P39" s="89">
        <v>8.9999999999999993E-3</v>
      </c>
      <c r="Q39" s="64">
        <v>6</v>
      </c>
      <c r="R39" s="90">
        <f t="shared" si="27"/>
        <v>3.8099999999999995E-2</v>
      </c>
      <c r="S39" s="91" t="e">
        <f t="shared" si="28"/>
        <v>#NUM!</v>
      </c>
      <c r="T39" s="91" t="e">
        <f t="shared" si="29"/>
        <v>#NUM!</v>
      </c>
      <c r="U39" s="102" t="e">
        <f t="shared" si="30"/>
        <v>#NUM!</v>
      </c>
      <c r="V39" s="88">
        <v>16.579999999999998</v>
      </c>
      <c r="W39" s="88">
        <f t="shared" si="31"/>
        <v>99.47999999999999</v>
      </c>
      <c r="X39" s="88">
        <v>17.079999999999998</v>
      </c>
      <c r="Y39" s="88" t="e">
        <f t="shared" si="32"/>
        <v>#NUM!</v>
      </c>
    </row>
    <row r="40" spans="2:25" s="71" customFormat="1" x14ac:dyDescent="0.35">
      <c r="B40" s="83">
        <v>19</v>
      </c>
      <c r="C40" s="15">
        <f t="shared" ref="C40" si="38">C39</f>
        <v>84</v>
      </c>
      <c r="D40" s="84">
        <f t="shared" si="24"/>
        <v>27.899999999999984</v>
      </c>
      <c r="E40" s="84">
        <f t="shared" si="33"/>
        <v>56.100000000000016</v>
      </c>
      <c r="F40" s="85"/>
      <c r="G40" s="84">
        <f t="shared" si="14"/>
        <v>84</v>
      </c>
      <c r="H40" s="84">
        <f t="shared" si="25"/>
        <v>56.100000000000016</v>
      </c>
      <c r="I40" s="86">
        <f t="shared" si="26"/>
        <v>27.899999999999984</v>
      </c>
      <c r="J40" s="84">
        <v>58.51</v>
      </c>
      <c r="K40" s="66">
        <f t="shared" si="9"/>
        <v>0</v>
      </c>
      <c r="L40" s="66">
        <f t="shared" si="10"/>
        <v>0</v>
      </c>
      <c r="M40" s="67">
        <f t="shared" si="1"/>
        <v>0</v>
      </c>
      <c r="N40" s="84">
        <v>100</v>
      </c>
      <c r="O40" s="89" t="s">
        <v>54</v>
      </c>
      <c r="P40" s="89">
        <v>8.9999999999999993E-3</v>
      </c>
      <c r="Q40" s="64">
        <v>6</v>
      </c>
      <c r="R40" s="90">
        <f t="shared" si="27"/>
        <v>3.8099999999999995E-2</v>
      </c>
      <c r="S40" s="91">
        <f t="shared" si="28"/>
        <v>0</v>
      </c>
      <c r="T40" s="91">
        <f t="shared" si="29"/>
        <v>0</v>
      </c>
      <c r="U40" s="102" t="e">
        <f t="shared" si="30"/>
        <v>#DIV/0!</v>
      </c>
      <c r="V40" s="88">
        <v>17.579999999999998</v>
      </c>
      <c r="W40" s="88">
        <f t="shared" si="31"/>
        <v>105.47999999999999</v>
      </c>
      <c r="X40" s="88">
        <v>18.079999999999998</v>
      </c>
      <c r="Y40" s="88">
        <f t="shared" si="32"/>
        <v>0</v>
      </c>
    </row>
    <row r="41" spans="2:25" s="71" customFormat="1" x14ac:dyDescent="0.35">
      <c r="B41" s="52">
        <v>20</v>
      </c>
      <c r="C41" s="84">
        <f t="shared" ref="C28:C56" si="39">G40</f>
        <v>84</v>
      </c>
      <c r="D41" s="84">
        <f t="shared" si="24"/>
        <v>27.999999999999986</v>
      </c>
      <c r="E41" s="84">
        <f t="shared" si="33"/>
        <v>56.000000000000014</v>
      </c>
      <c r="F41" s="85"/>
      <c r="G41" s="84">
        <f t="shared" si="14"/>
        <v>89.5</v>
      </c>
      <c r="H41" s="84">
        <f t="shared" si="25"/>
        <v>61.500000000000014</v>
      </c>
      <c r="I41" s="86">
        <f t="shared" si="26"/>
        <v>27.999999999999986</v>
      </c>
      <c r="J41" s="84">
        <v>59.51</v>
      </c>
      <c r="K41" s="66">
        <f t="shared" si="9"/>
        <v>-5.5E-2</v>
      </c>
      <c r="L41" s="66">
        <f t="shared" si="10"/>
        <v>-5.5E-2</v>
      </c>
      <c r="M41" s="67">
        <f t="shared" si="1"/>
        <v>-5.5</v>
      </c>
      <c r="N41" s="84">
        <v>100</v>
      </c>
      <c r="O41" s="89" t="s">
        <v>54</v>
      </c>
      <c r="P41" s="89">
        <v>8.9999999999999993E-3</v>
      </c>
      <c r="Q41" s="64">
        <v>6</v>
      </c>
      <c r="R41" s="90">
        <f t="shared" si="27"/>
        <v>3.8099999999999995E-2</v>
      </c>
      <c r="S41" s="91" t="e">
        <f t="shared" si="28"/>
        <v>#NUM!</v>
      </c>
      <c r="T41" s="91" t="e">
        <f t="shared" si="29"/>
        <v>#NUM!</v>
      </c>
      <c r="U41" s="102" t="e">
        <f t="shared" si="30"/>
        <v>#NUM!</v>
      </c>
      <c r="V41" s="88">
        <v>18.579999999999998</v>
      </c>
      <c r="W41" s="88">
        <f t="shared" si="31"/>
        <v>111.47999999999999</v>
      </c>
      <c r="X41" s="88">
        <v>19.079999999999998</v>
      </c>
      <c r="Y41" s="88" t="e">
        <f t="shared" si="32"/>
        <v>#NUM!</v>
      </c>
    </row>
    <row r="42" spans="2:25" s="71" customFormat="1" x14ac:dyDescent="0.35">
      <c r="B42" s="83">
        <v>21</v>
      </c>
      <c r="C42" s="15">
        <f>G34</f>
        <v>84</v>
      </c>
      <c r="D42" s="84">
        <f t="shared" si="24"/>
        <v>22.599999999999987</v>
      </c>
      <c r="E42" s="84">
        <f t="shared" si="33"/>
        <v>61.400000000000013</v>
      </c>
      <c r="F42" s="85"/>
      <c r="G42" s="84">
        <f t="shared" si="14"/>
        <v>87.5</v>
      </c>
      <c r="H42" s="84">
        <f t="shared" si="25"/>
        <v>64.90000000000002</v>
      </c>
      <c r="I42" s="86">
        <f t="shared" si="26"/>
        <v>22.59999999999998</v>
      </c>
      <c r="J42" s="84">
        <v>60.51</v>
      </c>
      <c r="K42" s="66">
        <f t="shared" si="9"/>
        <v>-3.5000000000000003E-2</v>
      </c>
      <c r="L42" s="66">
        <f t="shared" si="10"/>
        <v>-3.5000000000000003E-2</v>
      </c>
      <c r="M42" s="67">
        <f t="shared" si="1"/>
        <v>-3.5000000000000004</v>
      </c>
      <c r="N42" s="84">
        <v>100</v>
      </c>
      <c r="O42" s="89" t="s">
        <v>54</v>
      </c>
      <c r="P42" s="89">
        <v>8.9999999999999993E-3</v>
      </c>
      <c r="Q42" s="64">
        <v>6</v>
      </c>
      <c r="R42" s="90">
        <f t="shared" si="27"/>
        <v>3.8099999999999995E-2</v>
      </c>
      <c r="S42" s="91" t="e">
        <f t="shared" si="28"/>
        <v>#NUM!</v>
      </c>
      <c r="T42" s="91" t="e">
        <f t="shared" si="29"/>
        <v>#NUM!</v>
      </c>
      <c r="U42" s="102" t="e">
        <f t="shared" si="30"/>
        <v>#NUM!</v>
      </c>
      <c r="V42" s="88">
        <v>19.579999999999998</v>
      </c>
      <c r="W42" s="88">
        <f t="shared" si="31"/>
        <v>117.47999999999999</v>
      </c>
      <c r="X42" s="88">
        <v>20.079999999999998</v>
      </c>
      <c r="Y42" s="88" t="e">
        <f t="shared" si="32"/>
        <v>#NUM!</v>
      </c>
    </row>
    <row r="43" spans="2:25" s="71" customFormat="1" x14ac:dyDescent="0.35">
      <c r="B43" s="83">
        <v>21</v>
      </c>
      <c r="C43" s="15">
        <f>C42</f>
        <v>84</v>
      </c>
      <c r="D43" s="84">
        <f t="shared" si="24"/>
        <v>19.199999999999974</v>
      </c>
      <c r="E43" s="84">
        <f t="shared" si="33"/>
        <v>64.800000000000026</v>
      </c>
      <c r="F43" s="85"/>
      <c r="G43" s="84">
        <f t="shared" si="14"/>
        <v>84</v>
      </c>
      <c r="H43" s="84">
        <f t="shared" si="25"/>
        <v>64.800000000000026</v>
      </c>
      <c r="I43" s="86">
        <f t="shared" si="26"/>
        <v>19.199999999999974</v>
      </c>
      <c r="J43" s="84">
        <v>61.51</v>
      </c>
      <c r="K43" s="66">
        <f t="shared" si="9"/>
        <v>0</v>
      </c>
      <c r="L43" s="66">
        <f t="shared" si="10"/>
        <v>0</v>
      </c>
      <c r="M43" s="67">
        <f t="shared" si="1"/>
        <v>0</v>
      </c>
      <c r="N43" s="84">
        <v>100</v>
      </c>
      <c r="O43" s="89" t="s">
        <v>54</v>
      </c>
      <c r="P43" s="89">
        <v>8.9999999999999993E-3</v>
      </c>
      <c r="Q43" s="64">
        <v>6</v>
      </c>
      <c r="R43" s="90">
        <f t="shared" si="27"/>
        <v>3.8099999999999995E-2</v>
      </c>
      <c r="S43" s="91">
        <f t="shared" si="28"/>
        <v>0</v>
      </c>
      <c r="T43" s="91">
        <f t="shared" si="29"/>
        <v>0</v>
      </c>
      <c r="U43" s="102" t="e">
        <f t="shared" si="30"/>
        <v>#DIV/0!</v>
      </c>
      <c r="V43" s="88">
        <v>20.58</v>
      </c>
      <c r="W43" s="88">
        <f t="shared" si="31"/>
        <v>123.47999999999999</v>
      </c>
      <c r="X43" s="88">
        <v>21.08</v>
      </c>
      <c r="Y43" s="88">
        <f t="shared" si="32"/>
        <v>0</v>
      </c>
    </row>
    <row r="44" spans="2:25" s="71" customFormat="1" x14ac:dyDescent="0.35">
      <c r="B44" s="83">
        <v>22</v>
      </c>
      <c r="C44" s="15">
        <f t="shared" ref="C44" si="40">G36</f>
        <v>87.5</v>
      </c>
      <c r="D44" s="84">
        <f t="shared" si="24"/>
        <v>22.799999999999969</v>
      </c>
      <c r="E44" s="84">
        <f t="shared" si="33"/>
        <v>64.700000000000031</v>
      </c>
      <c r="F44" s="85"/>
      <c r="G44" s="84">
        <f t="shared" si="14"/>
        <v>89.5</v>
      </c>
      <c r="H44" s="84">
        <f t="shared" si="25"/>
        <v>66.700000000000031</v>
      </c>
      <c r="I44" s="86">
        <f t="shared" si="26"/>
        <v>22.799999999999969</v>
      </c>
      <c r="J44" s="84">
        <v>62.51</v>
      </c>
      <c r="K44" s="66">
        <f t="shared" si="9"/>
        <v>-0.02</v>
      </c>
      <c r="L44" s="66">
        <f t="shared" si="10"/>
        <v>-0.02</v>
      </c>
      <c r="M44" s="67">
        <f t="shared" si="1"/>
        <v>-2</v>
      </c>
      <c r="N44" s="84">
        <v>100</v>
      </c>
      <c r="O44" s="89" t="s">
        <v>54</v>
      </c>
      <c r="P44" s="89">
        <v>8.9999999999999993E-3</v>
      </c>
      <c r="Q44" s="64">
        <v>6</v>
      </c>
      <c r="R44" s="90">
        <f t="shared" si="27"/>
        <v>3.8099999999999995E-2</v>
      </c>
      <c r="S44" s="91" t="e">
        <f t="shared" si="28"/>
        <v>#NUM!</v>
      </c>
      <c r="T44" s="91" t="e">
        <f t="shared" si="29"/>
        <v>#NUM!</v>
      </c>
      <c r="U44" s="102" t="e">
        <f t="shared" si="30"/>
        <v>#NUM!</v>
      </c>
      <c r="V44" s="88">
        <v>21.58</v>
      </c>
      <c r="W44" s="88">
        <f t="shared" si="31"/>
        <v>129.47999999999999</v>
      </c>
      <c r="X44" s="88">
        <v>22.08</v>
      </c>
      <c r="Y44" s="88" t="e">
        <f t="shared" si="32"/>
        <v>#NUM!</v>
      </c>
    </row>
    <row r="45" spans="2:25" s="71" customFormat="1" x14ac:dyDescent="0.35">
      <c r="B45" s="83">
        <v>22</v>
      </c>
      <c r="C45" s="15">
        <f t="shared" ref="C45:C47" si="41">C44</f>
        <v>87.5</v>
      </c>
      <c r="D45" s="84">
        <f t="shared" si="24"/>
        <v>20.899999999999963</v>
      </c>
      <c r="E45" s="84">
        <f t="shared" si="33"/>
        <v>66.600000000000037</v>
      </c>
      <c r="F45" s="85"/>
      <c r="G45" s="84">
        <f t="shared" si="14"/>
        <v>87.5</v>
      </c>
      <c r="H45" s="84">
        <f t="shared" si="25"/>
        <v>66.600000000000037</v>
      </c>
      <c r="I45" s="86">
        <f t="shared" si="26"/>
        <v>20.899999999999963</v>
      </c>
      <c r="J45" s="84">
        <v>63.51</v>
      </c>
      <c r="K45" s="66">
        <f t="shared" si="9"/>
        <v>0</v>
      </c>
      <c r="L45" s="66">
        <f t="shared" si="10"/>
        <v>0</v>
      </c>
      <c r="M45" s="67">
        <f t="shared" si="1"/>
        <v>0</v>
      </c>
      <c r="N45" s="84">
        <v>100</v>
      </c>
      <c r="O45" s="89" t="s">
        <v>54</v>
      </c>
      <c r="P45" s="89">
        <v>8.9999999999999993E-3</v>
      </c>
      <c r="Q45" s="64">
        <v>6</v>
      </c>
      <c r="R45" s="90">
        <f t="shared" si="27"/>
        <v>3.8099999999999995E-2</v>
      </c>
      <c r="S45" s="91">
        <f t="shared" si="28"/>
        <v>0</v>
      </c>
      <c r="T45" s="91">
        <f t="shared" si="29"/>
        <v>0</v>
      </c>
      <c r="U45" s="102" t="e">
        <f t="shared" si="30"/>
        <v>#DIV/0!</v>
      </c>
      <c r="V45" s="88">
        <v>22.58</v>
      </c>
      <c r="W45" s="88">
        <f t="shared" si="31"/>
        <v>135.47999999999999</v>
      </c>
      <c r="X45" s="88">
        <v>23.08</v>
      </c>
      <c r="Y45" s="88">
        <f t="shared" si="32"/>
        <v>0</v>
      </c>
    </row>
    <row r="46" spans="2:25" s="71" customFormat="1" x14ac:dyDescent="0.35">
      <c r="B46" s="83">
        <v>23</v>
      </c>
      <c r="C46" s="15">
        <f t="shared" ref="C46" si="42">G38</f>
        <v>89.5</v>
      </c>
      <c r="D46" s="84">
        <f t="shared" si="24"/>
        <v>22.999999999999957</v>
      </c>
      <c r="E46" s="84">
        <f t="shared" si="33"/>
        <v>66.500000000000043</v>
      </c>
      <c r="F46" s="85"/>
      <c r="G46" s="84">
        <f t="shared" si="14"/>
        <v>84</v>
      </c>
      <c r="H46" s="84">
        <f t="shared" si="25"/>
        <v>61.000000000000043</v>
      </c>
      <c r="I46" s="86">
        <f t="shared" si="26"/>
        <v>22.999999999999957</v>
      </c>
      <c r="J46" s="84">
        <v>64.510000000000005</v>
      </c>
      <c r="K46" s="66">
        <f t="shared" si="9"/>
        <v>5.5E-2</v>
      </c>
      <c r="L46" s="66">
        <f t="shared" si="10"/>
        <v>5.5E-2</v>
      </c>
      <c r="M46" s="67">
        <f t="shared" si="1"/>
        <v>5.5</v>
      </c>
      <c r="N46" s="84">
        <v>100</v>
      </c>
      <c r="O46" s="89" t="s">
        <v>54</v>
      </c>
      <c r="P46" s="89">
        <v>8.9999999999999993E-3</v>
      </c>
      <c r="Q46" s="64">
        <v>6</v>
      </c>
      <c r="R46" s="90">
        <f t="shared" si="27"/>
        <v>3.8099999999999995E-2</v>
      </c>
      <c r="S46" s="91">
        <f t="shared" si="28"/>
        <v>2.9504538034675503</v>
      </c>
      <c r="T46" s="91">
        <f t="shared" si="29"/>
        <v>53.820703914889421</v>
      </c>
      <c r="U46" s="102">
        <f t="shared" si="30"/>
        <v>1.1986093697699374</v>
      </c>
      <c r="V46" s="88">
        <v>23.58</v>
      </c>
      <c r="W46" s="88">
        <f t="shared" si="31"/>
        <v>141.47999999999999</v>
      </c>
      <c r="X46" s="88">
        <v>24.08</v>
      </c>
      <c r="Y46" s="88">
        <f t="shared" si="32"/>
        <v>71.046927587498601</v>
      </c>
    </row>
    <row r="47" spans="2:25" s="71" customFormat="1" x14ac:dyDescent="0.35">
      <c r="B47" s="83">
        <v>23</v>
      </c>
      <c r="C47" s="15">
        <f t="shared" ref="C47" si="43">C46</f>
        <v>89.5</v>
      </c>
      <c r="D47" s="84">
        <f t="shared" si="24"/>
        <v>28.599999999999959</v>
      </c>
      <c r="E47" s="84">
        <f t="shared" si="33"/>
        <v>60.900000000000041</v>
      </c>
      <c r="F47" s="85"/>
      <c r="G47" s="84">
        <f t="shared" si="14"/>
        <v>89.5</v>
      </c>
      <c r="H47" s="84">
        <f t="shared" si="25"/>
        <v>60.900000000000041</v>
      </c>
      <c r="I47" s="86">
        <f t="shared" si="26"/>
        <v>28.599999999999959</v>
      </c>
      <c r="J47" s="84">
        <v>65.510000000000005</v>
      </c>
      <c r="K47" s="66">
        <f t="shared" si="9"/>
        <v>0</v>
      </c>
      <c r="L47" s="66">
        <f t="shared" si="10"/>
        <v>0</v>
      </c>
      <c r="M47" s="67">
        <f t="shared" si="1"/>
        <v>0</v>
      </c>
      <c r="N47" s="84">
        <v>100</v>
      </c>
      <c r="O47" s="89" t="s">
        <v>54</v>
      </c>
      <c r="P47" s="89">
        <v>8.9999999999999993E-3</v>
      </c>
      <c r="Q47" s="64">
        <v>6</v>
      </c>
      <c r="R47" s="90">
        <f t="shared" si="27"/>
        <v>3.8099999999999995E-2</v>
      </c>
      <c r="S47" s="91">
        <f t="shared" si="28"/>
        <v>0</v>
      </c>
      <c r="T47" s="91">
        <f t="shared" si="29"/>
        <v>0</v>
      </c>
      <c r="U47" s="102" t="e">
        <f t="shared" si="30"/>
        <v>#DIV/0!</v>
      </c>
      <c r="V47" s="88">
        <v>24.58</v>
      </c>
      <c r="W47" s="88">
        <f t="shared" si="31"/>
        <v>147.47999999999999</v>
      </c>
      <c r="X47" s="88">
        <v>25.08</v>
      </c>
      <c r="Y47" s="88">
        <f t="shared" si="32"/>
        <v>0</v>
      </c>
    </row>
    <row r="48" spans="2:25" s="71" customFormat="1" x14ac:dyDescent="0.35">
      <c r="B48" s="52">
        <v>2</v>
      </c>
      <c r="C48" s="84">
        <f t="shared" si="39"/>
        <v>89.5</v>
      </c>
      <c r="D48" s="84">
        <f t="shared" si="24"/>
        <v>28.69999999999996</v>
      </c>
      <c r="E48" s="84">
        <f t="shared" si="33"/>
        <v>60.80000000000004</v>
      </c>
      <c r="F48" s="85"/>
      <c r="G48" s="84">
        <f t="shared" si="14"/>
        <v>87.5</v>
      </c>
      <c r="H48" s="84">
        <f t="shared" si="25"/>
        <v>58.80000000000004</v>
      </c>
      <c r="I48" s="86">
        <f t="shared" si="26"/>
        <v>28.69999999999996</v>
      </c>
      <c r="J48" s="84">
        <v>66.510000000000005</v>
      </c>
      <c r="K48" s="66">
        <f t="shared" si="9"/>
        <v>0.02</v>
      </c>
      <c r="L48" s="66">
        <f t="shared" si="10"/>
        <v>0.02</v>
      </c>
      <c r="M48" s="67">
        <f t="shared" si="1"/>
        <v>2</v>
      </c>
      <c r="N48" s="84">
        <v>100</v>
      </c>
      <c r="O48" s="89" t="s">
        <v>54</v>
      </c>
      <c r="P48" s="89">
        <v>8.9999999999999993E-3</v>
      </c>
      <c r="Q48" s="64">
        <v>6</v>
      </c>
      <c r="R48" s="90">
        <f t="shared" si="27"/>
        <v>3.8099999999999995E-2</v>
      </c>
      <c r="S48" s="91">
        <f t="shared" si="28"/>
        <v>1.7791905867961555</v>
      </c>
      <c r="T48" s="91">
        <f t="shared" si="29"/>
        <v>32.455105607000029</v>
      </c>
      <c r="U48" s="102">
        <f t="shared" si="30"/>
        <v>2.0492923611271472</v>
      </c>
      <c r="V48" s="88">
        <v>25.58</v>
      </c>
      <c r="W48" s="88">
        <f t="shared" si="31"/>
        <v>153.47999999999999</v>
      </c>
      <c r="X48" s="88">
        <v>26.08</v>
      </c>
      <c r="Y48" s="88">
        <f t="shared" si="32"/>
        <v>46.401290503643729</v>
      </c>
    </row>
    <row r="49" spans="2:25" s="71" customFormat="1" x14ac:dyDescent="0.35">
      <c r="B49" s="83">
        <v>34</v>
      </c>
      <c r="C49" s="15">
        <f>G41</f>
        <v>89.5</v>
      </c>
      <c r="D49" s="84">
        <f t="shared" si="24"/>
        <v>30.799999999999962</v>
      </c>
      <c r="E49" s="84">
        <f t="shared" si="33"/>
        <v>58.700000000000038</v>
      </c>
      <c r="F49" s="85"/>
      <c r="G49" s="84">
        <f t="shared" si="14"/>
        <v>84</v>
      </c>
      <c r="H49" s="84">
        <f t="shared" si="25"/>
        <v>53.200000000000038</v>
      </c>
      <c r="I49" s="86">
        <f t="shared" si="26"/>
        <v>30.799999999999962</v>
      </c>
      <c r="J49" s="84">
        <v>67.510000000000005</v>
      </c>
      <c r="K49" s="66">
        <f t="shared" si="9"/>
        <v>5.5E-2</v>
      </c>
      <c r="L49" s="66">
        <f t="shared" si="10"/>
        <v>5.5E-2</v>
      </c>
      <c r="M49" s="67">
        <f t="shared" si="1"/>
        <v>5.5</v>
      </c>
      <c r="N49" s="84">
        <v>100</v>
      </c>
      <c r="O49" s="89" t="s">
        <v>54</v>
      </c>
      <c r="P49" s="89">
        <v>8.9999999999999993E-3</v>
      </c>
      <c r="Q49" s="64">
        <v>6</v>
      </c>
      <c r="R49" s="90">
        <f t="shared" si="27"/>
        <v>3.8099999999999995E-2</v>
      </c>
      <c r="S49" s="91">
        <f t="shared" si="28"/>
        <v>2.9504538034675503</v>
      </c>
      <c r="T49" s="91">
        <f t="shared" si="29"/>
        <v>53.820703914889421</v>
      </c>
      <c r="U49" s="102">
        <f t="shared" si="30"/>
        <v>1.2543500008241895</v>
      </c>
      <c r="V49" s="88">
        <v>26.58</v>
      </c>
      <c r="W49" s="88">
        <f t="shared" si="31"/>
        <v>159.47999999999999</v>
      </c>
      <c r="X49" s="88">
        <v>27.08</v>
      </c>
      <c r="Y49" s="88">
        <f t="shared" si="32"/>
        <v>79.898288997901261</v>
      </c>
    </row>
    <row r="50" spans="2:25" s="71" customFormat="1" x14ac:dyDescent="0.35">
      <c r="B50" s="83">
        <v>35</v>
      </c>
      <c r="C50" s="15">
        <f>C49</f>
        <v>89.5</v>
      </c>
      <c r="D50" s="84">
        <f t="shared" si="24"/>
        <v>36.399999999999963</v>
      </c>
      <c r="E50" s="84">
        <f t="shared" si="33"/>
        <v>53.100000000000037</v>
      </c>
      <c r="F50" s="85"/>
      <c r="G50" s="84">
        <f t="shared" si="14"/>
        <v>89.5</v>
      </c>
      <c r="H50" s="84">
        <f t="shared" si="25"/>
        <v>53.100000000000037</v>
      </c>
      <c r="I50" s="86">
        <f t="shared" si="26"/>
        <v>36.399999999999963</v>
      </c>
      <c r="J50" s="84">
        <v>68.510000000000005</v>
      </c>
      <c r="K50" s="66">
        <f t="shared" si="9"/>
        <v>0</v>
      </c>
      <c r="L50" s="66">
        <f t="shared" si="10"/>
        <v>0</v>
      </c>
      <c r="M50" s="67">
        <f t="shared" si="1"/>
        <v>0</v>
      </c>
      <c r="N50" s="84">
        <v>100</v>
      </c>
      <c r="O50" s="89" t="s">
        <v>54</v>
      </c>
      <c r="P50" s="89">
        <v>8.9999999999999993E-3</v>
      </c>
      <c r="Q50" s="64">
        <v>6</v>
      </c>
      <c r="R50" s="90">
        <f t="shared" si="27"/>
        <v>3.8099999999999995E-2</v>
      </c>
      <c r="S50" s="91">
        <f t="shared" si="28"/>
        <v>0</v>
      </c>
      <c r="T50" s="91">
        <f t="shared" si="29"/>
        <v>0</v>
      </c>
      <c r="U50" s="102" t="e">
        <f t="shared" si="30"/>
        <v>#DIV/0!</v>
      </c>
      <c r="V50" s="88">
        <v>27.58</v>
      </c>
      <c r="W50" s="88">
        <f t="shared" si="31"/>
        <v>165.48</v>
      </c>
      <c r="X50" s="88">
        <v>28.08</v>
      </c>
      <c r="Y50" s="88">
        <f t="shared" si="32"/>
        <v>0</v>
      </c>
    </row>
    <row r="51" spans="2:25" s="71" customFormat="1" x14ac:dyDescent="0.35">
      <c r="B51" s="83">
        <v>36</v>
      </c>
      <c r="C51" s="15">
        <f t="shared" ref="C51" si="44">G43</f>
        <v>84</v>
      </c>
      <c r="D51" s="84">
        <f t="shared" si="24"/>
        <v>30.999999999999964</v>
      </c>
      <c r="E51" s="84">
        <f t="shared" si="33"/>
        <v>53.000000000000036</v>
      </c>
      <c r="F51" s="85"/>
      <c r="G51" s="84">
        <f t="shared" si="14"/>
        <v>87.5</v>
      </c>
      <c r="H51" s="84">
        <f t="shared" si="25"/>
        <v>56.500000000000036</v>
      </c>
      <c r="I51" s="86">
        <f t="shared" si="26"/>
        <v>30.999999999999964</v>
      </c>
      <c r="J51" s="84">
        <v>69.510000000000005</v>
      </c>
      <c r="K51" s="66">
        <f t="shared" si="9"/>
        <v>-3.5000000000000003E-2</v>
      </c>
      <c r="L51" s="66">
        <f t="shared" si="10"/>
        <v>-3.5000000000000003E-2</v>
      </c>
      <c r="M51" s="67">
        <f t="shared" si="1"/>
        <v>-3.5000000000000004</v>
      </c>
      <c r="N51" s="84">
        <v>100</v>
      </c>
      <c r="O51" s="89" t="s">
        <v>54</v>
      </c>
      <c r="P51" s="89">
        <v>8.9999999999999993E-3</v>
      </c>
      <c r="Q51" s="64">
        <v>6</v>
      </c>
      <c r="R51" s="90">
        <f t="shared" si="27"/>
        <v>3.8099999999999995E-2</v>
      </c>
      <c r="S51" s="91" t="e">
        <f t="shared" si="28"/>
        <v>#NUM!</v>
      </c>
      <c r="T51" s="91" t="e">
        <f t="shared" si="29"/>
        <v>#NUM!</v>
      </c>
      <c r="U51" s="102" t="e">
        <f t="shared" si="30"/>
        <v>#NUM!</v>
      </c>
      <c r="V51" s="88">
        <v>28.58</v>
      </c>
      <c r="W51" s="88">
        <f t="shared" si="31"/>
        <v>171.48</v>
      </c>
      <c r="X51" s="88">
        <v>29.08</v>
      </c>
      <c r="Y51" s="88" t="e">
        <f t="shared" si="32"/>
        <v>#NUM!</v>
      </c>
    </row>
    <row r="52" spans="2:25" s="71" customFormat="1" x14ac:dyDescent="0.35">
      <c r="B52" s="83">
        <v>37</v>
      </c>
      <c r="C52" s="15">
        <f t="shared" ref="C52:C54" si="45">C51</f>
        <v>84</v>
      </c>
      <c r="D52" s="84">
        <f t="shared" si="24"/>
        <v>27.599999999999966</v>
      </c>
      <c r="E52" s="84">
        <f t="shared" si="33"/>
        <v>56.400000000000034</v>
      </c>
      <c r="F52" s="85"/>
      <c r="G52" s="84">
        <f t="shared" si="14"/>
        <v>84</v>
      </c>
      <c r="H52" s="84">
        <f t="shared" si="25"/>
        <v>56.400000000000034</v>
      </c>
      <c r="I52" s="86">
        <f t="shared" si="26"/>
        <v>27.599999999999966</v>
      </c>
      <c r="J52" s="84">
        <v>70.510000000000005</v>
      </c>
      <c r="K52" s="66">
        <f t="shared" si="9"/>
        <v>0</v>
      </c>
      <c r="L52" s="66">
        <f t="shared" si="10"/>
        <v>0</v>
      </c>
      <c r="M52" s="67">
        <f t="shared" si="1"/>
        <v>0</v>
      </c>
      <c r="N52" s="84">
        <v>100</v>
      </c>
      <c r="O52" s="89" t="s">
        <v>54</v>
      </c>
      <c r="P52" s="89">
        <v>8.9999999999999993E-3</v>
      </c>
      <c r="Q52" s="64">
        <v>6</v>
      </c>
      <c r="R52" s="90">
        <f t="shared" si="27"/>
        <v>3.8099999999999995E-2</v>
      </c>
      <c r="S52" s="91">
        <f t="shared" si="28"/>
        <v>0</v>
      </c>
      <c r="T52" s="91">
        <f t="shared" si="29"/>
        <v>0</v>
      </c>
      <c r="U52" s="102" t="e">
        <f t="shared" si="30"/>
        <v>#DIV/0!</v>
      </c>
      <c r="V52" s="88">
        <v>29.58</v>
      </c>
      <c r="W52" s="88">
        <f t="shared" si="31"/>
        <v>177.48</v>
      </c>
      <c r="X52" s="88">
        <v>30.08</v>
      </c>
      <c r="Y52" s="88">
        <f t="shared" si="32"/>
        <v>0</v>
      </c>
    </row>
    <row r="53" spans="2:25" s="71" customFormat="1" x14ac:dyDescent="0.35">
      <c r="B53" s="83">
        <v>38</v>
      </c>
      <c r="C53" s="15">
        <f t="shared" ref="C53" si="46">G45</f>
        <v>87.5</v>
      </c>
      <c r="D53" s="84">
        <f t="shared" si="24"/>
        <v>31.199999999999967</v>
      </c>
      <c r="E53" s="84">
        <f t="shared" si="33"/>
        <v>56.300000000000033</v>
      </c>
      <c r="F53" s="85"/>
      <c r="G53" s="84">
        <f t="shared" si="14"/>
        <v>89.5</v>
      </c>
      <c r="H53" s="84">
        <f t="shared" si="25"/>
        <v>58.300000000000033</v>
      </c>
      <c r="I53" s="86">
        <f t="shared" si="26"/>
        <v>31.199999999999967</v>
      </c>
      <c r="J53" s="84">
        <v>71.510000000000005</v>
      </c>
      <c r="K53" s="66">
        <f t="shared" si="9"/>
        <v>-0.02</v>
      </c>
      <c r="L53" s="66">
        <f t="shared" si="10"/>
        <v>-0.02</v>
      </c>
      <c r="M53" s="67">
        <f t="shared" si="1"/>
        <v>-2</v>
      </c>
      <c r="N53" s="84">
        <v>100</v>
      </c>
      <c r="O53" s="89" t="s">
        <v>54</v>
      </c>
      <c r="P53" s="89">
        <v>8.9999999999999993E-3</v>
      </c>
      <c r="Q53" s="64">
        <v>6</v>
      </c>
      <c r="R53" s="90">
        <f t="shared" si="27"/>
        <v>3.8099999999999995E-2</v>
      </c>
      <c r="S53" s="91" t="e">
        <f t="shared" si="28"/>
        <v>#NUM!</v>
      </c>
      <c r="T53" s="91" t="e">
        <f t="shared" si="29"/>
        <v>#NUM!</v>
      </c>
      <c r="U53" s="102" t="e">
        <f t="shared" si="30"/>
        <v>#NUM!</v>
      </c>
      <c r="V53" s="88">
        <v>30.58</v>
      </c>
      <c r="W53" s="88">
        <f t="shared" si="31"/>
        <v>183.48</v>
      </c>
      <c r="X53" s="88">
        <v>31.08</v>
      </c>
      <c r="Y53" s="88" t="e">
        <f t="shared" si="32"/>
        <v>#NUM!</v>
      </c>
    </row>
    <row r="54" spans="2:25" s="71" customFormat="1" x14ac:dyDescent="0.35">
      <c r="B54" s="83">
        <v>39</v>
      </c>
      <c r="C54" s="15">
        <f t="shared" ref="C54" si="47">C53</f>
        <v>87.5</v>
      </c>
      <c r="D54" s="84">
        <f t="shared" si="24"/>
        <v>29.299999999999969</v>
      </c>
      <c r="E54" s="84">
        <f t="shared" si="33"/>
        <v>58.200000000000031</v>
      </c>
      <c r="F54" s="85"/>
      <c r="G54" s="84">
        <f t="shared" si="14"/>
        <v>87.5</v>
      </c>
      <c r="H54" s="84">
        <f t="shared" si="25"/>
        <v>58.200000000000031</v>
      </c>
      <c r="I54" s="86">
        <f t="shared" si="26"/>
        <v>29.299999999999969</v>
      </c>
      <c r="J54" s="84">
        <v>72.510000000000005</v>
      </c>
      <c r="K54" s="66">
        <f t="shared" si="9"/>
        <v>0</v>
      </c>
      <c r="L54" s="66">
        <f t="shared" si="10"/>
        <v>0</v>
      </c>
      <c r="M54" s="67">
        <f t="shared" si="1"/>
        <v>0</v>
      </c>
      <c r="N54" s="84">
        <v>100</v>
      </c>
      <c r="O54" s="89" t="s">
        <v>54</v>
      </c>
      <c r="P54" s="89">
        <v>8.9999999999999993E-3</v>
      </c>
      <c r="Q54" s="64">
        <v>6</v>
      </c>
      <c r="R54" s="90">
        <f t="shared" si="27"/>
        <v>3.8099999999999995E-2</v>
      </c>
      <c r="S54" s="91">
        <f t="shared" si="28"/>
        <v>0</v>
      </c>
      <c r="T54" s="91">
        <f t="shared" si="29"/>
        <v>0</v>
      </c>
      <c r="U54" s="102" t="e">
        <f t="shared" si="30"/>
        <v>#DIV/0!</v>
      </c>
      <c r="V54" s="88">
        <v>31.58</v>
      </c>
      <c r="W54" s="88">
        <f t="shared" si="31"/>
        <v>189.48</v>
      </c>
      <c r="X54" s="88">
        <v>32.08</v>
      </c>
      <c r="Y54" s="88">
        <f t="shared" si="32"/>
        <v>0</v>
      </c>
    </row>
    <row r="55" spans="2:25" s="71" customFormat="1" x14ac:dyDescent="0.35">
      <c r="B55" s="52">
        <v>40</v>
      </c>
      <c r="C55" s="84">
        <f t="shared" si="39"/>
        <v>87.5</v>
      </c>
      <c r="D55" s="84">
        <f t="shared" si="24"/>
        <v>29.39999999999997</v>
      </c>
      <c r="E55" s="84">
        <f t="shared" si="33"/>
        <v>58.10000000000003</v>
      </c>
      <c r="F55" s="85"/>
      <c r="G55" s="84">
        <f t="shared" si="14"/>
        <v>84</v>
      </c>
      <c r="H55" s="84">
        <f t="shared" si="25"/>
        <v>54.60000000000003</v>
      </c>
      <c r="I55" s="86">
        <f t="shared" si="26"/>
        <v>29.39999999999997</v>
      </c>
      <c r="J55" s="84">
        <v>73.510000000000005</v>
      </c>
      <c r="K55" s="66">
        <f t="shared" si="9"/>
        <v>3.5000000000000003E-2</v>
      </c>
      <c r="L55" s="66">
        <f t="shared" si="10"/>
        <v>3.5000000000000003E-2</v>
      </c>
      <c r="M55" s="67">
        <f t="shared" si="1"/>
        <v>3.5000000000000004</v>
      </c>
      <c r="N55" s="84">
        <v>100</v>
      </c>
      <c r="O55" s="89" t="s">
        <v>54</v>
      </c>
      <c r="P55" s="89">
        <v>8.9999999999999993E-3</v>
      </c>
      <c r="Q55" s="64">
        <v>6</v>
      </c>
      <c r="R55" s="90">
        <f t="shared" si="27"/>
        <v>3.8099999999999995E-2</v>
      </c>
      <c r="S55" s="91">
        <f t="shared" si="28"/>
        <v>2.3536479138248536</v>
      </c>
      <c r="T55" s="91">
        <f t="shared" si="29"/>
        <v>42.934069105230037</v>
      </c>
      <c r="U55" s="102">
        <f t="shared" si="30"/>
        <v>1.7121600987744565</v>
      </c>
      <c r="V55" s="88">
        <v>32.58</v>
      </c>
      <c r="W55" s="88">
        <f t="shared" si="31"/>
        <v>195.48</v>
      </c>
      <c r="X55" s="88">
        <v>33.08</v>
      </c>
      <c r="Y55" s="88">
        <f t="shared" si="32"/>
        <v>77.858672989326152</v>
      </c>
    </row>
    <row r="56" spans="2:25" s="71" customFormat="1" x14ac:dyDescent="0.35">
      <c r="B56" s="83">
        <v>41</v>
      </c>
      <c r="C56" s="84">
        <f t="shared" si="39"/>
        <v>84</v>
      </c>
      <c r="D56" s="84">
        <f t="shared" si="24"/>
        <v>29.499999999999972</v>
      </c>
      <c r="E56" s="84">
        <f t="shared" si="33"/>
        <v>54.500000000000028</v>
      </c>
      <c r="F56" s="85"/>
      <c r="G56" s="84">
        <f t="shared" si="14"/>
        <v>89.5</v>
      </c>
      <c r="H56" s="84">
        <f t="shared" si="25"/>
        <v>60.000000000000028</v>
      </c>
      <c r="I56" s="86">
        <f t="shared" si="26"/>
        <v>29.499999999999972</v>
      </c>
      <c r="J56" s="84">
        <v>74.510000000000005</v>
      </c>
      <c r="K56" s="66">
        <f t="shared" si="9"/>
        <v>-5.5E-2</v>
      </c>
      <c r="L56" s="66">
        <f t="shared" si="10"/>
        <v>-5.5E-2</v>
      </c>
      <c r="M56" s="67">
        <f t="shared" si="1"/>
        <v>-5.5</v>
      </c>
      <c r="N56" s="84">
        <v>100</v>
      </c>
      <c r="O56" s="89" t="s">
        <v>54</v>
      </c>
      <c r="P56" s="89">
        <v>8.9999999999999993E-3</v>
      </c>
      <c r="Q56" s="64">
        <v>6</v>
      </c>
      <c r="R56" s="90">
        <f t="shared" si="27"/>
        <v>3.8099999999999995E-2</v>
      </c>
      <c r="S56" s="91" t="e">
        <f t="shared" si="28"/>
        <v>#NUM!</v>
      </c>
      <c r="T56" s="91" t="e">
        <f t="shared" si="29"/>
        <v>#NUM!</v>
      </c>
      <c r="U56" s="102" t="e">
        <f t="shared" si="30"/>
        <v>#NUM!</v>
      </c>
      <c r="V56" s="88">
        <v>33.58</v>
      </c>
      <c r="W56" s="88">
        <f t="shared" si="31"/>
        <v>201.48</v>
      </c>
      <c r="X56" s="88">
        <v>34.08</v>
      </c>
      <c r="Y56" s="88" t="e">
        <f t="shared" si="32"/>
        <v>#NUM!</v>
      </c>
    </row>
    <row r="57" spans="2:25" s="71" customFormat="1" x14ac:dyDescent="0.35">
      <c r="B57" s="72"/>
      <c r="C57" s="73"/>
      <c r="D57" s="73"/>
      <c r="E57" s="73"/>
      <c r="F57" s="74"/>
      <c r="G57" s="73"/>
      <c r="H57" s="73"/>
      <c r="I57" s="75"/>
      <c r="J57" s="73"/>
      <c r="K57" s="76"/>
      <c r="L57" s="76"/>
      <c r="M57" s="77"/>
      <c r="N57" s="73"/>
      <c r="O57" s="78"/>
      <c r="P57" s="78"/>
      <c r="Q57" s="74"/>
      <c r="R57" s="79"/>
      <c r="S57" s="80"/>
      <c r="T57" s="80"/>
      <c r="U57" s="104"/>
      <c r="V57" s="77"/>
      <c r="W57" s="77"/>
      <c r="X57" s="77"/>
      <c r="Y57" s="77"/>
    </row>
    <row r="58" spans="2:25" s="71" customFormat="1" x14ac:dyDescent="0.35">
      <c r="B58" s="72"/>
      <c r="C58" s="73"/>
      <c r="D58" s="73"/>
      <c r="E58" s="73"/>
      <c r="F58" s="74"/>
      <c r="G58" s="73"/>
      <c r="H58" s="73"/>
      <c r="I58" s="75"/>
      <c r="J58" s="73"/>
      <c r="K58" s="76"/>
      <c r="L58" s="76"/>
      <c r="M58" s="77"/>
      <c r="N58" s="73"/>
      <c r="O58" s="78"/>
      <c r="P58" s="78"/>
      <c r="Q58" s="74"/>
      <c r="R58" s="79"/>
      <c r="S58" s="80"/>
      <c r="T58" s="80"/>
      <c r="U58" s="104"/>
      <c r="V58" s="77"/>
      <c r="W58" s="77"/>
      <c r="X58" s="77"/>
      <c r="Y58" s="77"/>
    </row>
    <row r="59" spans="2:25" s="71" customFormat="1" x14ac:dyDescent="0.35">
      <c r="B59" s="72"/>
      <c r="C59" s="73"/>
      <c r="D59" s="73"/>
      <c r="E59" s="73"/>
      <c r="F59" s="74"/>
      <c r="G59" s="73"/>
      <c r="H59" s="73"/>
      <c r="I59" s="75"/>
      <c r="J59" s="73"/>
      <c r="K59" s="76"/>
      <c r="L59" s="76"/>
      <c r="M59" s="77"/>
      <c r="N59" s="73"/>
      <c r="O59" s="78"/>
      <c r="P59" s="78"/>
      <c r="Q59" s="74"/>
      <c r="R59" s="79"/>
      <c r="S59" s="80"/>
      <c r="T59" s="80"/>
      <c r="U59" s="104"/>
      <c r="V59" s="77"/>
      <c r="W59" s="77"/>
      <c r="X59" s="77"/>
      <c r="Y59" s="77"/>
    </row>
    <row r="60" spans="2:25" s="71" customFormat="1" x14ac:dyDescent="0.35">
      <c r="B60" s="72"/>
      <c r="C60" s="73"/>
      <c r="D60" s="73"/>
      <c r="E60" s="73"/>
      <c r="F60" s="74"/>
      <c r="G60" s="73"/>
      <c r="H60" s="73"/>
      <c r="I60" s="75"/>
      <c r="J60" s="73"/>
      <c r="K60" s="76"/>
      <c r="L60" s="76"/>
      <c r="M60" s="77"/>
      <c r="N60" s="73"/>
      <c r="O60" s="78"/>
      <c r="P60" s="78"/>
      <c r="Q60" s="74"/>
      <c r="R60" s="79"/>
      <c r="S60" s="80"/>
      <c r="T60" s="80"/>
      <c r="U60" s="104"/>
      <c r="V60" s="77"/>
      <c r="W60" s="77"/>
      <c r="X60" s="77"/>
      <c r="Y60" s="77"/>
    </row>
    <row r="61" spans="2:25" s="71" customFormat="1" x14ac:dyDescent="0.35">
      <c r="B61" s="72"/>
      <c r="C61" s="73"/>
      <c r="D61" s="73"/>
      <c r="E61" s="73"/>
      <c r="F61" s="74"/>
      <c r="G61" s="73"/>
      <c r="H61" s="73"/>
      <c r="I61" s="75"/>
      <c r="J61" s="73"/>
      <c r="K61" s="76"/>
      <c r="L61" s="76"/>
      <c r="M61" s="77"/>
      <c r="N61" s="73"/>
      <c r="O61" s="78"/>
      <c r="P61" s="78"/>
      <c r="Q61" s="74"/>
      <c r="R61" s="79"/>
      <c r="S61" s="80"/>
      <c r="T61" s="80"/>
      <c r="U61" s="104"/>
      <c r="V61" s="77"/>
      <c r="W61" s="77"/>
      <c r="X61" s="77"/>
      <c r="Y61" s="77"/>
    </row>
    <row r="62" spans="2:25" s="71" customFormat="1" x14ac:dyDescent="0.35">
      <c r="B62" s="72"/>
      <c r="C62" s="73"/>
      <c r="D62" s="73"/>
      <c r="E62" s="73"/>
      <c r="F62" s="74"/>
      <c r="G62" s="73"/>
      <c r="H62" s="73"/>
      <c r="I62" s="75"/>
      <c r="J62" s="73"/>
      <c r="K62" s="76"/>
      <c r="L62" s="76"/>
      <c r="M62" s="77"/>
      <c r="N62" s="73"/>
      <c r="O62" s="78"/>
      <c r="P62" s="78"/>
      <c r="Q62" s="74"/>
      <c r="R62" s="79"/>
      <c r="S62" s="80"/>
      <c r="T62" s="80"/>
      <c r="U62" s="104"/>
      <c r="V62" s="77"/>
      <c r="W62" s="77"/>
      <c r="X62" s="77"/>
      <c r="Y62" s="77"/>
    </row>
    <row r="63" spans="2:25" s="71" customFormat="1" x14ac:dyDescent="0.35">
      <c r="B63" s="72"/>
      <c r="C63" s="73"/>
      <c r="D63" s="73"/>
      <c r="E63" s="73"/>
      <c r="F63" s="74"/>
      <c r="G63" s="73"/>
      <c r="H63" s="73"/>
      <c r="I63" s="75"/>
      <c r="J63" s="73"/>
      <c r="K63" s="76"/>
      <c r="L63" s="76"/>
      <c r="M63" s="77"/>
      <c r="N63" s="73"/>
      <c r="O63" s="78"/>
      <c r="P63" s="78"/>
      <c r="Q63" s="74"/>
      <c r="R63" s="79"/>
      <c r="S63" s="80"/>
      <c r="T63" s="80"/>
      <c r="U63" s="104"/>
      <c r="V63" s="77"/>
      <c r="W63" s="77"/>
      <c r="X63" s="77"/>
      <c r="Y63" s="77"/>
    </row>
    <row r="64" spans="2:25" s="71" customFormat="1" x14ac:dyDescent="0.35">
      <c r="B64" s="72"/>
      <c r="C64" s="73"/>
      <c r="D64" s="73"/>
      <c r="E64" s="73"/>
      <c r="F64" s="74"/>
      <c r="G64" s="73"/>
      <c r="H64" s="73"/>
      <c r="I64" s="75"/>
      <c r="J64" s="73"/>
      <c r="K64" s="76"/>
      <c r="L64" s="76"/>
      <c r="M64" s="77"/>
      <c r="N64" s="73"/>
      <c r="O64" s="78"/>
      <c r="P64" s="78"/>
      <c r="Q64" s="74"/>
      <c r="R64" s="79"/>
      <c r="S64" s="80"/>
      <c r="T64" s="80"/>
      <c r="U64" s="104"/>
      <c r="V64" s="77"/>
      <c r="W64" s="77"/>
      <c r="X64" s="77"/>
      <c r="Y64" s="77"/>
    </row>
    <row r="65" spans="2:25" s="71" customFormat="1" x14ac:dyDescent="0.35">
      <c r="B65" s="72"/>
      <c r="C65" s="73"/>
      <c r="D65" s="73"/>
      <c r="E65" s="73"/>
      <c r="F65" s="74"/>
      <c r="G65" s="73"/>
      <c r="H65" s="73"/>
      <c r="I65" s="75"/>
      <c r="J65" s="73"/>
      <c r="K65" s="76"/>
      <c r="L65" s="76"/>
      <c r="M65" s="77"/>
      <c r="N65" s="73"/>
      <c r="O65" s="78"/>
      <c r="P65" s="78"/>
      <c r="Q65" s="74"/>
      <c r="R65" s="79"/>
      <c r="S65" s="80"/>
      <c r="T65" s="80"/>
      <c r="U65" s="104"/>
      <c r="V65" s="77"/>
      <c r="W65" s="77"/>
      <c r="X65" s="77"/>
      <c r="Y65" s="77"/>
    </row>
    <row r="66" spans="2:25" s="71" customFormat="1" x14ac:dyDescent="0.35">
      <c r="B66" s="72"/>
      <c r="C66" s="73"/>
      <c r="D66" s="73"/>
      <c r="E66" s="73"/>
      <c r="F66" s="74"/>
      <c r="G66" s="73"/>
      <c r="H66" s="73"/>
      <c r="I66" s="75"/>
      <c r="J66" s="73"/>
      <c r="K66" s="76"/>
      <c r="L66" s="76"/>
      <c r="M66" s="77"/>
      <c r="N66" s="73"/>
      <c r="O66" s="78"/>
      <c r="P66" s="78"/>
      <c r="Q66" s="74"/>
      <c r="R66" s="79"/>
      <c r="S66" s="80"/>
      <c r="T66" s="80"/>
      <c r="U66" s="104"/>
      <c r="V66" s="77"/>
      <c r="W66" s="77"/>
      <c r="X66" s="77"/>
      <c r="Y66" s="77"/>
    </row>
    <row r="67" spans="2:25" s="71" customFormat="1" x14ac:dyDescent="0.35">
      <c r="B67" s="72"/>
      <c r="C67" s="73"/>
      <c r="D67" s="73"/>
      <c r="E67" s="73"/>
      <c r="F67" s="74"/>
      <c r="G67" s="73"/>
      <c r="H67" s="73"/>
      <c r="I67" s="75"/>
      <c r="J67" s="73"/>
      <c r="K67" s="76"/>
      <c r="L67" s="76"/>
      <c r="M67" s="77"/>
      <c r="N67" s="73"/>
      <c r="O67" s="78"/>
      <c r="P67" s="78"/>
      <c r="Q67" s="74"/>
      <c r="R67" s="79"/>
      <c r="S67" s="80"/>
      <c r="T67" s="80"/>
      <c r="U67" s="104"/>
      <c r="V67" s="77"/>
      <c r="W67" s="77"/>
      <c r="X67" s="77"/>
      <c r="Y67" s="77"/>
    </row>
    <row r="68" spans="2:25" s="71" customFormat="1" x14ac:dyDescent="0.35">
      <c r="B68" s="72"/>
      <c r="C68" s="73"/>
      <c r="D68" s="73"/>
      <c r="E68" s="73"/>
      <c r="F68" s="74"/>
      <c r="G68" s="73"/>
      <c r="H68" s="73"/>
      <c r="I68" s="75"/>
      <c r="J68" s="73"/>
      <c r="K68" s="76"/>
      <c r="L68" s="76"/>
      <c r="M68" s="77"/>
      <c r="N68" s="73"/>
      <c r="O68" s="78"/>
      <c r="P68" s="78"/>
      <c r="Q68" s="74"/>
      <c r="R68" s="79"/>
      <c r="S68" s="80"/>
      <c r="T68" s="80"/>
      <c r="U68" s="104"/>
      <c r="V68" s="77"/>
      <c r="W68" s="77"/>
      <c r="X68" s="77"/>
      <c r="Y68" s="77"/>
    </row>
    <row r="69" spans="2:25" s="71" customFormat="1" x14ac:dyDescent="0.35">
      <c r="B69" s="72"/>
      <c r="C69" s="73"/>
      <c r="D69" s="73"/>
      <c r="E69" s="73"/>
      <c r="F69" s="74"/>
      <c r="G69" s="73"/>
      <c r="H69" s="73"/>
      <c r="I69" s="75"/>
      <c r="J69" s="73"/>
      <c r="K69" s="76"/>
      <c r="L69" s="76"/>
      <c r="M69" s="77"/>
      <c r="N69" s="73"/>
      <c r="O69" s="78"/>
      <c r="P69" s="78"/>
      <c r="Q69" s="74"/>
      <c r="R69" s="79"/>
      <c r="S69" s="80"/>
      <c r="T69" s="80"/>
      <c r="U69" s="104"/>
      <c r="V69" s="77"/>
      <c r="W69" s="77"/>
      <c r="X69" s="77"/>
      <c r="Y69" s="77"/>
    </row>
    <row r="70" spans="2:25" s="71" customFormat="1" x14ac:dyDescent="0.35">
      <c r="U70" s="105"/>
    </row>
    <row r="71" spans="2:25" s="71" customFormat="1" x14ac:dyDescent="0.35">
      <c r="U71" s="105"/>
    </row>
  </sheetData>
  <mergeCells count="17">
    <mergeCell ref="V5:V6"/>
    <mergeCell ref="B4:Y4"/>
    <mergeCell ref="B5:E5"/>
    <mergeCell ref="F5:H5"/>
    <mergeCell ref="J5:J6"/>
    <mergeCell ref="K5:K6"/>
    <mergeCell ref="L5:L6"/>
    <mergeCell ref="M5:M6"/>
    <mergeCell ref="N5:N6"/>
    <mergeCell ref="O5:O6"/>
    <mergeCell ref="P5:P6"/>
    <mergeCell ref="Y5:Y6"/>
    <mergeCell ref="W5:W6"/>
    <mergeCell ref="X5:X6"/>
    <mergeCell ref="Q5:Q6"/>
    <mergeCell ref="R5:T5"/>
    <mergeCell ref="U5:U6"/>
  </mergeCells>
  <conditionalFormatting sqref="I4:I69"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 de caudales</vt:lpstr>
      <vt:lpstr>Cálculo de drenaje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Marlon Ivan Carreto Rivera</cp:lastModifiedBy>
  <dcterms:created xsi:type="dcterms:W3CDTF">2020-09-10T01:50:55Z</dcterms:created>
  <dcterms:modified xsi:type="dcterms:W3CDTF">2024-09-23T17:01:16Z</dcterms:modified>
</cp:coreProperties>
</file>