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hojas de Lab\"/>
    </mc:Choice>
  </mc:AlternateContent>
  <xr:revisionPtr revIDLastSave="0" documentId="13_ncr:1_{6FB296C2-2C93-497A-A9A2-DB44F5F033BF}" xr6:coauthVersionLast="47" xr6:coauthVersionMax="47" xr10:uidLastSave="{00000000-0000-0000-0000-000000000000}"/>
  <bookViews>
    <workbookView xWindow="-110" yWindow="-110" windowWidth="19420" windowHeight="10420" activeTab="2" xr2:uid="{7187A0D9-7869-4812-AEC0-586B2B4A4C67}"/>
  </bookViews>
  <sheets>
    <sheet name="Cálculo de caudales" sheetId="1" r:id="rId1"/>
    <sheet name="Hoja1" sheetId="3" r:id="rId2"/>
    <sheet name="Cálculo de drenaj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E23" i="2"/>
  <c r="E22" i="2"/>
  <c r="E21" i="2"/>
  <c r="D20" i="2"/>
  <c r="E20" i="2"/>
  <c r="E19" i="2"/>
  <c r="D18" i="2"/>
  <c r="E18" i="2"/>
  <c r="E17" i="2"/>
  <c r="H17" i="2" s="1"/>
  <c r="L16" i="2"/>
  <c r="M16" i="2"/>
  <c r="E16" i="2"/>
  <c r="L15" i="2"/>
  <c r="M15" i="2" s="1"/>
  <c r="L14" i="2"/>
  <c r="E14" i="2"/>
  <c r="L13" i="2"/>
  <c r="E13" i="2"/>
  <c r="L12" i="2"/>
  <c r="M12" i="2" s="1"/>
  <c r="L11" i="2"/>
  <c r="D11" i="2"/>
  <c r="E11" i="2"/>
  <c r="L10" i="2"/>
  <c r="M10" i="2" s="1"/>
  <c r="D9" i="2"/>
  <c r="L9" i="2"/>
  <c r="M9" i="2" s="1"/>
  <c r="L8" i="2"/>
  <c r="K24" i="2"/>
  <c r="L24" i="2" s="1"/>
  <c r="R24" i="2"/>
  <c r="W24" i="2"/>
  <c r="C25" i="2"/>
  <c r="K25" i="2" s="1"/>
  <c r="L25" i="2" s="1"/>
  <c r="R25" i="2"/>
  <c r="W25" i="2"/>
  <c r="K23" i="2"/>
  <c r="L23" i="2" s="1"/>
  <c r="M23" i="2" s="1"/>
  <c r="K22" i="2"/>
  <c r="M22" i="2" s="1"/>
  <c r="G20" i="2"/>
  <c r="K19" i="2"/>
  <c r="L19" i="2" s="1"/>
  <c r="M19" i="2" s="1"/>
  <c r="C16" i="2"/>
  <c r="E15" i="2"/>
  <c r="C15" i="2"/>
  <c r="C14" i="2"/>
  <c r="C12" i="2"/>
  <c r="D4" i="1"/>
  <c r="D27" i="1"/>
  <c r="F27" i="1" s="1"/>
  <c r="H27" i="1" s="1"/>
  <c r="I27" i="1" s="1"/>
  <c r="E27" i="1"/>
  <c r="N27" i="1" s="1"/>
  <c r="O27" i="1" s="1"/>
  <c r="P27" i="1" s="1"/>
  <c r="D28" i="1"/>
  <c r="E28" i="1"/>
  <c r="F28" i="1"/>
  <c r="H28" i="1" s="1"/>
  <c r="I28" i="1" s="1"/>
  <c r="D17" i="1"/>
  <c r="F17" i="1" s="1"/>
  <c r="H17" i="1" s="1"/>
  <c r="I17" i="1" s="1"/>
  <c r="E17" i="1"/>
  <c r="N17" i="1" s="1"/>
  <c r="O17" i="1" s="1"/>
  <c r="P17" i="1" s="1"/>
  <c r="D18" i="1"/>
  <c r="F18" i="1" s="1"/>
  <c r="H18" i="1" s="1"/>
  <c r="I18" i="1" s="1"/>
  <c r="E18" i="1"/>
  <c r="N18" i="1" s="1"/>
  <c r="O18" i="1" s="1"/>
  <c r="P18" i="1" s="1"/>
  <c r="D19" i="1"/>
  <c r="F19" i="1" s="1"/>
  <c r="H19" i="1" s="1"/>
  <c r="I19" i="1" s="1"/>
  <c r="E19" i="1"/>
  <c r="N19" i="1" s="1"/>
  <c r="O19" i="1" s="1"/>
  <c r="P19" i="1" s="1"/>
  <c r="D20" i="1"/>
  <c r="E20" i="1"/>
  <c r="N20" i="1" s="1"/>
  <c r="O20" i="1" s="1"/>
  <c r="P20" i="1" s="1"/>
  <c r="F20" i="1"/>
  <c r="H20" i="1" s="1"/>
  <c r="I20" i="1" s="1"/>
  <c r="D21" i="1"/>
  <c r="F21" i="1" s="1"/>
  <c r="H21" i="1" s="1"/>
  <c r="I21" i="1" s="1"/>
  <c r="E21" i="1"/>
  <c r="N21" i="1" s="1"/>
  <c r="O21" i="1" s="1"/>
  <c r="P21" i="1" s="1"/>
  <c r="D22" i="1"/>
  <c r="F22" i="1" s="1"/>
  <c r="H22" i="1" s="1"/>
  <c r="I22" i="1" s="1"/>
  <c r="E22" i="1"/>
  <c r="N22" i="1" s="1"/>
  <c r="O22" i="1" s="1"/>
  <c r="P22" i="1" s="1"/>
  <c r="D23" i="1"/>
  <c r="F23" i="1" s="1"/>
  <c r="H23" i="1" s="1"/>
  <c r="I23" i="1" s="1"/>
  <c r="E23" i="1"/>
  <c r="N23" i="1" s="1"/>
  <c r="O23" i="1" s="1"/>
  <c r="P23" i="1" s="1"/>
  <c r="D24" i="1"/>
  <c r="F24" i="1" s="1"/>
  <c r="H24" i="1" s="1"/>
  <c r="I24" i="1" s="1"/>
  <c r="E24" i="1"/>
  <c r="N24" i="1" s="1"/>
  <c r="O24" i="1" s="1"/>
  <c r="P24" i="1" s="1"/>
  <c r="D25" i="1"/>
  <c r="F25" i="1" s="1"/>
  <c r="H25" i="1" s="1"/>
  <c r="I25" i="1" s="1"/>
  <c r="E25" i="1"/>
  <c r="N25" i="1" s="1"/>
  <c r="O25" i="1" s="1"/>
  <c r="P25" i="1" s="1"/>
  <c r="D26" i="1"/>
  <c r="F26" i="1" s="1"/>
  <c r="H26" i="1" s="1"/>
  <c r="I26" i="1" s="1"/>
  <c r="E26" i="1"/>
  <c r="N26" i="1"/>
  <c r="O26" i="1" s="1"/>
  <c r="P26" i="1" s="1"/>
  <c r="D5" i="1"/>
  <c r="D6" i="1"/>
  <c r="D7" i="1"/>
  <c r="D8" i="1"/>
  <c r="D9" i="1"/>
  <c r="D10" i="1"/>
  <c r="D11" i="1"/>
  <c r="D12" i="1"/>
  <c r="D13" i="1"/>
  <c r="D14" i="1"/>
  <c r="D15" i="1"/>
  <c r="D16" i="1"/>
  <c r="K14" i="2"/>
  <c r="K11" i="2"/>
  <c r="C10" i="2"/>
  <c r="E8" i="2"/>
  <c r="K7" i="2"/>
  <c r="E7" i="2"/>
  <c r="W23" i="2"/>
  <c r="R23" i="2"/>
  <c r="W22" i="2"/>
  <c r="R22" i="2"/>
  <c r="W21" i="2"/>
  <c r="R21" i="2"/>
  <c r="W20" i="2"/>
  <c r="R20" i="2"/>
  <c r="W19" i="2"/>
  <c r="R19" i="2"/>
  <c r="W18" i="2"/>
  <c r="R18" i="2"/>
  <c r="W17" i="2"/>
  <c r="R17" i="2"/>
  <c r="W16" i="2"/>
  <c r="R16" i="2"/>
  <c r="W15" i="2"/>
  <c r="R15" i="2"/>
  <c r="W14" i="2"/>
  <c r="R14" i="2"/>
  <c r="S14" i="2" s="1"/>
  <c r="Y14" i="2" s="1"/>
  <c r="M14" i="2"/>
  <c r="W13" i="2"/>
  <c r="R13" i="2"/>
  <c r="S13" i="2" s="1"/>
  <c r="Y13" i="2" s="1"/>
  <c r="M13" i="2"/>
  <c r="W12" i="2"/>
  <c r="R12" i="2"/>
  <c r="W11" i="2"/>
  <c r="R11" i="2"/>
  <c r="S11" i="2" s="1"/>
  <c r="M11" i="2"/>
  <c r="W10" i="2"/>
  <c r="R10" i="2"/>
  <c r="W9" i="2"/>
  <c r="R9" i="2"/>
  <c r="W8" i="2"/>
  <c r="R8" i="2"/>
  <c r="S8" i="2" s="1"/>
  <c r="M8" i="2"/>
  <c r="W7" i="2"/>
  <c r="R7" i="2"/>
  <c r="S7" i="2" s="1"/>
  <c r="M7" i="2"/>
  <c r="E39" i="1"/>
  <c r="E11" i="1" s="1"/>
  <c r="N11" i="1" s="1"/>
  <c r="O11" i="1" s="1"/>
  <c r="P11" i="1" s="1"/>
  <c r="M25" i="2" l="1"/>
  <c r="S25" i="2"/>
  <c r="T25" i="2" s="1"/>
  <c r="U25" i="2" s="1"/>
  <c r="S23" i="2"/>
  <c r="Y23" i="2" s="1"/>
  <c r="S24" i="2"/>
  <c r="T24" i="2" s="1"/>
  <c r="U24" i="2" s="1"/>
  <c r="M24" i="2"/>
  <c r="S20" i="2"/>
  <c r="Y20" i="2" s="1"/>
  <c r="S22" i="2"/>
  <c r="Y22" i="2" s="1"/>
  <c r="S19" i="2"/>
  <c r="T19" i="2" s="1"/>
  <c r="U19" i="2" s="1"/>
  <c r="S16" i="2"/>
  <c r="T16" i="2" s="1"/>
  <c r="U16" i="2" s="1"/>
  <c r="K20" i="2"/>
  <c r="L20" i="2" s="1"/>
  <c r="M20" i="2" s="1"/>
  <c r="S15" i="2"/>
  <c r="Y15" i="2" s="1"/>
  <c r="S12" i="2"/>
  <c r="Y12" i="2" s="1"/>
  <c r="S10" i="2"/>
  <c r="T10" i="2" s="1"/>
  <c r="U10" i="2" s="1"/>
  <c r="S9" i="2"/>
  <c r="Y9" i="2" s="1"/>
  <c r="K13" i="2"/>
  <c r="K9" i="2"/>
  <c r="K21" i="2"/>
  <c r="L21" i="2" s="1"/>
  <c r="M21" i="2" s="1"/>
  <c r="H7" i="2"/>
  <c r="E9" i="2" s="1"/>
  <c r="N28" i="1"/>
  <c r="O28" i="1" s="1"/>
  <c r="P28" i="1" s="1"/>
  <c r="K27" i="1"/>
  <c r="R27" i="1"/>
  <c r="K28" i="1"/>
  <c r="R28" i="1"/>
  <c r="K25" i="1"/>
  <c r="T25" i="1" s="1"/>
  <c r="R25" i="1"/>
  <c r="K21" i="1"/>
  <c r="R21" i="1"/>
  <c r="K19" i="1"/>
  <c r="R19" i="1"/>
  <c r="S19" i="1"/>
  <c r="K26" i="1"/>
  <c r="R26" i="1"/>
  <c r="K24" i="1"/>
  <c r="R24" i="1"/>
  <c r="K22" i="1"/>
  <c r="R22" i="1"/>
  <c r="T22" i="1"/>
  <c r="K20" i="1"/>
  <c r="R20" i="1"/>
  <c r="K18" i="1"/>
  <c r="R18" i="1"/>
  <c r="K23" i="1"/>
  <c r="R23" i="1"/>
  <c r="K17" i="1"/>
  <c r="R17" i="1"/>
  <c r="S17" i="1" s="1"/>
  <c r="K10" i="2"/>
  <c r="K16" i="2"/>
  <c r="K18" i="2"/>
  <c r="L18" i="2" s="1"/>
  <c r="M18" i="2" s="1"/>
  <c r="K15" i="2"/>
  <c r="K8" i="2"/>
  <c r="K17" i="2"/>
  <c r="L17" i="2" s="1"/>
  <c r="M17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T14" i="2"/>
  <c r="U14" i="2" s="1"/>
  <c r="T7" i="2"/>
  <c r="U7" i="2" s="1"/>
  <c r="Y7" i="2"/>
  <c r="T11" i="2"/>
  <c r="U11" i="2" s="1"/>
  <c r="Y8" i="2"/>
  <c r="T8" i="2"/>
  <c r="U8" i="2" s="1"/>
  <c r="T13" i="2"/>
  <c r="U13" i="2" s="1"/>
  <c r="T22" i="2"/>
  <c r="U22" i="2" s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Y25" i="2" l="1"/>
  <c r="T23" i="2"/>
  <c r="U23" i="2" s="1"/>
  <c r="S21" i="2"/>
  <c r="T21" i="2" s="1"/>
  <c r="U21" i="2" s="1"/>
  <c r="Y24" i="2"/>
  <c r="T20" i="2"/>
  <c r="U20" i="2" s="1"/>
  <c r="Y19" i="2"/>
  <c r="S18" i="2"/>
  <c r="Y18" i="2" s="1"/>
  <c r="H18" i="2"/>
  <c r="I18" i="2" s="1"/>
  <c r="S17" i="2"/>
  <c r="Y16" i="2"/>
  <c r="T15" i="2"/>
  <c r="U15" i="2" s="1"/>
  <c r="T12" i="2"/>
  <c r="U12" i="2" s="1"/>
  <c r="Y10" i="2"/>
  <c r="T9" i="2"/>
  <c r="U9" i="2" s="1"/>
  <c r="H9" i="2"/>
  <c r="I9" i="2" s="1"/>
  <c r="E10" i="2"/>
  <c r="H10" i="2" s="1"/>
  <c r="H11" i="2" s="1"/>
  <c r="I11" i="2" s="1"/>
  <c r="T23" i="1"/>
  <c r="S22" i="1"/>
  <c r="T20" i="1"/>
  <c r="R7" i="1"/>
  <c r="S7" i="1" s="1"/>
  <c r="I7" i="2"/>
  <c r="S23" i="1"/>
  <c r="T24" i="1"/>
  <c r="S28" i="1"/>
  <c r="T18" i="1"/>
  <c r="T26" i="1"/>
  <c r="T17" i="1"/>
  <c r="S18" i="1"/>
  <c r="S24" i="1"/>
  <c r="T28" i="1"/>
  <c r="S27" i="1"/>
  <c r="S26" i="1"/>
  <c r="S25" i="1"/>
  <c r="T21" i="1"/>
  <c r="S21" i="1"/>
  <c r="S20" i="1"/>
  <c r="T19" i="1"/>
  <c r="T27" i="1"/>
  <c r="R9" i="1"/>
  <c r="K5" i="1"/>
  <c r="T5" i="1" s="1"/>
  <c r="R13" i="1"/>
  <c r="K6" i="1"/>
  <c r="T6" i="1" s="1"/>
  <c r="K9" i="1"/>
  <c r="T9" i="1" s="1"/>
  <c r="K14" i="1"/>
  <c r="K11" i="1"/>
  <c r="T11" i="1" s="1"/>
  <c r="T7" i="1"/>
  <c r="K4" i="1"/>
  <c r="T4" i="1" s="1"/>
  <c r="R15" i="1"/>
  <c r="R8" i="1"/>
  <c r="S8" i="1" s="1"/>
  <c r="R16" i="1"/>
  <c r="K12" i="2"/>
  <c r="E12" i="2"/>
  <c r="H12" i="2" s="1"/>
  <c r="R14" i="1"/>
  <c r="K16" i="1"/>
  <c r="K13" i="1"/>
  <c r="K15" i="1"/>
  <c r="H8" i="2"/>
  <c r="K10" i="1"/>
  <c r="R10" i="1"/>
  <c r="K12" i="1"/>
  <c r="R12" i="1"/>
  <c r="Y21" i="2" l="1"/>
  <c r="T18" i="2"/>
  <c r="U18" i="2" s="1"/>
  <c r="T17" i="2"/>
  <c r="U17" i="2" s="1"/>
  <c r="Y17" i="2"/>
  <c r="D14" i="2"/>
  <c r="H14" i="2"/>
  <c r="I14" i="2" s="1"/>
  <c r="H15" i="2"/>
  <c r="S13" i="1"/>
  <c r="T8" i="1"/>
  <c r="S14" i="1"/>
  <c r="S11" i="1"/>
  <c r="S6" i="1"/>
  <c r="S4" i="1"/>
  <c r="T16" i="1"/>
  <c r="T10" i="1"/>
  <c r="T12" i="1"/>
  <c r="T15" i="1"/>
  <c r="T14" i="1"/>
  <c r="T13" i="1"/>
  <c r="S5" i="1"/>
  <c r="S9" i="1"/>
  <c r="D13" i="2"/>
  <c r="H13" i="2"/>
  <c r="I12" i="2"/>
  <c r="S10" i="1"/>
  <c r="S16" i="1"/>
  <c r="S12" i="1"/>
  <c r="S15" i="1"/>
  <c r="I8" i="2"/>
  <c r="I15" i="2" l="1"/>
  <c r="T29" i="1"/>
  <c r="H19" i="2"/>
  <c r="I13" i="2"/>
  <c r="I10" i="2"/>
  <c r="D16" i="2" l="1"/>
  <c r="H16" i="2"/>
  <c r="I16" i="2" s="1"/>
  <c r="I17" i="2"/>
  <c r="D22" i="2"/>
  <c r="I19" i="2"/>
  <c r="H20" i="2" l="1"/>
  <c r="I20" i="2" l="1"/>
  <c r="H22" i="2"/>
  <c r="H21" i="2" l="1"/>
  <c r="I22" i="2"/>
  <c r="I21" i="2" l="1"/>
  <c r="H23" i="2"/>
  <c r="I23" i="2" s="1"/>
  <c r="H24" i="2" l="1"/>
  <c r="I24" i="2" l="1"/>
  <c r="E25" i="2"/>
  <c r="D25" i="2" l="1"/>
  <c r="H25" i="2"/>
  <c r="I25" i="2" s="1"/>
</calcChain>
</file>

<file path=xl/sharedStrings.xml><?xml version="1.0" encoding="utf-8"?>
<sst xmlns="http://schemas.openxmlformats.org/spreadsheetml/2006/main" count="84" uniqueCount="60">
  <si>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</si>
  <si>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</si>
  <si>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</si>
  <si>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</si>
  <si>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</si>
  <si>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</si>
  <si>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</si>
  <si>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</si>
  <si>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</si>
  <si>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</si>
  <si>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</si>
  <si>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</si>
  <si>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</si>
  <si>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</si>
  <si>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</si>
  <si>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</si>
  <si>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</si>
  <si>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</si>
  <si>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</si>
  <si>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</si>
  <si>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</si>
  <si>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</si>
  <si>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</si>
  <si>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</si>
  <si>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</si>
  <si>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</si>
  <si>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</si>
  <si>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</si>
  <si>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</si>
  <si>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</si>
  <si>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</si>
  <si>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</si>
  <si>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</si>
  <si>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</si>
  <si>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</si>
  <si>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</si>
  <si>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</si>
  <si>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</si>
  <si>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</si>
  <si>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</si>
  <si>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</si>
  <si>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</si>
  <si>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</si>
  <si>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</si>
  <si>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</si>
  <si>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</si>
  <si>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</si>
  <si>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</si>
  <si>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</si>
  <si>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</si>
  <si>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</si>
  <si>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</si>
  <si>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</si>
  <si>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</si>
  <si>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</si>
  <si>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</si>
  <si>
    <t>PTAR</t>
  </si>
  <si>
    <t>IIS</t>
  </si>
  <si>
    <t xml:space="preserve">Inicio </t>
  </si>
  <si>
    <t xml:space="preserve">Seguimiento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</si>
</sst>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4" fontId="6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/>
    </xf>
    <xf numFmtId="4" fontId="6" fillId="9" borderId="1" xfId="0" applyNumberFormat="1" applyFont="1" applyFill="1" applyBorder="1" applyAlignment="1">
      <alignment horizontal="center" vertical="center"/>
    </xf>
    <xf numFmtId="0" fontId="0" fillId="9" borderId="0" xfId="0" applyFill="1"/>
    <xf numFmtId="2" fontId="0" fillId="8" borderId="1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0" fontId="0" fillId="10" borderId="0" xfId="0" applyFill="1"/>
    <xf numFmtId="0" fontId="3" fillId="10" borderId="1" xfId="0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4" fontId="6" fillId="10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40"/>
  <sheetViews>
    <sheetView topLeftCell="A15" zoomScaleNormal="100" workbookViewId="0">
      <selection activeCell="T21" sqref="T21"/>
    </sheetView>
  </sheetViews>
  <sheetFormatPr baseColWidth="10" defaultRowHeight="14.5" x14ac:dyDescent="0.35"/>
  <cols>
    <col min="2" max="2" width="6.7265625" customWidth="1"/>
    <col min="3" max="3" width="12.26953125" customWidth="1"/>
    <col min="4" max="5" width="11.54296875" customWidth="1"/>
    <col min="6" max="6" width="12.54296875" customWidth="1"/>
    <col min="7" max="19" width="11.54296875" customWidth="1"/>
    <col min="22" max="22" width="22.26953125" customWidth="1"/>
  </cols>
  <sheetData>
    <row r="3" spans="2:22" ht="72.5" x14ac:dyDescent="0.35">
      <c r="B3" s="24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19</v>
      </c>
      <c r="H3" s="25" t="s">
        <v>20</v>
      </c>
      <c r="I3" s="25" t="s">
        <v>21</v>
      </c>
      <c r="J3" s="25" t="s">
        <v>7</v>
      </c>
      <c r="K3" s="25" t="s">
        <v>8</v>
      </c>
      <c r="L3" s="25" t="s">
        <v>22</v>
      </c>
      <c r="M3" s="25" t="s">
        <v>24</v>
      </c>
      <c r="N3" s="25" t="s">
        <v>25</v>
      </c>
      <c r="O3" s="25" t="s">
        <v>23</v>
      </c>
      <c r="P3" s="25" t="s">
        <v>9</v>
      </c>
      <c r="Q3" s="25" t="s">
        <v>27</v>
      </c>
      <c r="R3" s="25" t="s">
        <v>10</v>
      </c>
      <c r="S3" s="25" t="s">
        <v>11</v>
      </c>
      <c r="T3" s="26" t="s">
        <v>13</v>
      </c>
    </row>
    <row r="4" spans="2:22" x14ac:dyDescent="0.35">
      <c r="B4" s="4">
        <v>1</v>
      </c>
      <c r="C4" s="4">
        <v>48</v>
      </c>
      <c r="D4" s="4">
        <f t="shared" ref="D4:D16" si="0">C4*$E$36</f>
        <v>240</v>
      </c>
      <c r="E4" s="5">
        <f t="shared" ref="E4:E16" si="1">C4*$E$39</f>
        <v>109.13317297221684</v>
      </c>
      <c r="F4" s="5">
        <f t="shared" ref="F4:F16" si="2">D4*$E$39</f>
        <v>545.66586486108429</v>
      </c>
      <c r="G4" s="4">
        <v>200</v>
      </c>
      <c r="H4" s="6">
        <f>F4*G4/86400</f>
        <v>1.2631154279191765</v>
      </c>
      <c r="I4" s="6">
        <f t="shared" ref="I4:I16" si="3">H4*$E$34</f>
        <v>0.94733657093938239</v>
      </c>
      <c r="J4" s="28">
        <v>0.1</v>
      </c>
      <c r="K4" s="6">
        <f>I4*J4</f>
        <v>9.4733657093938245E-2</v>
      </c>
      <c r="L4" s="6">
        <v>0.12</v>
      </c>
      <c r="M4" s="6">
        <v>100</v>
      </c>
      <c r="N4" s="6">
        <f t="shared" ref="N4:N16" si="4">E4*$E$40</f>
        <v>654.7990378333011</v>
      </c>
      <c r="O4" s="6">
        <f>M4+N4</f>
        <v>754.7990378333011</v>
      </c>
      <c r="P4" s="6">
        <f>L4*O4/1000</f>
        <v>9.0575884539996127E-2</v>
      </c>
      <c r="Q4" s="28">
        <v>0.2</v>
      </c>
      <c r="R4" s="6">
        <f>Q4*I4</f>
        <v>0.18946731418787649</v>
      </c>
      <c r="S4" s="6">
        <f>I4+K4+P4+R4</f>
        <v>1.3221134267611934</v>
      </c>
      <c r="T4" s="8">
        <f t="shared" ref="T4:T16" si="5">(I4*$E$35)+K4+P4+R4</f>
        <v>2.7431182831702672</v>
      </c>
      <c r="U4" s="4">
        <v>1</v>
      </c>
    </row>
    <row r="5" spans="2:22" x14ac:dyDescent="0.35">
      <c r="B5" s="4">
        <v>2</v>
      </c>
      <c r="C5" s="4">
        <v>60</v>
      </c>
      <c r="D5" s="4">
        <f t="shared" si="0"/>
        <v>300</v>
      </c>
      <c r="E5" s="5">
        <f t="shared" si="1"/>
        <v>136.41646621527107</v>
      </c>
      <c r="F5" s="5">
        <f t="shared" si="2"/>
        <v>682.08233107635533</v>
      </c>
      <c r="G5" s="4">
        <v>200</v>
      </c>
      <c r="H5" s="6">
        <f t="shared" ref="H5:H16" si="6">F5*G5/86400</f>
        <v>1.5788942848989707</v>
      </c>
      <c r="I5" s="6">
        <f t="shared" si="3"/>
        <v>1.1841707136742281</v>
      </c>
      <c r="J5" s="7">
        <v>0.1</v>
      </c>
      <c r="K5" s="6">
        <f t="shared" ref="K5:K16" si="7">I5*J5</f>
        <v>0.11841707136742281</v>
      </c>
      <c r="L5" s="6">
        <v>0.12</v>
      </c>
      <c r="M5" s="6">
        <v>100</v>
      </c>
      <c r="N5" s="6">
        <f t="shared" si="4"/>
        <v>818.49879729162649</v>
      </c>
      <c r="O5" s="6">
        <f t="shared" ref="O5:O16" si="8">M5+N5</f>
        <v>918.49879729162649</v>
      </c>
      <c r="P5" s="6">
        <f t="shared" ref="P5:P16" si="9">L5*O5/1000</f>
        <v>0.11021985567499518</v>
      </c>
      <c r="Q5" s="7">
        <v>0.2</v>
      </c>
      <c r="R5" s="6">
        <f t="shared" ref="R5:R16" si="10">Q5*I5</f>
        <v>0.23683414273484563</v>
      </c>
      <c r="S5" s="6">
        <f t="shared" ref="S5:S16" si="11">I5+K5+P5+R5</f>
        <v>1.6496417834514918</v>
      </c>
      <c r="T5" s="8">
        <f t="shared" si="5"/>
        <v>3.4258978539628338</v>
      </c>
      <c r="U5" s="4">
        <v>2</v>
      </c>
      <c r="V5" s="10"/>
    </row>
    <row r="6" spans="2:22" x14ac:dyDescent="0.35">
      <c r="B6" s="4">
        <v>3</v>
      </c>
      <c r="C6" s="4">
        <v>52</v>
      </c>
      <c r="D6" s="4">
        <f t="shared" si="0"/>
        <v>260</v>
      </c>
      <c r="E6" s="5">
        <f t="shared" si="1"/>
        <v>118.22760405323491</v>
      </c>
      <c r="F6" s="5">
        <f t="shared" si="2"/>
        <v>591.13802026617464</v>
      </c>
      <c r="G6" s="4">
        <v>200</v>
      </c>
      <c r="H6" s="6">
        <f t="shared" si="6"/>
        <v>1.3683750469124414</v>
      </c>
      <c r="I6" s="6">
        <f t="shared" si="3"/>
        <v>1.026281285184331</v>
      </c>
      <c r="J6" s="7">
        <v>0.1</v>
      </c>
      <c r="K6" s="6">
        <f t="shared" si="7"/>
        <v>0.10262812851843311</v>
      </c>
      <c r="L6" s="6">
        <v>0.12</v>
      </c>
      <c r="M6" s="6">
        <v>100</v>
      </c>
      <c r="N6" s="6">
        <f t="shared" si="4"/>
        <v>709.36562431940945</v>
      </c>
      <c r="O6" s="6">
        <f t="shared" si="8"/>
        <v>809.36562431940945</v>
      </c>
      <c r="P6" s="6">
        <f t="shared" si="9"/>
        <v>9.7123874918329134E-2</v>
      </c>
      <c r="Q6" s="7">
        <v>0.2</v>
      </c>
      <c r="R6" s="6">
        <f t="shared" si="10"/>
        <v>0.20525625703686623</v>
      </c>
      <c r="S6" s="6">
        <f t="shared" si="11"/>
        <v>1.4312895456579597</v>
      </c>
      <c r="T6" s="8">
        <f t="shared" si="5"/>
        <v>2.9707114734344562</v>
      </c>
      <c r="U6" s="4">
        <v>3</v>
      </c>
      <c r="V6" s="10"/>
    </row>
    <row r="7" spans="2:22" x14ac:dyDescent="0.35">
      <c r="B7" s="4">
        <v>4</v>
      </c>
      <c r="C7" s="4">
        <v>38</v>
      </c>
      <c r="D7" s="4">
        <f t="shared" si="0"/>
        <v>190</v>
      </c>
      <c r="E7" s="5">
        <f t="shared" si="1"/>
        <v>86.397095269671667</v>
      </c>
      <c r="F7" s="5">
        <f t="shared" si="2"/>
        <v>431.98547634835836</v>
      </c>
      <c r="G7" s="4">
        <v>200</v>
      </c>
      <c r="H7" s="6">
        <f t="shared" si="6"/>
        <v>0.99996638043601471</v>
      </c>
      <c r="I7" s="6">
        <f t="shared" si="3"/>
        <v>0.74997478532701101</v>
      </c>
      <c r="J7" s="7">
        <v>0.1</v>
      </c>
      <c r="K7" s="6">
        <f t="shared" si="7"/>
        <v>7.4997478532701112E-2</v>
      </c>
      <c r="L7" s="6">
        <v>0.12</v>
      </c>
      <c r="M7" s="6">
        <v>100</v>
      </c>
      <c r="N7" s="6">
        <f t="shared" si="4"/>
        <v>518.38257161802994</v>
      </c>
      <c r="O7" s="6">
        <f t="shared" si="8"/>
        <v>618.38257161802994</v>
      </c>
      <c r="P7" s="6">
        <f t="shared" si="9"/>
        <v>7.4205908594163594E-2</v>
      </c>
      <c r="Q7" s="7">
        <v>0.2</v>
      </c>
      <c r="R7" s="6">
        <f t="shared" si="10"/>
        <v>0.14999495706540222</v>
      </c>
      <c r="S7" s="6">
        <f t="shared" si="11"/>
        <v>1.0491731295192779</v>
      </c>
      <c r="T7" s="8">
        <f t="shared" si="5"/>
        <v>2.1741353075097942</v>
      </c>
      <c r="U7" s="4">
        <v>4</v>
      </c>
    </row>
    <row r="8" spans="2:22" x14ac:dyDescent="0.35">
      <c r="B8" s="4">
        <v>5</v>
      </c>
      <c r="C8" s="4">
        <v>82</v>
      </c>
      <c r="D8" s="4">
        <f t="shared" si="0"/>
        <v>410</v>
      </c>
      <c r="E8" s="5">
        <f t="shared" si="1"/>
        <v>186.43583716087045</v>
      </c>
      <c r="F8" s="5">
        <f t="shared" si="2"/>
        <v>932.17918580435219</v>
      </c>
      <c r="G8" s="4">
        <v>200</v>
      </c>
      <c r="H8" s="6">
        <f t="shared" si="6"/>
        <v>2.1578221893619265</v>
      </c>
      <c r="I8" s="6">
        <f t="shared" si="3"/>
        <v>1.6183666420214449</v>
      </c>
      <c r="J8" s="7">
        <v>0.1</v>
      </c>
      <c r="K8" s="6">
        <f t="shared" si="7"/>
        <v>0.16183666420214449</v>
      </c>
      <c r="L8" s="6">
        <v>0.12</v>
      </c>
      <c r="M8" s="6">
        <v>100</v>
      </c>
      <c r="N8" s="6">
        <f t="shared" si="4"/>
        <v>1118.6150229652226</v>
      </c>
      <c r="O8" s="6">
        <f t="shared" si="8"/>
        <v>1218.6150229652226</v>
      </c>
      <c r="P8" s="6">
        <f t="shared" si="9"/>
        <v>0.1462338027558267</v>
      </c>
      <c r="Q8" s="7">
        <v>0.2</v>
      </c>
      <c r="R8" s="6">
        <f t="shared" si="10"/>
        <v>0.32367332840428897</v>
      </c>
      <c r="S8" s="6">
        <f t="shared" si="11"/>
        <v>2.2501104373837051</v>
      </c>
      <c r="T8" s="8">
        <f t="shared" si="5"/>
        <v>4.6776604004158733</v>
      </c>
      <c r="U8" s="4">
        <v>5</v>
      </c>
      <c r="V8" s="10"/>
    </row>
    <row r="9" spans="2:22" x14ac:dyDescent="0.35">
      <c r="B9" s="4">
        <v>6</v>
      </c>
      <c r="C9" s="4">
        <v>78</v>
      </c>
      <c r="D9" s="4">
        <f t="shared" si="0"/>
        <v>390</v>
      </c>
      <c r="E9" s="5">
        <f t="shared" si="1"/>
        <v>177.34140607985239</v>
      </c>
      <c r="F9" s="5">
        <f t="shared" si="2"/>
        <v>886.70703039926184</v>
      </c>
      <c r="G9" s="4">
        <v>200</v>
      </c>
      <c r="H9" s="6">
        <f t="shared" si="6"/>
        <v>2.0525625703686616</v>
      </c>
      <c r="I9" s="6">
        <f t="shared" si="3"/>
        <v>1.5394219277764962</v>
      </c>
      <c r="J9" s="7">
        <v>0.1</v>
      </c>
      <c r="K9" s="6">
        <f t="shared" si="7"/>
        <v>0.15394219277764964</v>
      </c>
      <c r="L9" s="6">
        <v>0.12</v>
      </c>
      <c r="M9" s="6">
        <v>100</v>
      </c>
      <c r="N9" s="6">
        <f t="shared" si="4"/>
        <v>1064.0484364791143</v>
      </c>
      <c r="O9" s="6">
        <f t="shared" si="8"/>
        <v>1164.0484364791143</v>
      </c>
      <c r="P9" s="6">
        <f t="shared" si="9"/>
        <v>0.1396858123774937</v>
      </c>
      <c r="Q9" s="7">
        <v>0.2</v>
      </c>
      <c r="R9" s="6">
        <f t="shared" si="10"/>
        <v>0.30788438555529929</v>
      </c>
      <c r="S9" s="6">
        <f t="shared" si="11"/>
        <v>2.1409343184869387</v>
      </c>
      <c r="T9" s="8">
        <f t="shared" si="5"/>
        <v>4.4500672101516834</v>
      </c>
      <c r="U9" s="4">
        <v>6</v>
      </c>
    </row>
    <row r="10" spans="2:22" x14ac:dyDescent="0.35">
      <c r="B10" s="4">
        <v>7</v>
      </c>
      <c r="C10" s="4">
        <v>36</v>
      </c>
      <c r="D10" s="4">
        <f t="shared" si="0"/>
        <v>180</v>
      </c>
      <c r="E10" s="5">
        <f t="shared" si="1"/>
        <v>81.849879729162637</v>
      </c>
      <c r="F10" s="5">
        <f t="shared" si="2"/>
        <v>409.24939864581319</v>
      </c>
      <c r="G10" s="4">
        <v>200</v>
      </c>
      <c r="H10" s="6">
        <f t="shared" si="6"/>
        <v>0.94733657093938239</v>
      </c>
      <c r="I10" s="6">
        <f t="shared" si="3"/>
        <v>0.7105024282045368</v>
      </c>
      <c r="J10" s="7">
        <v>0.1</v>
      </c>
      <c r="K10" s="6">
        <f t="shared" si="7"/>
        <v>7.1050242820453677E-2</v>
      </c>
      <c r="L10" s="6">
        <v>0.12</v>
      </c>
      <c r="M10" s="6">
        <v>100</v>
      </c>
      <c r="N10" s="6">
        <f t="shared" si="4"/>
        <v>491.09927837497582</v>
      </c>
      <c r="O10" s="6">
        <f t="shared" si="8"/>
        <v>591.09927837497582</v>
      </c>
      <c r="P10" s="6">
        <f t="shared" si="9"/>
        <v>7.0931913404997091E-2</v>
      </c>
      <c r="Q10" s="7">
        <v>0.2</v>
      </c>
      <c r="R10" s="6">
        <f t="shared" si="10"/>
        <v>0.14210048564090735</v>
      </c>
      <c r="S10" s="6">
        <f t="shared" si="11"/>
        <v>0.99458507007089492</v>
      </c>
      <c r="T10" s="8">
        <f t="shared" si="5"/>
        <v>2.0603387123776997</v>
      </c>
      <c r="U10" s="4">
        <v>7</v>
      </c>
      <c r="V10" s="30"/>
    </row>
    <row r="11" spans="2:22" x14ac:dyDescent="0.35">
      <c r="B11" s="4">
        <v>8</v>
      </c>
      <c r="C11" s="4">
        <v>72</v>
      </c>
      <c r="D11" s="4">
        <f t="shared" si="0"/>
        <v>360</v>
      </c>
      <c r="E11" s="5">
        <f t="shared" si="1"/>
        <v>163.69975945832527</v>
      </c>
      <c r="F11" s="5">
        <f t="shared" si="2"/>
        <v>818.49879729162637</v>
      </c>
      <c r="G11" s="4">
        <v>200</v>
      </c>
      <c r="H11" s="6">
        <f t="shared" si="6"/>
        <v>1.8946731418787648</v>
      </c>
      <c r="I11" s="6">
        <f t="shared" si="3"/>
        <v>1.4210048564090736</v>
      </c>
      <c r="J11" s="7">
        <v>0.1</v>
      </c>
      <c r="K11" s="6">
        <f t="shared" si="7"/>
        <v>0.14210048564090735</v>
      </c>
      <c r="L11" s="6">
        <v>0.12</v>
      </c>
      <c r="M11" s="6">
        <v>100</v>
      </c>
      <c r="N11" s="6">
        <f t="shared" si="4"/>
        <v>982.19855674995165</v>
      </c>
      <c r="O11" s="6">
        <f t="shared" si="8"/>
        <v>1082.1985567499516</v>
      </c>
      <c r="P11" s="6">
        <f t="shared" si="9"/>
        <v>0.12986382680999417</v>
      </c>
      <c r="Q11" s="7">
        <v>0.2</v>
      </c>
      <c r="R11" s="6">
        <f t="shared" si="10"/>
        <v>0.28420097128181471</v>
      </c>
      <c r="S11" s="6">
        <f t="shared" si="11"/>
        <v>1.9771701401417898</v>
      </c>
      <c r="T11" s="8">
        <f t="shared" si="5"/>
        <v>4.1086774247553999</v>
      </c>
      <c r="U11" s="4">
        <v>8</v>
      </c>
      <c r="V11" s="10"/>
    </row>
    <row r="12" spans="2:22" x14ac:dyDescent="0.35">
      <c r="B12" s="4">
        <v>9</v>
      </c>
      <c r="C12" s="4">
        <v>98</v>
      </c>
      <c r="D12" s="4">
        <f t="shared" si="0"/>
        <v>490</v>
      </c>
      <c r="E12" s="5">
        <f t="shared" si="1"/>
        <v>222.81356148494274</v>
      </c>
      <c r="F12" s="5">
        <f t="shared" si="2"/>
        <v>1114.0678074247137</v>
      </c>
      <c r="G12" s="4">
        <v>200</v>
      </c>
      <c r="H12" s="6">
        <f t="shared" si="6"/>
        <v>2.5788606653349855</v>
      </c>
      <c r="I12" s="6">
        <f t="shared" si="3"/>
        <v>1.934145499001239</v>
      </c>
      <c r="J12" s="7">
        <v>0.1</v>
      </c>
      <c r="K12" s="6">
        <f t="shared" si="7"/>
        <v>0.19341454990012391</v>
      </c>
      <c r="L12" s="6">
        <v>0.12</v>
      </c>
      <c r="M12" s="6">
        <v>100</v>
      </c>
      <c r="N12" s="6">
        <f t="shared" si="4"/>
        <v>1336.8813689096564</v>
      </c>
      <c r="O12" s="6">
        <f t="shared" si="8"/>
        <v>1436.8813689096564</v>
      </c>
      <c r="P12" s="6">
        <f t="shared" si="9"/>
        <v>0.17242576426915879</v>
      </c>
      <c r="Q12" s="7">
        <v>0.2</v>
      </c>
      <c r="R12" s="6">
        <f t="shared" si="10"/>
        <v>0.38682909980024782</v>
      </c>
      <c r="S12" s="6">
        <f t="shared" si="11"/>
        <v>2.6868149129707692</v>
      </c>
      <c r="T12" s="8">
        <f t="shared" si="5"/>
        <v>5.5880331614726284</v>
      </c>
      <c r="U12" s="4">
        <v>9</v>
      </c>
      <c r="V12" s="10"/>
    </row>
    <row r="13" spans="2:22" x14ac:dyDescent="0.35">
      <c r="B13" s="4">
        <v>10</v>
      </c>
      <c r="C13" s="4">
        <v>91</v>
      </c>
      <c r="D13" s="4">
        <f t="shared" si="0"/>
        <v>455</v>
      </c>
      <c r="E13" s="5">
        <f t="shared" si="1"/>
        <v>206.89830709316109</v>
      </c>
      <c r="F13" s="5">
        <f t="shared" si="2"/>
        <v>1034.4915354658056</v>
      </c>
      <c r="G13" s="4">
        <v>200</v>
      </c>
      <c r="H13" s="6">
        <f t="shared" si="6"/>
        <v>2.3946563320967722</v>
      </c>
      <c r="I13" s="6">
        <f t="shared" si="3"/>
        <v>1.795992249072579</v>
      </c>
      <c r="J13" s="7">
        <v>0.1</v>
      </c>
      <c r="K13" s="6">
        <f t="shared" si="7"/>
        <v>0.17959922490725791</v>
      </c>
      <c r="L13" s="6">
        <v>0.12</v>
      </c>
      <c r="M13" s="6">
        <v>100</v>
      </c>
      <c r="N13" s="6">
        <f t="shared" si="4"/>
        <v>1241.3898425589666</v>
      </c>
      <c r="O13" s="6">
        <f t="shared" si="8"/>
        <v>1341.3898425589666</v>
      </c>
      <c r="P13" s="6">
        <f t="shared" si="9"/>
        <v>0.16096678110707599</v>
      </c>
      <c r="Q13" s="7">
        <v>0.2</v>
      </c>
      <c r="R13" s="6">
        <f t="shared" si="10"/>
        <v>0.35919844981451582</v>
      </c>
      <c r="S13" s="6">
        <f t="shared" si="11"/>
        <v>2.4957567049014289</v>
      </c>
      <c r="T13" s="8">
        <f t="shared" si="5"/>
        <v>5.1897450785102972</v>
      </c>
      <c r="U13" s="4">
        <v>10</v>
      </c>
    </row>
    <row r="14" spans="2:22" x14ac:dyDescent="0.35">
      <c r="B14" s="4">
        <v>11</v>
      </c>
      <c r="C14" s="4">
        <v>40</v>
      </c>
      <c r="D14" s="4">
        <f t="shared" si="0"/>
        <v>200</v>
      </c>
      <c r="E14" s="5">
        <f t="shared" si="1"/>
        <v>90.94431081018071</v>
      </c>
      <c r="F14" s="5">
        <f t="shared" si="2"/>
        <v>454.72155405090353</v>
      </c>
      <c r="G14" s="4">
        <v>200</v>
      </c>
      <c r="H14" s="6">
        <f t="shared" si="6"/>
        <v>1.052596189932647</v>
      </c>
      <c r="I14" s="6">
        <f t="shared" si="3"/>
        <v>0.78944714244948533</v>
      </c>
      <c r="J14" s="7">
        <v>0.1</v>
      </c>
      <c r="K14" s="6">
        <f t="shared" si="7"/>
        <v>7.8944714244948533E-2</v>
      </c>
      <c r="L14" s="6">
        <v>0.12</v>
      </c>
      <c r="M14" s="6">
        <v>100</v>
      </c>
      <c r="N14" s="6">
        <f t="shared" si="4"/>
        <v>545.66586486108429</v>
      </c>
      <c r="O14" s="6">
        <f t="shared" si="8"/>
        <v>645.66586486108429</v>
      </c>
      <c r="P14" s="6">
        <f t="shared" si="9"/>
        <v>7.7479903783330112E-2</v>
      </c>
      <c r="Q14" s="7">
        <v>0.2</v>
      </c>
      <c r="R14" s="6">
        <f t="shared" si="10"/>
        <v>0.15788942848989707</v>
      </c>
      <c r="S14" s="6">
        <f t="shared" si="11"/>
        <v>1.1037611889676611</v>
      </c>
      <c r="T14" s="8">
        <f t="shared" si="5"/>
        <v>2.2879319026418887</v>
      </c>
      <c r="U14" s="4">
        <v>11</v>
      </c>
    </row>
    <row r="15" spans="2:22" x14ac:dyDescent="0.35">
      <c r="B15" s="4">
        <v>12</v>
      </c>
      <c r="C15" s="4">
        <v>80</v>
      </c>
      <c r="D15" s="4">
        <f t="shared" si="0"/>
        <v>400</v>
      </c>
      <c r="E15" s="5">
        <f t="shared" si="1"/>
        <v>181.88862162036142</v>
      </c>
      <c r="F15" s="5">
        <f t="shared" si="2"/>
        <v>909.44310810180707</v>
      </c>
      <c r="G15" s="4">
        <v>200</v>
      </c>
      <c r="H15" s="6">
        <f t="shared" si="6"/>
        <v>2.1051923798652941</v>
      </c>
      <c r="I15" s="6">
        <f t="shared" si="3"/>
        <v>1.5788942848989707</v>
      </c>
      <c r="J15" s="7">
        <v>0.1</v>
      </c>
      <c r="K15" s="6">
        <f t="shared" si="7"/>
        <v>0.15788942848989707</v>
      </c>
      <c r="L15" s="6">
        <v>0.12</v>
      </c>
      <c r="M15" s="6">
        <v>100</v>
      </c>
      <c r="N15" s="6">
        <f t="shared" si="4"/>
        <v>1091.3317297221686</v>
      </c>
      <c r="O15" s="6">
        <f t="shared" si="8"/>
        <v>1191.3317297221686</v>
      </c>
      <c r="P15" s="6">
        <f t="shared" si="9"/>
        <v>0.14295980756666024</v>
      </c>
      <c r="Q15" s="7">
        <v>0.2</v>
      </c>
      <c r="R15" s="6">
        <f t="shared" si="10"/>
        <v>0.31577885697979413</v>
      </c>
      <c r="S15" s="6">
        <f t="shared" si="11"/>
        <v>2.1955223779353221</v>
      </c>
      <c r="T15" s="8">
        <f t="shared" si="5"/>
        <v>4.563863805283777</v>
      </c>
      <c r="U15" s="4">
        <v>12</v>
      </c>
      <c r="V15" s="10"/>
    </row>
    <row r="16" spans="2:22" x14ac:dyDescent="0.35">
      <c r="B16" s="4">
        <v>13</v>
      </c>
      <c r="C16" s="4">
        <v>111</v>
      </c>
      <c r="D16" s="4">
        <f t="shared" si="0"/>
        <v>555</v>
      </c>
      <c r="E16" s="5">
        <f t="shared" si="1"/>
        <v>252.37046249825147</v>
      </c>
      <c r="F16" s="5">
        <f t="shared" si="2"/>
        <v>1261.8523124912574</v>
      </c>
      <c r="G16" s="4">
        <v>200</v>
      </c>
      <c r="H16" s="6">
        <f t="shared" si="6"/>
        <v>2.920954427063096</v>
      </c>
      <c r="I16" s="6">
        <f t="shared" si="3"/>
        <v>2.190715820297322</v>
      </c>
      <c r="J16" s="7">
        <v>0.1</v>
      </c>
      <c r="K16" s="6">
        <f t="shared" si="7"/>
        <v>0.2190715820297322</v>
      </c>
      <c r="L16" s="6">
        <v>0.12</v>
      </c>
      <c r="M16" s="6">
        <v>100</v>
      </c>
      <c r="N16" s="6">
        <f t="shared" si="4"/>
        <v>1514.2227749895087</v>
      </c>
      <c r="O16" s="6">
        <f t="shared" si="8"/>
        <v>1614.2227749895087</v>
      </c>
      <c r="P16" s="6">
        <f t="shared" si="9"/>
        <v>0.19370673299874105</v>
      </c>
      <c r="Q16" s="7">
        <v>0.2</v>
      </c>
      <c r="R16" s="6">
        <f t="shared" si="10"/>
        <v>0.43814316405946441</v>
      </c>
      <c r="S16" s="6">
        <f t="shared" si="11"/>
        <v>3.0416372993852594</v>
      </c>
      <c r="T16" s="8">
        <f t="shared" si="5"/>
        <v>6.327711029831244</v>
      </c>
      <c r="U16" s="4">
        <v>13</v>
      </c>
      <c r="V16" s="10"/>
    </row>
    <row r="17" spans="2:21" x14ac:dyDescent="0.35">
      <c r="B17" s="29">
        <v>14</v>
      </c>
      <c r="C17" s="4">
        <v>34</v>
      </c>
      <c r="D17" s="4">
        <f t="shared" ref="D17:D28" si="12">C17*$E$36</f>
        <v>170</v>
      </c>
      <c r="E17" s="5">
        <f t="shared" ref="E17:E26" si="13">C17*$E$39</f>
        <v>77.302664188653594</v>
      </c>
      <c r="F17" s="5">
        <f t="shared" ref="F17:F26" si="14">D17*$E$39</f>
        <v>386.51332094326801</v>
      </c>
      <c r="G17" s="4">
        <v>200</v>
      </c>
      <c r="H17" s="6">
        <f t="shared" ref="H17:H27" si="15">F17*G17/86400</f>
        <v>0.89470676144275008</v>
      </c>
      <c r="I17" s="6">
        <f t="shared" ref="I17:I28" si="16">H17*$E$34</f>
        <v>0.67103007108206258</v>
      </c>
      <c r="J17" s="7">
        <v>0.1</v>
      </c>
      <c r="K17" s="6">
        <f t="shared" ref="K17:K27" si="17">I17*J17</f>
        <v>6.7103007108206256E-2</v>
      </c>
      <c r="L17" s="6">
        <v>0.12</v>
      </c>
      <c r="M17" s="6">
        <v>100</v>
      </c>
      <c r="N17" s="6">
        <f t="shared" ref="N17:N26" si="18">E17*$E$40</f>
        <v>463.81598513192159</v>
      </c>
      <c r="O17" s="6">
        <f t="shared" ref="O17:O27" si="19">M17+N17</f>
        <v>563.81598513192159</v>
      </c>
      <c r="P17" s="6">
        <f t="shared" ref="P17:P27" si="20">L17*O17/1000</f>
        <v>6.7657918215830587E-2</v>
      </c>
      <c r="Q17" s="7">
        <v>0.2</v>
      </c>
      <c r="R17" s="6">
        <f t="shared" ref="R17:R27" si="21">Q17*I17</f>
        <v>0.13420601421641251</v>
      </c>
      <c r="S17" s="6">
        <f t="shared" ref="S17:S27" si="22">I17+K17+P17+R17</f>
        <v>0.93999701062251195</v>
      </c>
      <c r="T17" s="8">
        <f t="shared" ref="T17:T26" si="23">(I17*$E$35)+K17+P17+R17</f>
        <v>1.9465421172456057</v>
      </c>
      <c r="U17" s="29">
        <v>14</v>
      </c>
    </row>
    <row r="18" spans="2:21" x14ac:dyDescent="0.35">
      <c r="B18" s="4">
        <v>15</v>
      </c>
      <c r="C18" s="4">
        <v>78</v>
      </c>
      <c r="D18" s="4">
        <f t="shared" si="12"/>
        <v>390</v>
      </c>
      <c r="E18" s="5">
        <f t="shared" si="13"/>
        <v>177.34140607985239</v>
      </c>
      <c r="F18" s="5">
        <f t="shared" si="14"/>
        <v>886.70703039926184</v>
      </c>
      <c r="G18" s="4">
        <v>200</v>
      </c>
      <c r="H18" s="6">
        <f t="shared" si="15"/>
        <v>2.0525625703686616</v>
      </c>
      <c r="I18" s="6">
        <f t="shared" si="16"/>
        <v>1.5394219277764962</v>
      </c>
      <c r="J18" s="7">
        <v>0.1</v>
      </c>
      <c r="K18" s="6">
        <f t="shared" si="17"/>
        <v>0.15394219277764964</v>
      </c>
      <c r="L18" s="6">
        <v>0.12</v>
      </c>
      <c r="M18" s="6">
        <v>100</v>
      </c>
      <c r="N18" s="6">
        <f t="shared" si="18"/>
        <v>1064.0484364791143</v>
      </c>
      <c r="O18" s="6">
        <f t="shared" si="19"/>
        <v>1164.0484364791143</v>
      </c>
      <c r="P18" s="6">
        <f t="shared" si="20"/>
        <v>0.1396858123774937</v>
      </c>
      <c r="Q18" s="7">
        <v>0.2</v>
      </c>
      <c r="R18" s="6">
        <f t="shared" si="21"/>
        <v>0.30788438555529929</v>
      </c>
      <c r="S18" s="6">
        <f t="shared" si="22"/>
        <v>2.1409343184869387</v>
      </c>
      <c r="T18" s="8">
        <f t="shared" si="23"/>
        <v>4.4500672101516834</v>
      </c>
      <c r="U18" s="4">
        <v>15</v>
      </c>
    </row>
    <row r="19" spans="2:21" s="60" customFormat="1" x14ac:dyDescent="0.35">
      <c r="B19" s="56">
        <v>16</v>
      </c>
      <c r="C19" s="56">
        <v>102</v>
      </c>
      <c r="D19" s="56">
        <f t="shared" si="12"/>
        <v>510</v>
      </c>
      <c r="E19" s="57">
        <f t="shared" si="13"/>
        <v>231.9079925659608</v>
      </c>
      <c r="F19" s="57">
        <f t="shared" si="14"/>
        <v>1159.5399628298039</v>
      </c>
      <c r="G19" s="56">
        <v>200</v>
      </c>
      <c r="H19" s="58">
        <f t="shared" si="15"/>
        <v>2.6841202843282499</v>
      </c>
      <c r="I19" s="58">
        <f t="shared" si="16"/>
        <v>2.0130902132461874</v>
      </c>
      <c r="J19" s="59">
        <v>0.1</v>
      </c>
      <c r="K19" s="58">
        <f t="shared" si="17"/>
        <v>0.20130902132461875</v>
      </c>
      <c r="L19" s="58">
        <v>0.12</v>
      </c>
      <c r="M19" s="58">
        <v>100</v>
      </c>
      <c r="N19" s="58">
        <f t="shared" si="18"/>
        <v>1391.4479553957649</v>
      </c>
      <c r="O19" s="58">
        <f t="shared" si="19"/>
        <v>1491.4479553957649</v>
      </c>
      <c r="P19" s="58">
        <f t="shared" si="20"/>
        <v>0.17897375464749177</v>
      </c>
      <c r="Q19" s="59">
        <v>0.2</v>
      </c>
      <c r="R19" s="58">
        <f t="shared" si="21"/>
        <v>0.40261804264923751</v>
      </c>
      <c r="S19" s="58">
        <f t="shared" si="22"/>
        <v>2.7959910318675352</v>
      </c>
      <c r="T19" s="58">
        <f t="shared" si="23"/>
        <v>5.8156263517368165</v>
      </c>
      <c r="U19" s="56">
        <v>16</v>
      </c>
    </row>
    <row r="20" spans="2:21" x14ac:dyDescent="0.35">
      <c r="B20" s="4">
        <v>17</v>
      </c>
      <c r="C20" s="4">
        <v>88</v>
      </c>
      <c r="D20" s="4">
        <f t="shared" si="12"/>
        <v>440</v>
      </c>
      <c r="E20" s="5">
        <f t="shared" si="13"/>
        <v>200.07748378239756</v>
      </c>
      <c r="F20" s="5">
        <f t="shared" si="14"/>
        <v>1000.3874189119878</v>
      </c>
      <c r="G20" s="4">
        <v>200</v>
      </c>
      <c r="H20" s="6">
        <f t="shared" si="15"/>
        <v>2.3157116178518233</v>
      </c>
      <c r="I20" s="6">
        <f t="shared" si="16"/>
        <v>1.7367837133888675</v>
      </c>
      <c r="J20" s="7">
        <v>0.1</v>
      </c>
      <c r="K20" s="6">
        <f t="shared" si="17"/>
        <v>0.17367837133888675</v>
      </c>
      <c r="L20" s="6">
        <v>0.12</v>
      </c>
      <c r="M20" s="6">
        <v>100</v>
      </c>
      <c r="N20" s="6">
        <f t="shared" si="18"/>
        <v>1200.4649026943853</v>
      </c>
      <c r="O20" s="6">
        <f t="shared" si="19"/>
        <v>1300.4649026943853</v>
      </c>
      <c r="P20" s="6">
        <f t="shared" si="20"/>
        <v>0.15605578832332623</v>
      </c>
      <c r="Q20" s="7">
        <v>0.2</v>
      </c>
      <c r="R20" s="6">
        <f t="shared" si="21"/>
        <v>0.3473567426777735</v>
      </c>
      <c r="S20" s="6">
        <f t="shared" si="22"/>
        <v>2.413874615728854</v>
      </c>
      <c r="T20" s="8">
        <f t="shared" si="23"/>
        <v>5.019050185812155</v>
      </c>
      <c r="U20" s="4">
        <v>17</v>
      </c>
    </row>
    <row r="21" spans="2:21" x14ac:dyDescent="0.35">
      <c r="B21" s="4">
        <v>18</v>
      </c>
      <c r="C21" s="4">
        <v>36</v>
      </c>
      <c r="D21" s="4">
        <f t="shared" si="12"/>
        <v>180</v>
      </c>
      <c r="E21" s="5">
        <f t="shared" si="13"/>
        <v>81.849879729162637</v>
      </c>
      <c r="F21" s="5">
        <f t="shared" si="14"/>
        <v>409.24939864581319</v>
      </c>
      <c r="G21" s="4">
        <v>200</v>
      </c>
      <c r="H21" s="6">
        <f t="shared" si="15"/>
        <v>0.94733657093938239</v>
      </c>
      <c r="I21" s="6">
        <f t="shared" si="16"/>
        <v>0.7105024282045368</v>
      </c>
      <c r="J21" s="7">
        <v>0.1</v>
      </c>
      <c r="K21" s="6">
        <f t="shared" si="17"/>
        <v>7.1050242820453677E-2</v>
      </c>
      <c r="L21" s="6">
        <v>0.12</v>
      </c>
      <c r="M21" s="6">
        <v>100</v>
      </c>
      <c r="N21" s="6">
        <f t="shared" si="18"/>
        <v>491.09927837497582</v>
      </c>
      <c r="O21" s="6">
        <f t="shared" si="19"/>
        <v>591.09927837497582</v>
      </c>
      <c r="P21" s="6">
        <f t="shared" si="20"/>
        <v>7.0931913404997091E-2</v>
      </c>
      <c r="Q21" s="7">
        <v>0.2</v>
      </c>
      <c r="R21" s="6">
        <f t="shared" si="21"/>
        <v>0.14210048564090735</v>
      </c>
      <c r="S21" s="6">
        <f t="shared" si="22"/>
        <v>0.99458507007089492</v>
      </c>
      <c r="T21" s="8">
        <f t="shared" si="23"/>
        <v>2.0603387123776997</v>
      </c>
      <c r="U21" s="4">
        <v>18</v>
      </c>
    </row>
    <row r="22" spans="2:21" x14ac:dyDescent="0.35">
      <c r="B22" s="29">
        <v>19</v>
      </c>
      <c r="C22" s="4">
        <v>79</v>
      </c>
      <c r="D22" s="4">
        <f t="shared" si="12"/>
        <v>395</v>
      </c>
      <c r="E22" s="5">
        <f t="shared" si="13"/>
        <v>179.61501385010689</v>
      </c>
      <c r="F22" s="5">
        <f t="shared" si="14"/>
        <v>898.07506925053451</v>
      </c>
      <c r="G22" s="4">
        <v>200</v>
      </c>
      <c r="H22" s="6">
        <f t="shared" si="15"/>
        <v>2.0788774751169781</v>
      </c>
      <c r="I22" s="6">
        <f t="shared" si="16"/>
        <v>1.5591581063377336</v>
      </c>
      <c r="J22" s="7">
        <v>0.1</v>
      </c>
      <c r="K22" s="6">
        <f t="shared" si="17"/>
        <v>0.15591581063377336</v>
      </c>
      <c r="L22" s="6">
        <v>0.12</v>
      </c>
      <c r="M22" s="6">
        <v>100</v>
      </c>
      <c r="N22" s="6">
        <f t="shared" si="18"/>
        <v>1077.6900831006415</v>
      </c>
      <c r="O22" s="6">
        <f t="shared" si="19"/>
        <v>1177.6900831006415</v>
      </c>
      <c r="P22" s="6">
        <f t="shared" si="20"/>
        <v>0.14132280997207697</v>
      </c>
      <c r="Q22" s="7">
        <v>0.2</v>
      </c>
      <c r="R22" s="6">
        <f t="shared" si="21"/>
        <v>0.31183162126754671</v>
      </c>
      <c r="S22" s="6">
        <f t="shared" si="22"/>
        <v>2.1682283482111306</v>
      </c>
      <c r="T22" s="8">
        <f t="shared" si="23"/>
        <v>4.5069655077177302</v>
      </c>
      <c r="U22" s="29">
        <v>19</v>
      </c>
    </row>
    <row r="23" spans="2:21" x14ac:dyDescent="0.35">
      <c r="B23" s="4">
        <v>20</v>
      </c>
      <c r="C23" s="4">
        <v>115</v>
      </c>
      <c r="D23" s="4">
        <f t="shared" si="12"/>
        <v>575</v>
      </c>
      <c r="E23" s="5">
        <f t="shared" si="13"/>
        <v>261.46489357926953</v>
      </c>
      <c r="F23" s="5">
        <f t="shared" si="14"/>
        <v>1307.3244678963476</v>
      </c>
      <c r="G23" s="4">
        <v>200</v>
      </c>
      <c r="H23" s="6">
        <f t="shared" si="15"/>
        <v>3.0262140460563605</v>
      </c>
      <c r="I23" s="6">
        <f t="shared" si="16"/>
        <v>2.2696605345422705</v>
      </c>
      <c r="J23" s="7">
        <v>0.1</v>
      </c>
      <c r="K23" s="6">
        <f t="shared" si="17"/>
        <v>0.22696605345422705</v>
      </c>
      <c r="L23" s="6">
        <v>0.12</v>
      </c>
      <c r="M23" s="6">
        <v>100</v>
      </c>
      <c r="N23" s="6">
        <f t="shared" si="18"/>
        <v>1568.7893614756172</v>
      </c>
      <c r="O23" s="6">
        <f t="shared" si="19"/>
        <v>1668.7893614756172</v>
      </c>
      <c r="P23" s="6">
        <f t="shared" si="20"/>
        <v>0.20025472337707403</v>
      </c>
      <c r="Q23" s="7">
        <v>0.2</v>
      </c>
      <c r="R23" s="6">
        <f t="shared" si="21"/>
        <v>0.45393210690845409</v>
      </c>
      <c r="S23" s="6">
        <f t="shared" si="22"/>
        <v>3.1508134182820258</v>
      </c>
      <c r="T23" s="8">
        <f t="shared" si="23"/>
        <v>6.5553042200954312</v>
      </c>
      <c r="U23" s="4">
        <v>20</v>
      </c>
    </row>
    <row r="24" spans="2:21" x14ac:dyDescent="0.35">
      <c r="B24" s="4">
        <v>21</v>
      </c>
      <c r="C24" s="4">
        <v>61</v>
      </c>
      <c r="D24" s="4">
        <f t="shared" si="12"/>
        <v>305</v>
      </c>
      <c r="E24" s="5">
        <f t="shared" si="13"/>
        <v>138.69007398552557</v>
      </c>
      <c r="F24" s="5">
        <f t="shared" si="14"/>
        <v>693.45036992762789</v>
      </c>
      <c r="G24" s="4">
        <v>200</v>
      </c>
      <c r="H24" s="6">
        <f t="shared" si="15"/>
        <v>1.6052091896472869</v>
      </c>
      <c r="I24" s="6">
        <f t="shared" si="16"/>
        <v>1.2039068922354652</v>
      </c>
      <c r="J24" s="7">
        <v>0.1</v>
      </c>
      <c r="K24" s="6">
        <f t="shared" si="17"/>
        <v>0.12039068922354652</v>
      </c>
      <c r="L24" s="6">
        <v>0.12</v>
      </c>
      <c r="M24" s="6">
        <v>100</v>
      </c>
      <c r="N24" s="6">
        <f t="shared" si="18"/>
        <v>832.14044391315338</v>
      </c>
      <c r="O24" s="6">
        <f t="shared" si="19"/>
        <v>932.14044391315338</v>
      </c>
      <c r="P24" s="6">
        <f t="shared" si="20"/>
        <v>0.11185685326957839</v>
      </c>
      <c r="Q24" s="7">
        <v>0.2</v>
      </c>
      <c r="R24" s="6">
        <f t="shared" si="21"/>
        <v>0.24078137844709305</v>
      </c>
      <c r="S24" s="6">
        <f t="shared" si="22"/>
        <v>1.6769358131756833</v>
      </c>
      <c r="T24" s="8">
        <f t="shared" si="23"/>
        <v>3.482796151528881</v>
      </c>
      <c r="U24" s="4">
        <v>21</v>
      </c>
    </row>
    <row r="25" spans="2:21" x14ac:dyDescent="0.35">
      <c r="B25" s="4">
        <v>22</v>
      </c>
      <c r="C25" s="4">
        <v>42</v>
      </c>
      <c r="D25" s="4">
        <f t="shared" si="12"/>
        <v>210</v>
      </c>
      <c r="E25" s="5">
        <f t="shared" si="13"/>
        <v>95.491526350689739</v>
      </c>
      <c r="F25" s="5">
        <f t="shared" si="14"/>
        <v>477.45763175344871</v>
      </c>
      <c r="G25" s="4">
        <v>200</v>
      </c>
      <c r="H25" s="6">
        <f t="shared" si="15"/>
        <v>1.1052259994292795</v>
      </c>
      <c r="I25" s="6">
        <f t="shared" si="16"/>
        <v>0.82891949957195954</v>
      </c>
      <c r="J25" s="7">
        <v>0.1</v>
      </c>
      <c r="K25" s="6">
        <f t="shared" si="17"/>
        <v>8.2891949957195954E-2</v>
      </c>
      <c r="L25" s="6">
        <v>0.12</v>
      </c>
      <c r="M25" s="6">
        <v>100</v>
      </c>
      <c r="N25" s="6">
        <f t="shared" si="18"/>
        <v>572.94915810413841</v>
      </c>
      <c r="O25" s="6">
        <f t="shared" si="19"/>
        <v>672.94915810413841</v>
      </c>
      <c r="P25" s="6">
        <f t="shared" si="20"/>
        <v>8.0753898972496602E-2</v>
      </c>
      <c r="Q25" s="7">
        <v>0.2</v>
      </c>
      <c r="R25" s="6">
        <f t="shared" si="21"/>
        <v>0.16578389991439191</v>
      </c>
      <c r="S25" s="6">
        <f t="shared" si="22"/>
        <v>1.158349248416044</v>
      </c>
      <c r="T25" s="8">
        <f t="shared" si="23"/>
        <v>2.4017284977739832</v>
      </c>
      <c r="U25" s="4">
        <v>22</v>
      </c>
    </row>
    <row r="26" spans="2:21" x14ac:dyDescent="0.35">
      <c r="B26" s="4">
        <v>23</v>
      </c>
      <c r="C26" s="4">
        <v>38</v>
      </c>
      <c r="D26" s="4">
        <f t="shared" si="12"/>
        <v>190</v>
      </c>
      <c r="E26" s="5">
        <f t="shared" si="13"/>
        <v>86.397095269671667</v>
      </c>
      <c r="F26" s="5">
        <f t="shared" si="14"/>
        <v>431.98547634835836</v>
      </c>
      <c r="G26" s="4">
        <v>200</v>
      </c>
      <c r="H26" s="6">
        <f t="shared" si="15"/>
        <v>0.99996638043601471</v>
      </c>
      <c r="I26" s="6">
        <f t="shared" si="16"/>
        <v>0.74997478532701101</v>
      </c>
      <c r="J26" s="7">
        <v>0.1</v>
      </c>
      <c r="K26" s="6">
        <f t="shared" si="17"/>
        <v>7.4997478532701112E-2</v>
      </c>
      <c r="L26" s="6">
        <v>0.12</v>
      </c>
      <c r="M26" s="6">
        <v>100</v>
      </c>
      <c r="N26" s="6">
        <f t="shared" si="18"/>
        <v>518.38257161802994</v>
      </c>
      <c r="O26" s="6">
        <f t="shared" si="19"/>
        <v>618.38257161802994</v>
      </c>
      <c r="P26" s="6">
        <f t="shared" si="20"/>
        <v>7.4205908594163594E-2</v>
      </c>
      <c r="Q26" s="7">
        <v>0.2</v>
      </c>
      <c r="R26" s="6">
        <f t="shared" si="21"/>
        <v>0.14999495706540222</v>
      </c>
      <c r="S26" s="6">
        <f t="shared" si="22"/>
        <v>1.0491731295192779</v>
      </c>
      <c r="T26" s="8">
        <f t="shared" si="23"/>
        <v>2.1741353075097942</v>
      </c>
      <c r="U26" s="4">
        <v>23</v>
      </c>
    </row>
    <row r="27" spans="2:21" x14ac:dyDescent="0.35">
      <c r="B27" s="29">
        <v>24</v>
      </c>
      <c r="C27" s="4">
        <v>40</v>
      </c>
      <c r="D27" s="4">
        <f>C27*$E$36</f>
        <v>200</v>
      </c>
      <c r="E27" s="5">
        <f>C27*$E$39</f>
        <v>90.94431081018071</v>
      </c>
      <c r="F27" s="5">
        <f>D27*$E$39</f>
        <v>454.72155405090353</v>
      </c>
      <c r="G27" s="4">
        <v>200</v>
      </c>
      <c r="H27" s="6">
        <f t="shared" si="15"/>
        <v>1.052596189932647</v>
      </c>
      <c r="I27" s="6">
        <f>H27*$E$34</f>
        <v>0.78944714244948533</v>
      </c>
      <c r="J27" s="7">
        <v>0.1</v>
      </c>
      <c r="K27" s="6">
        <f t="shared" si="17"/>
        <v>7.8944714244948533E-2</v>
      </c>
      <c r="L27" s="6">
        <v>0.12</v>
      </c>
      <c r="M27" s="6">
        <v>100</v>
      </c>
      <c r="N27" s="6">
        <f>E27*$E$40</f>
        <v>545.66586486108429</v>
      </c>
      <c r="O27" s="6">
        <f t="shared" si="19"/>
        <v>645.66586486108429</v>
      </c>
      <c r="P27" s="6">
        <f t="shared" si="20"/>
        <v>7.7479903783330112E-2</v>
      </c>
      <c r="Q27" s="7">
        <v>0.2</v>
      </c>
      <c r="R27" s="6">
        <f t="shared" si="21"/>
        <v>0.15788942848989707</v>
      </c>
      <c r="S27" s="6">
        <f t="shared" si="22"/>
        <v>1.1037611889676611</v>
      </c>
      <c r="T27" s="8">
        <f>(I27*$E$35)+K27+P27+R27</f>
        <v>2.2879319026418887</v>
      </c>
      <c r="U27" s="29">
        <v>24</v>
      </c>
    </row>
    <row r="28" spans="2:21" x14ac:dyDescent="0.35">
      <c r="B28" s="4">
        <v>25</v>
      </c>
      <c r="C28" s="4">
        <v>1</v>
      </c>
      <c r="D28" s="4">
        <f t="shared" si="12"/>
        <v>5</v>
      </c>
      <c r="E28" s="5">
        <f t="shared" ref="E28" si="24">C28*$E$39</f>
        <v>2.2736077702545177</v>
      </c>
      <c r="F28" s="5">
        <f t="shared" ref="F28" si="25">D28*$E$39</f>
        <v>11.368038851272589</v>
      </c>
      <c r="G28" s="4">
        <v>200</v>
      </c>
      <c r="H28" s="6">
        <f t="shared" ref="H28" si="26">F28*G28/86400</f>
        <v>2.6314904748316176E-2</v>
      </c>
      <c r="I28" s="6">
        <f t="shared" si="16"/>
        <v>1.9736178561237133E-2</v>
      </c>
      <c r="J28" s="7">
        <v>0.1</v>
      </c>
      <c r="K28" s="6">
        <f t="shared" ref="K28" si="27">I28*J28</f>
        <v>1.9736178561237136E-3</v>
      </c>
      <c r="L28" s="6">
        <v>0.12</v>
      </c>
      <c r="M28" s="6">
        <v>100</v>
      </c>
      <c r="N28" s="6">
        <f>E28*$E$40</f>
        <v>13.641646621527105</v>
      </c>
      <c r="O28" s="6">
        <f t="shared" ref="O28" si="28">M28+N28</f>
        <v>113.6416466215271</v>
      </c>
      <c r="P28" s="6">
        <f t="shared" ref="P28" si="29">L28*O28/1000</f>
        <v>1.363699759458325E-2</v>
      </c>
      <c r="Q28" s="7">
        <v>0.2</v>
      </c>
      <c r="R28" s="6">
        <f t="shared" ref="R28" si="30">Q28*I28</f>
        <v>3.9472357122474272E-3</v>
      </c>
      <c r="S28" s="6">
        <f t="shared" ref="S28" si="31">I28+K28+P28+R28</f>
        <v>3.9294029724191527E-2</v>
      </c>
      <c r="T28" s="8">
        <f t="shared" ref="T28" si="32">(I28*$E$35)+K28+P28+R28</f>
        <v>6.889829756604722E-2</v>
      </c>
      <c r="U28" s="4">
        <v>25</v>
      </c>
    </row>
    <row r="29" spans="2:21" x14ac:dyDescent="0.35">
      <c r="E29" s="1"/>
      <c r="T29" s="10">
        <f>SUM(T4:T28)</f>
        <v>91.337276105675585</v>
      </c>
    </row>
    <row r="30" spans="2:21" x14ac:dyDescent="0.35">
      <c r="E30" s="1"/>
    </row>
    <row r="31" spans="2:21" x14ac:dyDescent="0.35">
      <c r="D31" s="1"/>
    </row>
    <row r="32" spans="2:21" x14ac:dyDescent="0.35">
      <c r="B32" s="51" t="s">
        <v>5</v>
      </c>
      <c r="C32" s="51"/>
      <c r="D32" s="51"/>
    </row>
    <row r="34" spans="2:6" x14ac:dyDescent="0.35">
      <c r="B34" t="s">
        <v>6</v>
      </c>
      <c r="E34" s="2">
        <v>0.75</v>
      </c>
    </row>
    <row r="35" spans="2:6" x14ac:dyDescent="0.35">
      <c r="B35" t="s">
        <v>12</v>
      </c>
      <c r="E35" s="1">
        <v>2.5</v>
      </c>
    </row>
    <row r="36" spans="2:6" x14ac:dyDescent="0.35">
      <c r="B36" t="s">
        <v>14</v>
      </c>
      <c r="E36" s="1">
        <v>5</v>
      </c>
    </row>
    <row r="37" spans="2:6" x14ac:dyDescent="0.35">
      <c r="B37" t="s">
        <v>15</v>
      </c>
      <c r="E37" s="1">
        <v>32</v>
      </c>
    </row>
    <row r="38" spans="2:6" x14ac:dyDescent="0.35">
      <c r="B38" t="s">
        <v>16</v>
      </c>
      <c r="E38" s="3">
        <v>2.6</v>
      </c>
      <c r="F38" s="1" t="s">
        <v>18</v>
      </c>
    </row>
    <row r="39" spans="2:6" x14ac:dyDescent="0.35">
      <c r="B39" t="s">
        <v>17</v>
      </c>
      <c r="E39" s="1">
        <f>(POWER(((E38/100)+1),E37))</f>
        <v>2.2736077702545177</v>
      </c>
      <c r="F39" s="1"/>
    </row>
    <row r="40" spans="2:6" x14ac:dyDescent="0.35">
      <c r="B40" t="s">
        <v>55</v>
      </c>
      <c r="E40" s="1">
        <v>6</v>
      </c>
      <c r="F40" s="1" t="s">
        <v>26</v>
      </c>
    </row>
  </sheetData>
  <mergeCells count="1">
    <mergeCell ref="B32:D3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D5F5-079B-45F9-A9C5-80020437E3C1}">
  <dimension ref="E8:G15"/>
  <sheetViews>
    <sheetView workbookViewId="0">
      <selection activeCell="I8" sqref="I8"/>
    </sheetView>
  </sheetViews>
  <sheetFormatPr baseColWidth="10" defaultRowHeight="14.5" x14ac:dyDescent="0.35"/>
  <sheetData>
    <row r="8" spans="5:7" x14ac:dyDescent="0.35">
      <c r="E8">
        <v>40</v>
      </c>
      <c r="G8">
        <v>40</v>
      </c>
    </row>
    <row r="9" spans="5:7" x14ac:dyDescent="0.35">
      <c r="E9">
        <v>111</v>
      </c>
      <c r="G9">
        <v>111</v>
      </c>
    </row>
    <row r="10" spans="5:7" x14ac:dyDescent="0.35">
      <c r="E10">
        <v>42</v>
      </c>
      <c r="G10">
        <v>78</v>
      </c>
    </row>
    <row r="11" spans="5:7" x14ac:dyDescent="0.35">
      <c r="E11">
        <v>40</v>
      </c>
      <c r="G11">
        <v>102</v>
      </c>
    </row>
    <row r="12" spans="5:7" x14ac:dyDescent="0.35">
      <c r="G12">
        <v>73</v>
      </c>
    </row>
    <row r="13" spans="5:7" x14ac:dyDescent="0.35">
      <c r="G13" t="s">
        <v>57</v>
      </c>
    </row>
    <row r="14" spans="5:7" x14ac:dyDescent="0.35">
      <c r="G14">
        <v>42</v>
      </c>
    </row>
    <row r="15" spans="5:7" x14ac:dyDescent="0.35">
      <c r="G1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A1:Y26"/>
  <sheetViews>
    <sheetView tabSelected="1" topLeftCell="A10" zoomScaleNormal="100" workbookViewId="0">
      <selection activeCell="E14" sqref="E14"/>
    </sheetView>
  </sheetViews>
  <sheetFormatPr baseColWidth="10" defaultRowHeight="14.5" x14ac:dyDescent="0.35"/>
  <cols>
    <col min="1" max="1" width="14.36328125" customWidth="1"/>
    <col min="2" max="2" width="9.81640625" customWidth="1"/>
    <col min="3" max="3" width="9.7265625" customWidth="1"/>
    <col min="4" max="4" width="10.26953125" customWidth="1"/>
    <col min="5" max="5" width="16.54296875" customWidth="1"/>
    <col min="6" max="6" width="6.26953125" customWidth="1"/>
    <col min="7" max="7" width="11.453125" customWidth="1"/>
    <col min="8" max="8" width="12.453125" customWidth="1"/>
    <col min="10" max="10" width="9.7265625" customWidth="1"/>
    <col min="11" max="11" width="13.7265625" customWidth="1"/>
    <col min="13" max="13" width="11.453125" customWidth="1"/>
    <col min="15" max="15" width="8.453125" customWidth="1"/>
    <col min="16" max="16" width="7.1796875" customWidth="1"/>
    <col min="17" max="17" width="12.453125" customWidth="1"/>
    <col min="18" max="18" width="11.7265625" customWidth="1"/>
    <col min="19" max="19" width="12.7265625" customWidth="1"/>
    <col min="21" max="21" width="8.453125" customWidth="1"/>
    <col min="22" max="22" width="8.81640625" customWidth="1"/>
    <col min="24" max="24" width="6.81640625" customWidth="1"/>
  </cols>
  <sheetData>
    <row r="1" spans="2:25" x14ac:dyDescent="0.35">
      <c r="F1" s="9"/>
      <c r="I1" s="10"/>
      <c r="J1" s="11"/>
    </row>
    <row r="4" spans="2:25" ht="15.5" x14ac:dyDescent="0.35">
      <c r="B4" s="52" t="s">
        <v>28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2:25" ht="15" customHeight="1" x14ac:dyDescent="0.35">
      <c r="B5" s="53" t="s">
        <v>29</v>
      </c>
      <c r="C5" s="53"/>
      <c r="D5" s="53"/>
      <c r="E5" s="53"/>
      <c r="F5" s="54" t="s">
        <v>30</v>
      </c>
      <c r="G5" s="54"/>
      <c r="H5" s="54"/>
      <c r="I5" s="13"/>
      <c r="J5" s="53" t="s">
        <v>31</v>
      </c>
      <c r="K5" s="54" t="s">
        <v>32</v>
      </c>
      <c r="L5" s="54" t="s">
        <v>33</v>
      </c>
      <c r="M5" s="54" t="s">
        <v>34</v>
      </c>
      <c r="N5" s="54" t="s">
        <v>35</v>
      </c>
      <c r="O5" s="54" t="s">
        <v>36</v>
      </c>
      <c r="P5" s="54" t="s">
        <v>37</v>
      </c>
      <c r="Q5" s="54" t="s">
        <v>38</v>
      </c>
      <c r="R5" s="55" t="s">
        <v>39</v>
      </c>
      <c r="S5" s="55"/>
      <c r="T5" s="55"/>
      <c r="U5" s="54" t="s">
        <v>40</v>
      </c>
      <c r="V5" s="54" t="s">
        <v>41</v>
      </c>
      <c r="W5" s="54" t="s">
        <v>42</v>
      </c>
      <c r="X5" s="54" t="s">
        <v>43</v>
      </c>
      <c r="Y5" s="54" t="s">
        <v>44</v>
      </c>
    </row>
    <row r="6" spans="2:25" ht="39" x14ac:dyDescent="0.35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13" t="s">
        <v>46</v>
      </c>
      <c r="H6" s="13" t="s">
        <v>50</v>
      </c>
      <c r="I6" s="27" t="s">
        <v>51</v>
      </c>
      <c r="J6" s="53"/>
      <c r="K6" s="54"/>
      <c r="L6" s="54"/>
      <c r="M6" s="54"/>
      <c r="N6" s="54"/>
      <c r="O6" s="54"/>
      <c r="P6" s="54"/>
      <c r="Q6" s="54"/>
      <c r="R6" s="14" t="s">
        <v>52</v>
      </c>
      <c r="S6" s="13" t="s">
        <v>53</v>
      </c>
      <c r="T6" s="13" t="s">
        <v>31</v>
      </c>
      <c r="U6" s="54"/>
      <c r="V6" s="54"/>
      <c r="W6" s="54"/>
      <c r="X6" s="54"/>
      <c r="Y6" s="54"/>
    </row>
    <row r="7" spans="2:25" x14ac:dyDescent="0.35">
      <c r="B7" s="15">
        <v>1</v>
      </c>
      <c r="C7" s="16">
        <v>101</v>
      </c>
      <c r="D7" s="16">
        <v>1.3</v>
      </c>
      <c r="E7" s="16">
        <f>C7-D7</f>
        <v>99.7</v>
      </c>
      <c r="F7" s="17">
        <v>2</v>
      </c>
      <c r="G7" s="16">
        <v>100</v>
      </c>
      <c r="H7" s="16">
        <f>E7-M7</f>
        <v>98.7</v>
      </c>
      <c r="I7" s="18">
        <f t="shared" ref="I7:I10" si="0">G7-H7</f>
        <v>1.2999999999999972</v>
      </c>
      <c r="J7" s="16">
        <v>2.74</v>
      </c>
      <c r="K7" s="19">
        <f>(C7-G7)/N7</f>
        <v>0.01</v>
      </c>
      <c r="L7" s="19">
        <v>0.01</v>
      </c>
      <c r="M7" s="20">
        <f t="shared" ref="M7:M23" si="1">((L7*N7))</f>
        <v>1</v>
      </c>
      <c r="N7" s="16">
        <v>100</v>
      </c>
      <c r="O7" s="21" t="s">
        <v>54</v>
      </c>
      <c r="P7" s="21">
        <v>0.01</v>
      </c>
      <c r="Q7" s="17">
        <v>6</v>
      </c>
      <c r="R7" s="22">
        <f t="shared" ref="R7:R23" si="2">((Q7*0.0254)/4)</f>
        <v>3.8099999999999995E-2</v>
      </c>
      <c r="S7" s="23">
        <f t="shared" ref="S7:S25" si="3">((1/P7)*(POWER(R7,(2/3)))*(POWER(L7,0.5)))</f>
        <v>1.1322699560521508</v>
      </c>
      <c r="T7" s="23">
        <f t="shared" ref="T7:T25" si="4">((3.141598*(POWER((Q7*0.0254),2))/4)*S7)*1000</f>
        <v>20.654302732951734</v>
      </c>
      <c r="U7" s="20">
        <f t="shared" ref="U7:U23" si="5">J7/T7</f>
        <v>0.13266000965642005</v>
      </c>
      <c r="V7" s="20">
        <v>0.26</v>
      </c>
      <c r="W7" s="20">
        <f t="shared" ref="W7:W23" si="6">V7*Q7</f>
        <v>1.56</v>
      </c>
      <c r="X7" s="20">
        <v>0.67</v>
      </c>
      <c r="Y7" s="20">
        <f t="shared" ref="Y7:Y23" si="7">X7*S7</f>
        <v>0.7586208705549411</v>
      </c>
    </row>
    <row r="8" spans="2:25" x14ac:dyDescent="0.35">
      <c r="B8" s="15">
        <v>1</v>
      </c>
      <c r="C8" s="16">
        <v>101</v>
      </c>
      <c r="D8" s="16">
        <v>1.4</v>
      </c>
      <c r="E8" s="16">
        <f>C8-D8</f>
        <v>99.6</v>
      </c>
      <c r="F8" s="17">
        <v>5</v>
      </c>
      <c r="G8" s="16">
        <v>98</v>
      </c>
      <c r="H8" s="16">
        <f t="shared" ref="H8:H20" si="8">E8-M8</f>
        <v>96.6</v>
      </c>
      <c r="I8" s="18">
        <f t="shared" si="0"/>
        <v>1.4000000000000057</v>
      </c>
      <c r="J8" s="16">
        <v>2.17</v>
      </c>
      <c r="K8" s="19">
        <f>(C8-G8)/N8</f>
        <v>0.03</v>
      </c>
      <c r="L8" s="19">
        <f t="shared" ref="L8:L16" si="9">K8</f>
        <v>0.03</v>
      </c>
      <c r="M8" s="20">
        <f t="shared" si="1"/>
        <v>3</v>
      </c>
      <c r="N8" s="16">
        <v>100</v>
      </c>
      <c r="O8" s="21" t="s">
        <v>54</v>
      </c>
      <c r="P8" s="21">
        <v>0.01</v>
      </c>
      <c r="Q8" s="17">
        <v>6</v>
      </c>
      <c r="R8" s="22">
        <f t="shared" si="2"/>
        <v>3.8099999999999995E-2</v>
      </c>
      <c r="S8" s="23">
        <f t="shared" si="3"/>
        <v>1.9611490917661047</v>
      </c>
      <c r="T8" s="23">
        <f t="shared" si="4"/>
        <v>35.774301728381118</v>
      </c>
      <c r="U8" s="20">
        <f t="shared" si="5"/>
        <v>6.0658067248268777E-2</v>
      </c>
      <c r="V8" s="20">
        <v>0.18</v>
      </c>
      <c r="W8" s="20">
        <f t="shared" si="6"/>
        <v>1.08</v>
      </c>
      <c r="X8" s="20">
        <v>0.52</v>
      </c>
      <c r="Y8" s="20">
        <f t="shared" si="7"/>
        <v>1.0197975277183744</v>
      </c>
    </row>
    <row r="9" spans="2:25" x14ac:dyDescent="0.35">
      <c r="B9" s="15">
        <v>2</v>
      </c>
      <c r="C9" s="16">
        <v>100</v>
      </c>
      <c r="D9" s="16">
        <f>C9-E9</f>
        <v>1.3999999999999915</v>
      </c>
      <c r="E9" s="16">
        <f>H7-0.1</f>
        <v>98.600000000000009</v>
      </c>
      <c r="F9" s="17">
        <v>6</v>
      </c>
      <c r="G9" s="16">
        <v>95.5</v>
      </c>
      <c r="H9" s="16">
        <f t="shared" si="8"/>
        <v>94.100000000000009</v>
      </c>
      <c r="I9" s="18">
        <f>G9-H9</f>
        <v>1.3999999999999915</v>
      </c>
      <c r="J9" s="16">
        <v>7.42</v>
      </c>
      <c r="K9" s="19">
        <f t="shared" ref="K9:K20" si="10">((C9-G9)/N9)</f>
        <v>4.4999999999999998E-2</v>
      </c>
      <c r="L9" s="19">
        <f t="shared" si="9"/>
        <v>4.4999999999999998E-2</v>
      </c>
      <c r="M9" s="20">
        <f t="shared" si="1"/>
        <v>4.5</v>
      </c>
      <c r="N9" s="16">
        <v>100</v>
      </c>
      <c r="O9" s="21" t="s">
        <v>54</v>
      </c>
      <c r="P9" s="21">
        <v>0.01</v>
      </c>
      <c r="Q9" s="17">
        <v>6</v>
      </c>
      <c r="R9" s="22">
        <f t="shared" si="2"/>
        <v>3.8099999999999995E-2</v>
      </c>
      <c r="S9" s="23">
        <f t="shared" si="3"/>
        <v>2.4019072921748097</v>
      </c>
      <c r="T9" s="23">
        <f t="shared" si="4"/>
        <v>43.814392569450035</v>
      </c>
      <c r="U9" s="20">
        <f t="shared" si="5"/>
        <v>0.16935074446686862</v>
      </c>
      <c r="V9" s="20">
        <v>0.28999999999999998</v>
      </c>
      <c r="W9" s="20">
        <f t="shared" si="6"/>
        <v>1.7399999999999998</v>
      </c>
      <c r="X9" s="20">
        <v>0.72</v>
      </c>
      <c r="Y9" s="20">
        <f t="shared" si="7"/>
        <v>1.729373250365863</v>
      </c>
    </row>
    <row r="10" spans="2:25" s="30" customFormat="1" x14ac:dyDescent="0.35">
      <c r="B10" s="31">
        <v>2</v>
      </c>
      <c r="C10" s="32">
        <f>C9</f>
        <v>100</v>
      </c>
      <c r="D10" s="32">
        <v>1.3</v>
      </c>
      <c r="E10" s="32">
        <f>C10-D10</f>
        <v>98.7</v>
      </c>
      <c r="F10" s="33">
        <v>3</v>
      </c>
      <c r="G10" s="32">
        <v>98</v>
      </c>
      <c r="H10" s="32">
        <f t="shared" si="8"/>
        <v>96.7</v>
      </c>
      <c r="I10" s="34">
        <f t="shared" si="0"/>
        <v>1.2999999999999972</v>
      </c>
      <c r="J10" s="32">
        <v>3.43</v>
      </c>
      <c r="K10" s="35">
        <f t="shared" si="10"/>
        <v>0.02</v>
      </c>
      <c r="L10" s="35">
        <f t="shared" si="9"/>
        <v>0.02</v>
      </c>
      <c r="M10" s="36">
        <f t="shared" si="1"/>
        <v>2</v>
      </c>
      <c r="N10" s="32">
        <v>100</v>
      </c>
      <c r="O10" s="37" t="s">
        <v>54</v>
      </c>
      <c r="P10" s="37">
        <v>0.01</v>
      </c>
      <c r="Q10" s="33">
        <v>6</v>
      </c>
      <c r="R10" s="38">
        <f t="shared" si="2"/>
        <v>3.8099999999999995E-2</v>
      </c>
      <c r="S10" s="39">
        <f t="shared" si="3"/>
        <v>1.6012715281165397</v>
      </c>
      <c r="T10" s="39">
        <f t="shared" si="4"/>
        <v>29.20959504630002</v>
      </c>
      <c r="U10" s="36">
        <f t="shared" si="5"/>
        <v>0.11742716715391363</v>
      </c>
      <c r="V10" s="36">
        <v>0.24</v>
      </c>
      <c r="W10" s="36">
        <f t="shared" si="6"/>
        <v>1.44</v>
      </c>
      <c r="X10" s="36">
        <v>0.65</v>
      </c>
      <c r="Y10" s="36">
        <f t="shared" si="7"/>
        <v>1.0408264932757509</v>
      </c>
    </row>
    <row r="11" spans="2:25" s="30" customFormat="1" x14ac:dyDescent="0.35">
      <c r="B11" s="31">
        <v>3</v>
      </c>
      <c r="C11" s="32">
        <v>98</v>
      </c>
      <c r="D11" s="32">
        <f>C11-E11</f>
        <v>1.3999999999999915</v>
      </c>
      <c r="E11" s="32">
        <f>H10-0.1</f>
        <v>96.600000000000009</v>
      </c>
      <c r="F11" s="33">
        <v>7</v>
      </c>
      <c r="G11" s="32">
        <v>94</v>
      </c>
      <c r="H11" s="32">
        <f t="shared" si="8"/>
        <v>92.600000000000009</v>
      </c>
      <c r="I11" s="34">
        <f>G11-H11</f>
        <v>1.3999999999999915</v>
      </c>
      <c r="J11" s="32">
        <v>7.88</v>
      </c>
      <c r="K11" s="35">
        <f t="shared" si="10"/>
        <v>0.04</v>
      </c>
      <c r="L11" s="35">
        <f t="shared" si="9"/>
        <v>0.04</v>
      </c>
      <c r="M11" s="36">
        <f t="shared" si="1"/>
        <v>4</v>
      </c>
      <c r="N11" s="32">
        <v>100</v>
      </c>
      <c r="O11" s="37" t="s">
        <v>54</v>
      </c>
      <c r="P11" s="37">
        <v>0.01</v>
      </c>
      <c r="Q11" s="33">
        <v>6</v>
      </c>
      <c r="R11" s="38">
        <f t="shared" si="2"/>
        <v>3.8099999999999995E-2</v>
      </c>
      <c r="S11" s="39">
        <f t="shared" si="3"/>
        <v>2.2645399121043015</v>
      </c>
      <c r="T11" s="39">
        <f t="shared" si="4"/>
        <v>41.308605465903469</v>
      </c>
      <c r="U11" s="36">
        <f t="shared" si="5"/>
        <v>0.19075928395850181</v>
      </c>
      <c r="V11" s="36">
        <v>0.3</v>
      </c>
      <c r="W11" s="36">
        <f t="shared" si="6"/>
        <v>1.7999999999999998</v>
      </c>
      <c r="X11" s="36">
        <v>0.69</v>
      </c>
      <c r="Y11" s="36">
        <v>0.75</v>
      </c>
    </row>
    <row r="12" spans="2:25" s="30" customFormat="1" x14ac:dyDescent="0.35">
      <c r="B12" s="31">
        <v>3</v>
      </c>
      <c r="C12" s="32">
        <f>G8</f>
        <v>98</v>
      </c>
      <c r="D12" s="32">
        <v>1.3</v>
      </c>
      <c r="E12" s="32">
        <f>C12-D12</f>
        <v>96.7</v>
      </c>
      <c r="F12" s="33">
        <v>4</v>
      </c>
      <c r="G12" s="32">
        <v>95.5</v>
      </c>
      <c r="H12" s="32">
        <f t="shared" si="8"/>
        <v>94.2</v>
      </c>
      <c r="I12" s="34">
        <f>G12-H12</f>
        <v>1.2999999999999972</v>
      </c>
      <c r="J12" s="32">
        <v>2.97</v>
      </c>
      <c r="K12" s="35">
        <f t="shared" si="10"/>
        <v>2.5000000000000001E-2</v>
      </c>
      <c r="L12" s="35">
        <f t="shared" si="9"/>
        <v>2.5000000000000001E-2</v>
      </c>
      <c r="M12" s="36">
        <f t="shared" si="1"/>
        <v>2.5</v>
      </c>
      <c r="N12" s="32">
        <v>100</v>
      </c>
      <c r="O12" s="37" t="s">
        <v>54</v>
      </c>
      <c r="P12" s="37">
        <v>0.01</v>
      </c>
      <c r="Q12" s="33">
        <v>6</v>
      </c>
      <c r="R12" s="38">
        <f t="shared" si="2"/>
        <v>3.8099999999999995E-2</v>
      </c>
      <c r="S12" s="39">
        <f t="shared" si="3"/>
        <v>1.7902759936517745</v>
      </c>
      <c r="T12" s="39">
        <f t="shared" si="4"/>
        <v>32.657320059383984</v>
      </c>
      <c r="U12" s="36">
        <f t="shared" si="5"/>
        <v>9.0944388412746671E-2</v>
      </c>
      <c r="V12" s="36">
        <v>0.2</v>
      </c>
      <c r="W12" s="36">
        <f t="shared" si="6"/>
        <v>1.2000000000000002</v>
      </c>
      <c r="X12" s="36">
        <v>0.56000000000000005</v>
      </c>
      <c r="Y12" s="36">
        <f t="shared" si="7"/>
        <v>1.0025545564449938</v>
      </c>
    </row>
    <row r="13" spans="2:25" s="30" customFormat="1" x14ac:dyDescent="0.35">
      <c r="B13" s="31">
        <v>4</v>
      </c>
      <c r="C13" s="32">
        <v>95.5</v>
      </c>
      <c r="D13" s="32">
        <f>C13-E13</f>
        <v>1.3999999999999915</v>
      </c>
      <c r="E13" s="32">
        <f>H12-0.1</f>
        <v>94.100000000000009</v>
      </c>
      <c r="F13" s="33">
        <v>8</v>
      </c>
      <c r="G13" s="32">
        <v>93</v>
      </c>
      <c r="H13" s="32">
        <f t="shared" si="8"/>
        <v>91.600000000000009</v>
      </c>
      <c r="I13" s="34">
        <f>G13-H13</f>
        <v>1.3999999999999915</v>
      </c>
      <c r="J13" s="32">
        <v>5.03</v>
      </c>
      <c r="K13" s="35">
        <f t="shared" si="10"/>
        <v>2.5000000000000001E-2</v>
      </c>
      <c r="L13" s="35">
        <f t="shared" si="9"/>
        <v>2.5000000000000001E-2</v>
      </c>
      <c r="M13" s="36">
        <f t="shared" si="1"/>
        <v>2.5</v>
      </c>
      <c r="N13" s="32">
        <v>100</v>
      </c>
      <c r="O13" s="37" t="s">
        <v>54</v>
      </c>
      <c r="P13" s="37">
        <v>0.01</v>
      </c>
      <c r="Q13" s="33">
        <v>6</v>
      </c>
      <c r="R13" s="38">
        <f t="shared" si="2"/>
        <v>3.8099999999999995E-2</v>
      </c>
      <c r="S13" s="39">
        <f t="shared" si="3"/>
        <v>1.7902759936517745</v>
      </c>
      <c r="T13" s="39">
        <f t="shared" si="4"/>
        <v>32.657320059383984</v>
      </c>
      <c r="U13" s="36">
        <f t="shared" si="5"/>
        <v>0.15402366118387736</v>
      </c>
      <c r="V13" s="36">
        <v>0.27</v>
      </c>
      <c r="W13" s="36">
        <f t="shared" si="6"/>
        <v>1.62</v>
      </c>
      <c r="X13" s="36">
        <v>0.7</v>
      </c>
      <c r="Y13" s="36">
        <f t="shared" si="7"/>
        <v>1.2531931955562421</v>
      </c>
    </row>
    <row r="14" spans="2:25" s="60" customFormat="1" x14ac:dyDescent="0.35">
      <c r="B14" s="61">
        <v>5</v>
      </c>
      <c r="C14" s="62">
        <f>G10</f>
        <v>98</v>
      </c>
      <c r="D14" s="62">
        <f>C14-E14</f>
        <v>1.5</v>
      </c>
      <c r="E14" s="62">
        <f>H8-0.1</f>
        <v>96.5</v>
      </c>
      <c r="F14" s="63">
        <v>9</v>
      </c>
      <c r="G14" s="62">
        <v>95</v>
      </c>
      <c r="H14" s="62">
        <f t="shared" si="8"/>
        <v>93.5</v>
      </c>
      <c r="I14" s="64">
        <f>G14-H14</f>
        <v>1.5</v>
      </c>
      <c r="J14" s="62">
        <v>4.46</v>
      </c>
      <c r="K14" s="65">
        <f t="shared" si="10"/>
        <v>0.03</v>
      </c>
      <c r="L14" s="65">
        <f t="shared" si="9"/>
        <v>0.03</v>
      </c>
      <c r="M14" s="66">
        <f t="shared" si="1"/>
        <v>3</v>
      </c>
      <c r="N14" s="62">
        <v>100</v>
      </c>
      <c r="O14" s="67" t="s">
        <v>54</v>
      </c>
      <c r="P14" s="67">
        <v>0.01</v>
      </c>
      <c r="Q14" s="63">
        <v>6</v>
      </c>
      <c r="R14" s="68">
        <f t="shared" si="2"/>
        <v>3.8099999999999995E-2</v>
      </c>
      <c r="S14" s="69">
        <f t="shared" si="3"/>
        <v>1.9611490917661047</v>
      </c>
      <c r="T14" s="69">
        <f t="shared" si="4"/>
        <v>35.774301728381118</v>
      </c>
      <c r="U14" s="66">
        <f t="shared" si="5"/>
        <v>0.12467049766234045</v>
      </c>
      <c r="V14" s="66">
        <v>0.24</v>
      </c>
      <c r="W14" s="66">
        <f t="shared" si="6"/>
        <v>1.44</v>
      </c>
      <c r="X14" s="66">
        <v>0.65</v>
      </c>
      <c r="Y14" s="66">
        <f t="shared" si="7"/>
        <v>1.2747469096479682</v>
      </c>
    </row>
    <row r="15" spans="2:25" s="30" customFormat="1" x14ac:dyDescent="0.35">
      <c r="B15" s="31">
        <v>5</v>
      </c>
      <c r="C15" s="32">
        <f>C14</f>
        <v>98</v>
      </c>
      <c r="D15" s="32">
        <v>1.3</v>
      </c>
      <c r="E15" s="32">
        <f>C15-D15</f>
        <v>96.7</v>
      </c>
      <c r="F15" s="33">
        <v>6</v>
      </c>
      <c r="G15" s="32">
        <v>95.5</v>
      </c>
      <c r="H15" s="32">
        <f t="shared" si="8"/>
        <v>94.2</v>
      </c>
      <c r="I15" s="34">
        <f t="shared" ref="I15:I23" si="11">G15-H15</f>
        <v>1.2999999999999972</v>
      </c>
      <c r="J15" s="32">
        <v>4.1100000000000003</v>
      </c>
      <c r="K15" s="35">
        <f t="shared" si="10"/>
        <v>2.5000000000000001E-2</v>
      </c>
      <c r="L15" s="35">
        <f t="shared" si="9"/>
        <v>2.5000000000000001E-2</v>
      </c>
      <c r="M15" s="36">
        <f t="shared" si="1"/>
        <v>2.5</v>
      </c>
      <c r="N15" s="32">
        <v>100</v>
      </c>
      <c r="O15" s="37" t="s">
        <v>54</v>
      </c>
      <c r="P15" s="37">
        <v>0.01</v>
      </c>
      <c r="Q15" s="33">
        <v>6</v>
      </c>
      <c r="R15" s="38">
        <f t="shared" si="2"/>
        <v>3.8099999999999995E-2</v>
      </c>
      <c r="S15" s="39">
        <f t="shared" si="3"/>
        <v>1.7902759936517745</v>
      </c>
      <c r="T15" s="39">
        <f t="shared" si="4"/>
        <v>32.657320059383984</v>
      </c>
      <c r="U15" s="36">
        <f t="shared" si="5"/>
        <v>0.12585233548026559</v>
      </c>
      <c r="V15" s="36">
        <v>0.26</v>
      </c>
      <c r="W15" s="36">
        <f t="shared" si="6"/>
        <v>1.56</v>
      </c>
      <c r="X15" s="36">
        <v>0.67</v>
      </c>
      <c r="Y15" s="36">
        <f t="shared" si="7"/>
        <v>1.1994849157466889</v>
      </c>
    </row>
    <row r="16" spans="2:25" s="30" customFormat="1" x14ac:dyDescent="0.35">
      <c r="B16" s="31">
        <v>6</v>
      </c>
      <c r="C16" s="32">
        <f>G15</f>
        <v>95.5</v>
      </c>
      <c r="D16" s="32">
        <f>C16-E16</f>
        <v>1.4999999999999858</v>
      </c>
      <c r="E16" s="32">
        <f>H9-0.1</f>
        <v>94.000000000000014</v>
      </c>
      <c r="F16" s="33">
        <v>10</v>
      </c>
      <c r="G16" s="32">
        <v>93</v>
      </c>
      <c r="H16" s="32">
        <f t="shared" si="8"/>
        <v>91.500000000000014</v>
      </c>
      <c r="I16" s="34">
        <f t="shared" si="11"/>
        <v>1.4999999999999858</v>
      </c>
      <c r="J16" s="32">
        <v>16.09</v>
      </c>
      <c r="K16" s="35">
        <f t="shared" si="10"/>
        <v>2.5000000000000001E-2</v>
      </c>
      <c r="L16" s="35">
        <f t="shared" si="9"/>
        <v>2.5000000000000001E-2</v>
      </c>
      <c r="M16" s="36">
        <f t="shared" si="1"/>
        <v>2.5</v>
      </c>
      <c r="N16" s="32">
        <v>100</v>
      </c>
      <c r="O16" s="37" t="s">
        <v>54</v>
      </c>
      <c r="P16" s="37">
        <v>0.01</v>
      </c>
      <c r="Q16" s="33">
        <v>6</v>
      </c>
      <c r="R16" s="38">
        <f t="shared" si="2"/>
        <v>3.8099999999999995E-2</v>
      </c>
      <c r="S16" s="39">
        <f t="shared" si="3"/>
        <v>1.7902759936517745</v>
      </c>
      <c r="T16" s="39">
        <f t="shared" si="4"/>
        <v>32.657320059383984</v>
      </c>
      <c r="U16" s="36">
        <f t="shared" si="5"/>
        <v>0.49269198975121004</v>
      </c>
      <c r="V16" s="36">
        <v>0.5</v>
      </c>
      <c r="W16" s="36">
        <f t="shared" si="6"/>
        <v>3</v>
      </c>
      <c r="X16" s="36">
        <v>0.99</v>
      </c>
      <c r="Y16" s="36">
        <f t="shared" si="7"/>
        <v>1.7723732337152567</v>
      </c>
    </row>
    <row r="17" spans="1:25" s="30" customFormat="1" x14ac:dyDescent="0.35">
      <c r="B17" s="31">
        <v>6</v>
      </c>
      <c r="C17" s="32">
        <v>95.5</v>
      </c>
      <c r="D17" s="32">
        <v>1.3</v>
      </c>
      <c r="E17" s="32">
        <f>C17-D17</f>
        <v>94.2</v>
      </c>
      <c r="F17" s="33">
        <v>7</v>
      </c>
      <c r="G17" s="32">
        <v>94</v>
      </c>
      <c r="H17" s="32">
        <f>E17-M17</f>
        <v>92.7</v>
      </c>
      <c r="I17" s="34">
        <f t="shared" si="11"/>
        <v>1.2999999999999972</v>
      </c>
      <c r="J17" s="32">
        <v>5.59</v>
      </c>
      <c r="K17" s="35">
        <f t="shared" si="10"/>
        <v>1.4999999999999999E-2</v>
      </c>
      <c r="L17" s="35">
        <f t="shared" ref="L17:L25" si="12">K17</f>
        <v>1.4999999999999999E-2</v>
      </c>
      <c r="M17" s="36">
        <f t="shared" si="1"/>
        <v>1.5</v>
      </c>
      <c r="N17" s="32">
        <v>100</v>
      </c>
      <c r="O17" s="37" t="s">
        <v>54</v>
      </c>
      <c r="P17" s="37">
        <v>0.01</v>
      </c>
      <c r="Q17" s="33">
        <v>6</v>
      </c>
      <c r="R17" s="38">
        <f t="shared" si="2"/>
        <v>3.8099999999999995E-2</v>
      </c>
      <c r="S17" s="39">
        <f t="shared" si="3"/>
        <v>1.3867418217056513</v>
      </c>
      <c r="T17" s="39">
        <f t="shared" si="4"/>
        <v>25.296251344351912</v>
      </c>
      <c r="U17" s="36">
        <f t="shared" si="5"/>
        <v>0.2209813590126318</v>
      </c>
      <c r="V17" s="36">
        <v>0.34</v>
      </c>
      <c r="W17" s="36">
        <f t="shared" si="6"/>
        <v>2.04</v>
      </c>
      <c r="X17" s="36">
        <v>0.79</v>
      </c>
      <c r="Y17" s="36">
        <f t="shared" si="7"/>
        <v>1.0955260391474646</v>
      </c>
    </row>
    <row r="18" spans="1:25" s="30" customFormat="1" x14ac:dyDescent="0.35">
      <c r="B18" s="31">
        <v>7</v>
      </c>
      <c r="C18" s="32">
        <v>94</v>
      </c>
      <c r="D18" s="32">
        <f>C18-E18</f>
        <v>1.4999999999999858</v>
      </c>
      <c r="E18" s="32">
        <f>H11-0.1</f>
        <v>92.500000000000014</v>
      </c>
      <c r="F18" s="33">
        <v>11</v>
      </c>
      <c r="G18" s="32">
        <v>91.5</v>
      </c>
      <c r="H18" s="32">
        <f t="shared" si="8"/>
        <v>90.000000000000014</v>
      </c>
      <c r="I18" s="34">
        <f t="shared" si="11"/>
        <v>1.4999999999999858</v>
      </c>
      <c r="J18" s="32">
        <v>19.8</v>
      </c>
      <c r="K18" s="35">
        <f t="shared" si="10"/>
        <v>2.5000000000000001E-2</v>
      </c>
      <c r="L18" s="35">
        <f t="shared" si="12"/>
        <v>2.5000000000000001E-2</v>
      </c>
      <c r="M18" s="36">
        <f t="shared" si="1"/>
        <v>2.5</v>
      </c>
      <c r="N18" s="32">
        <v>100</v>
      </c>
      <c r="O18" s="37" t="s">
        <v>54</v>
      </c>
      <c r="P18" s="37">
        <v>0.01</v>
      </c>
      <c r="Q18" s="33">
        <v>6</v>
      </c>
      <c r="R18" s="38">
        <f t="shared" si="2"/>
        <v>3.8099999999999995E-2</v>
      </c>
      <c r="S18" s="39">
        <f t="shared" si="3"/>
        <v>1.7902759936517745</v>
      </c>
      <c r="T18" s="39">
        <f t="shared" si="4"/>
        <v>32.657320059383984</v>
      </c>
      <c r="U18" s="36">
        <f t="shared" si="5"/>
        <v>0.60629592275164446</v>
      </c>
      <c r="V18" s="36">
        <v>0.56000000000000005</v>
      </c>
      <c r="W18" s="36">
        <f t="shared" si="6"/>
        <v>3.3600000000000003</v>
      </c>
      <c r="X18" s="36">
        <v>1.04</v>
      </c>
      <c r="Y18" s="36">
        <f t="shared" si="7"/>
        <v>1.8618870333978454</v>
      </c>
    </row>
    <row r="19" spans="1:25" s="30" customFormat="1" x14ac:dyDescent="0.35">
      <c r="A19" s="30" t="s">
        <v>58</v>
      </c>
      <c r="B19" s="31">
        <v>7</v>
      </c>
      <c r="C19" s="32">
        <v>94</v>
      </c>
      <c r="D19" s="32">
        <v>1.3</v>
      </c>
      <c r="E19" s="32">
        <f>C19-D19</f>
        <v>92.7</v>
      </c>
      <c r="F19" s="33">
        <v>8</v>
      </c>
      <c r="G19" s="32">
        <v>93</v>
      </c>
      <c r="H19" s="32">
        <f t="shared" si="8"/>
        <v>91.7</v>
      </c>
      <c r="I19" s="34">
        <f t="shared" si="11"/>
        <v>1.2999999999999972</v>
      </c>
      <c r="J19" s="32">
        <v>5.19</v>
      </c>
      <c r="K19" s="35">
        <f t="shared" si="10"/>
        <v>0.01</v>
      </c>
      <c r="L19" s="35">
        <f t="shared" si="12"/>
        <v>0.01</v>
      </c>
      <c r="M19" s="36">
        <f t="shared" si="1"/>
        <v>1</v>
      </c>
      <c r="N19" s="32">
        <v>100</v>
      </c>
      <c r="O19" s="37" t="s">
        <v>54</v>
      </c>
      <c r="P19" s="37">
        <v>0.01</v>
      </c>
      <c r="Q19" s="33">
        <v>6</v>
      </c>
      <c r="R19" s="38">
        <f t="shared" si="2"/>
        <v>3.8099999999999995E-2</v>
      </c>
      <c r="S19" s="39">
        <f t="shared" si="3"/>
        <v>1.1322699560521508</v>
      </c>
      <c r="T19" s="39">
        <f t="shared" si="4"/>
        <v>20.654302732951734</v>
      </c>
      <c r="U19" s="36">
        <f t="shared" si="5"/>
        <v>0.25127936135650369</v>
      </c>
      <c r="V19" s="36">
        <v>0.35</v>
      </c>
      <c r="W19" s="36">
        <f t="shared" si="6"/>
        <v>2.0999999999999996</v>
      </c>
      <c r="X19" s="36">
        <v>0.85</v>
      </c>
      <c r="Y19" s="36">
        <f t="shared" si="7"/>
        <v>0.96242946264432816</v>
      </c>
    </row>
    <row r="20" spans="1:25" s="30" customFormat="1" x14ac:dyDescent="0.35">
      <c r="A20" s="30" t="s">
        <v>59</v>
      </c>
      <c r="B20" s="31">
        <v>9</v>
      </c>
      <c r="C20" s="32">
        <v>95</v>
      </c>
      <c r="D20" s="50">
        <f>C20-E20</f>
        <v>1.5999999999999943</v>
      </c>
      <c r="E20" s="32">
        <f>H14-0.1</f>
        <v>93.4</v>
      </c>
      <c r="F20" s="33">
        <v>13</v>
      </c>
      <c r="G20" s="32">
        <f>G16</f>
        <v>93</v>
      </c>
      <c r="H20" s="32">
        <f t="shared" si="8"/>
        <v>91.4</v>
      </c>
      <c r="I20" s="34">
        <f t="shared" si="11"/>
        <v>1.5999999999999943</v>
      </c>
      <c r="J20" s="32">
        <v>6.52</v>
      </c>
      <c r="K20" s="35">
        <f t="shared" si="10"/>
        <v>0.02</v>
      </c>
      <c r="L20" s="35">
        <f t="shared" si="12"/>
        <v>0.02</v>
      </c>
      <c r="M20" s="36">
        <f t="shared" si="1"/>
        <v>2</v>
      </c>
      <c r="N20" s="32">
        <v>100</v>
      </c>
      <c r="O20" s="37" t="s">
        <v>54</v>
      </c>
      <c r="P20" s="37">
        <v>0.01</v>
      </c>
      <c r="Q20" s="33">
        <v>6</v>
      </c>
      <c r="R20" s="38">
        <f t="shared" si="2"/>
        <v>3.8099999999999995E-2</v>
      </c>
      <c r="S20" s="39">
        <f t="shared" si="3"/>
        <v>1.6012715281165397</v>
      </c>
      <c r="T20" s="39">
        <f t="shared" si="4"/>
        <v>29.20959504630002</v>
      </c>
      <c r="U20" s="36">
        <f t="shared" si="5"/>
        <v>0.22321432356953844</v>
      </c>
      <c r="V20" s="36">
        <v>0.34</v>
      </c>
      <c r="W20" s="36">
        <f t="shared" si="6"/>
        <v>2.04</v>
      </c>
      <c r="X20" s="36">
        <v>0.79</v>
      </c>
      <c r="Y20" s="36">
        <f t="shared" si="7"/>
        <v>1.2650045072120664</v>
      </c>
    </row>
    <row r="21" spans="1:25" s="30" customFormat="1" x14ac:dyDescent="0.35">
      <c r="A21" s="30" t="s">
        <v>58</v>
      </c>
      <c r="B21" s="31">
        <v>9</v>
      </c>
      <c r="C21" s="32">
        <v>95</v>
      </c>
      <c r="D21" s="32">
        <v>1.3</v>
      </c>
      <c r="E21" s="32">
        <f>C21-D21</f>
        <v>93.7</v>
      </c>
      <c r="F21" s="33">
        <v>10</v>
      </c>
      <c r="G21" s="32">
        <v>93</v>
      </c>
      <c r="H21" s="32">
        <f>E21-M21</f>
        <v>91.7</v>
      </c>
      <c r="I21" s="34">
        <f t="shared" si="11"/>
        <v>1.2999999999999972</v>
      </c>
      <c r="J21" s="32">
        <v>4.45</v>
      </c>
      <c r="K21" s="35">
        <f>((C21-G21)/N21)</f>
        <v>0.02</v>
      </c>
      <c r="L21" s="35">
        <f t="shared" si="12"/>
        <v>0.02</v>
      </c>
      <c r="M21" s="36">
        <f t="shared" si="1"/>
        <v>2</v>
      </c>
      <c r="N21" s="32">
        <v>100</v>
      </c>
      <c r="O21" s="37" t="s">
        <v>54</v>
      </c>
      <c r="P21" s="37">
        <v>0.01</v>
      </c>
      <c r="Q21" s="33">
        <v>6</v>
      </c>
      <c r="R21" s="38">
        <f t="shared" si="2"/>
        <v>3.8099999999999995E-2</v>
      </c>
      <c r="S21" s="39">
        <f t="shared" si="3"/>
        <v>1.6012715281165397</v>
      </c>
      <c r="T21" s="39">
        <f t="shared" si="4"/>
        <v>29.20959504630002</v>
      </c>
      <c r="U21" s="36">
        <f t="shared" si="5"/>
        <v>0.15234719936878008</v>
      </c>
      <c r="V21" s="36">
        <v>0.27</v>
      </c>
      <c r="W21" s="36">
        <f t="shared" si="6"/>
        <v>1.62</v>
      </c>
      <c r="X21" s="36">
        <v>0.7</v>
      </c>
      <c r="Y21" s="36">
        <f t="shared" si="7"/>
        <v>1.1208900696815778</v>
      </c>
    </row>
    <row r="22" spans="1:25" s="30" customFormat="1" x14ac:dyDescent="0.35">
      <c r="A22" s="30" t="s">
        <v>59</v>
      </c>
      <c r="B22" s="31">
        <v>10</v>
      </c>
      <c r="C22" s="32">
        <v>93</v>
      </c>
      <c r="D22" s="32">
        <f>C22-E22</f>
        <v>1.5999999999999801</v>
      </c>
      <c r="E22" s="32">
        <f>H16-0.1</f>
        <v>91.40000000000002</v>
      </c>
      <c r="F22" s="33">
        <v>14</v>
      </c>
      <c r="G22" s="32">
        <v>91.5</v>
      </c>
      <c r="H22" s="32">
        <f t="shared" ref="H22:H23" si="13">E22-M22</f>
        <v>89.40000000000002</v>
      </c>
      <c r="I22" s="34">
        <f t="shared" si="11"/>
        <v>2.0999999999999801</v>
      </c>
      <c r="J22" s="32">
        <v>25.05</v>
      </c>
      <c r="K22" s="35">
        <f t="shared" ref="K22:K25" si="14">((C22-G22)/N22)</f>
        <v>1.4999999999999999E-2</v>
      </c>
      <c r="L22" s="35">
        <v>0.02</v>
      </c>
      <c r="M22" s="36">
        <f t="shared" si="1"/>
        <v>2</v>
      </c>
      <c r="N22" s="32">
        <v>100</v>
      </c>
      <c r="O22" s="37" t="s">
        <v>54</v>
      </c>
      <c r="P22" s="37">
        <v>0.01</v>
      </c>
      <c r="Q22" s="33">
        <v>6</v>
      </c>
      <c r="R22" s="38">
        <f t="shared" si="2"/>
        <v>3.8099999999999995E-2</v>
      </c>
      <c r="S22" s="39">
        <f t="shared" si="3"/>
        <v>1.6012715281165397</v>
      </c>
      <c r="T22" s="39">
        <f t="shared" si="4"/>
        <v>29.20959504630002</v>
      </c>
      <c r="U22" s="36">
        <f t="shared" si="5"/>
        <v>0.85759490880627887</v>
      </c>
      <c r="V22" s="36">
        <v>0.72</v>
      </c>
      <c r="W22" s="36">
        <f t="shared" si="6"/>
        <v>4.32</v>
      </c>
      <c r="X22" s="36">
        <v>1.1299999999999999</v>
      </c>
      <c r="Y22" s="36">
        <f t="shared" si="7"/>
        <v>1.8094368267716898</v>
      </c>
    </row>
    <row r="23" spans="1:25" s="30" customFormat="1" x14ac:dyDescent="0.35">
      <c r="A23" s="30" t="s">
        <v>58</v>
      </c>
      <c r="B23" s="31">
        <v>10</v>
      </c>
      <c r="C23" s="32">
        <v>93</v>
      </c>
      <c r="D23" s="32">
        <v>1.3</v>
      </c>
      <c r="E23" s="32">
        <f>C23-D23</f>
        <v>91.7</v>
      </c>
      <c r="F23" s="33">
        <v>11</v>
      </c>
      <c r="G23" s="32">
        <v>91.5</v>
      </c>
      <c r="H23" s="32">
        <f t="shared" si="13"/>
        <v>90.2</v>
      </c>
      <c r="I23" s="34">
        <f t="shared" si="11"/>
        <v>1.2999999999999972</v>
      </c>
      <c r="J23" s="32">
        <v>5.82</v>
      </c>
      <c r="K23" s="35">
        <f t="shared" si="14"/>
        <v>0.03</v>
      </c>
      <c r="L23" s="35">
        <f t="shared" si="12"/>
        <v>0.03</v>
      </c>
      <c r="M23" s="36">
        <f t="shared" si="1"/>
        <v>1.5</v>
      </c>
      <c r="N23" s="32">
        <v>50</v>
      </c>
      <c r="O23" s="37" t="s">
        <v>54</v>
      </c>
      <c r="P23" s="37">
        <v>0.01</v>
      </c>
      <c r="Q23" s="33">
        <v>8</v>
      </c>
      <c r="R23" s="38">
        <f t="shared" si="2"/>
        <v>5.0799999999999998E-2</v>
      </c>
      <c r="S23" s="39">
        <f t="shared" si="3"/>
        <v>2.3757629335081583</v>
      </c>
      <c r="T23" s="39">
        <f t="shared" si="4"/>
        <v>77.044409321282089</v>
      </c>
      <c r="U23" s="36">
        <f t="shared" si="5"/>
        <v>7.5540847821028503E-2</v>
      </c>
      <c r="V23" s="36">
        <v>0.22</v>
      </c>
      <c r="W23" s="36">
        <f t="shared" si="6"/>
        <v>1.76</v>
      </c>
      <c r="X23" s="36">
        <v>0.57999999999999996</v>
      </c>
      <c r="Y23" s="36">
        <f t="shared" si="7"/>
        <v>1.3779425014347317</v>
      </c>
    </row>
    <row r="24" spans="1:25" s="49" customFormat="1" x14ac:dyDescent="0.35">
      <c r="A24" s="49" t="s">
        <v>58</v>
      </c>
      <c r="B24" s="40">
        <v>11</v>
      </c>
      <c r="C24" s="41">
        <v>91.5</v>
      </c>
      <c r="D24" s="41">
        <f>C24-E24</f>
        <v>1.5999999999999801</v>
      </c>
      <c r="E24" s="41">
        <f>H18-0.1</f>
        <v>89.90000000000002</v>
      </c>
      <c r="F24" s="42">
        <v>15</v>
      </c>
      <c r="G24" s="41">
        <v>89</v>
      </c>
      <c r="H24" s="41">
        <f t="shared" ref="H24:H25" si="15">E24-M24</f>
        <v>87.40000000000002</v>
      </c>
      <c r="I24" s="43">
        <f t="shared" ref="I24:I25" si="16">G24-H24</f>
        <v>1.5999999999999801</v>
      </c>
      <c r="J24" s="41">
        <v>20.67</v>
      </c>
      <c r="K24" s="44">
        <f t="shared" si="14"/>
        <v>0.05</v>
      </c>
      <c r="L24" s="44">
        <f t="shared" si="12"/>
        <v>0.05</v>
      </c>
      <c r="M24" s="45">
        <f t="shared" ref="M24:M25" si="17">((L24*N24))</f>
        <v>2.5</v>
      </c>
      <c r="N24" s="41">
        <v>50</v>
      </c>
      <c r="O24" s="46" t="s">
        <v>54</v>
      </c>
      <c r="P24" s="46">
        <v>0.01</v>
      </c>
      <c r="Q24" s="42">
        <v>8</v>
      </c>
      <c r="R24" s="47">
        <f t="shared" ref="R24:R25" si="18">((Q24*0.0254)/4)</f>
        <v>5.0799999999999998E-2</v>
      </c>
      <c r="S24" s="48">
        <f t="shared" si="3"/>
        <v>3.0670967586713251</v>
      </c>
      <c r="T24" s="48">
        <f t="shared" si="4"/>
        <v>99.463904739904336</v>
      </c>
      <c r="U24" s="45">
        <f t="shared" ref="U24:U25" si="19">J24/T24</f>
        <v>0.20781408144041341</v>
      </c>
      <c r="V24" s="45">
        <v>0.63</v>
      </c>
      <c r="W24" s="45">
        <f t="shared" ref="W24:W25" si="20">V24*Q24</f>
        <v>5.04</v>
      </c>
      <c r="X24" s="45">
        <v>1.0900000000000001</v>
      </c>
      <c r="Y24" s="45">
        <f t="shared" ref="Y24:Y25" si="21">X24*S24</f>
        <v>3.3431354669517446</v>
      </c>
    </row>
    <row r="25" spans="1:25" x14ac:dyDescent="0.35">
      <c r="B25" s="15">
        <v>11</v>
      </c>
      <c r="C25" s="16">
        <f t="shared" ref="C25" si="22">G24</f>
        <v>89</v>
      </c>
      <c r="D25" s="16">
        <f>C25-E25</f>
        <v>1.6999999999999744</v>
      </c>
      <c r="E25" s="16">
        <f>H24-0.1</f>
        <v>87.300000000000026</v>
      </c>
      <c r="F25" s="17" t="s">
        <v>56</v>
      </c>
      <c r="G25" s="16">
        <v>144</v>
      </c>
      <c r="H25" s="16">
        <f t="shared" si="15"/>
        <v>142.30000000000004</v>
      </c>
      <c r="I25" s="18">
        <f t="shared" si="16"/>
        <v>1.6999999999999602</v>
      </c>
      <c r="J25" s="16">
        <v>68.489999999999995</v>
      </c>
      <c r="K25" s="19">
        <f t="shared" si="14"/>
        <v>-0.55000000000000004</v>
      </c>
      <c r="L25" s="44">
        <f t="shared" si="12"/>
        <v>-0.55000000000000004</v>
      </c>
      <c r="M25" s="20">
        <f t="shared" si="17"/>
        <v>-55.000000000000007</v>
      </c>
      <c r="N25" s="16">
        <v>100</v>
      </c>
      <c r="O25" s="21" t="s">
        <v>54</v>
      </c>
      <c r="P25" s="21">
        <v>0.01</v>
      </c>
      <c r="Q25" s="17">
        <v>8</v>
      </c>
      <c r="R25" s="22">
        <f t="shared" si="18"/>
        <v>5.0799999999999998E-2</v>
      </c>
      <c r="S25" s="23" t="e">
        <f t="shared" si="3"/>
        <v>#NUM!</v>
      </c>
      <c r="T25" s="23" t="e">
        <f t="shared" si="4"/>
        <v>#NUM!</v>
      </c>
      <c r="U25" s="20" t="e">
        <f t="shared" si="19"/>
        <v>#NUM!</v>
      </c>
      <c r="V25" s="20">
        <v>0.7</v>
      </c>
      <c r="W25" s="20">
        <f t="shared" si="20"/>
        <v>5.6</v>
      </c>
      <c r="X25" s="20">
        <v>1.1100000000000001</v>
      </c>
      <c r="Y25" s="20" t="e">
        <f t="shared" si="21"/>
        <v>#NUM!</v>
      </c>
    </row>
    <row r="26" spans="1:25" x14ac:dyDescent="0.35">
      <c r="B26" s="15"/>
      <c r="C26" s="16"/>
      <c r="D26" s="16"/>
      <c r="E26" s="16"/>
      <c r="F26" s="17"/>
      <c r="G26" s="16"/>
      <c r="H26" s="16"/>
      <c r="I26" s="18"/>
      <c r="J26" s="16"/>
      <c r="K26" s="19"/>
      <c r="L26" s="19"/>
      <c r="M26" s="20"/>
      <c r="N26" s="16"/>
      <c r="O26" s="21"/>
      <c r="P26" s="21"/>
      <c r="Q26" s="17"/>
      <c r="R26" s="22"/>
      <c r="S26" s="23"/>
      <c r="T26" s="23"/>
      <c r="U26" s="20"/>
      <c r="V26" s="20"/>
      <c r="W26" s="20"/>
      <c r="X26" s="20"/>
      <c r="Y26" s="20"/>
    </row>
  </sheetData>
  <mergeCells count="17"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  <mergeCell ref="R5:T5"/>
    <mergeCell ref="U5:U6"/>
  </mergeCells>
  <conditionalFormatting sqref="I4:I26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de caudales</vt:lpstr>
      <vt:lpstr>Hoja1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2024-09-23T17:02:12Z</dcterms:modified>
</cp:coreProperties>
</file>