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Sanitarias\hojas de Lab\"/>
    </mc:Choice>
  </mc:AlternateContent>
  <xr:revisionPtr revIDLastSave="0" documentId="13_ncr:1_{E11F4F66-14DA-4029-A86C-D8AE75908752}" xr6:coauthVersionLast="47" xr6:coauthVersionMax="47" xr10:uidLastSave="{00000000-0000-0000-0000-000000000000}"/>
  <bookViews>
    <workbookView xWindow="-110" yWindow="-110" windowWidth="19420" windowHeight="10420" xr2:uid="{7187A0D9-7869-4812-AEC0-586B2B4A4C67}"/>
  </bookViews>
  <sheets>
    <sheet name="Cálculo de caudales" sheetId="1" r:id="rId1"/>
    <sheet name="Cálculo de drenaje" sheetId="2" r:id="rId2"/>
    <sheet name="Hoja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1" i="2"/>
  <c r="S22" i="2"/>
  <c r="S23" i="2"/>
  <c r="S24" i="2"/>
  <c r="S25" i="2"/>
  <c r="S26" i="2"/>
  <c r="S27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3" i="2"/>
  <c r="O5" i="2"/>
  <c r="O7" i="2"/>
  <c r="O9" i="2"/>
  <c r="O10" i="2"/>
  <c r="O12" i="2"/>
  <c r="O14" i="2"/>
  <c r="O16" i="2"/>
  <c r="O17" i="2"/>
  <c r="O18" i="2"/>
  <c r="O19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3" i="2"/>
  <c r="H30" i="2"/>
  <c r="H33" i="2" s="1"/>
  <c r="H36" i="2" s="1"/>
  <c r="H39" i="2" s="1"/>
  <c r="H42" i="2" s="1"/>
  <c r="H45" i="2" s="1"/>
  <c r="H48" i="2" s="1"/>
  <c r="H51" i="2" s="1"/>
  <c r="S51" i="2" s="1"/>
  <c r="H29" i="2"/>
  <c r="H32" i="2" s="1"/>
  <c r="H35" i="2" s="1"/>
  <c r="H38" i="2" s="1"/>
  <c r="H41" i="2" s="1"/>
  <c r="H44" i="2" s="1"/>
  <c r="H47" i="2" s="1"/>
  <c r="H50" i="2" s="1"/>
  <c r="S50" i="2" s="1"/>
  <c r="H28" i="2"/>
  <c r="H31" i="2" s="1"/>
  <c r="H34" i="2" s="1"/>
  <c r="H37" i="2" s="1"/>
  <c r="H40" i="2" s="1"/>
  <c r="H43" i="2" s="1"/>
  <c r="H46" i="2" s="1"/>
  <c r="H49" i="2" s="1"/>
  <c r="H52" i="2" s="1"/>
  <c r="S52" i="2" s="1"/>
  <c r="H20" i="2"/>
  <c r="S20" i="2" s="1"/>
  <c r="F22" i="2"/>
  <c r="O22" i="2" s="1"/>
  <c r="F20" i="2"/>
  <c r="O20" i="2" s="1"/>
  <c r="F18" i="2"/>
  <c r="F15" i="2"/>
  <c r="O15" i="2" s="1"/>
  <c r="F13" i="2"/>
  <c r="O13" i="2" s="1"/>
  <c r="F11" i="2"/>
  <c r="O11" i="2" s="1"/>
  <c r="F8" i="2"/>
  <c r="O8" i="2" s="1"/>
  <c r="F6" i="2"/>
  <c r="O6" i="2" s="1"/>
  <c r="F4" i="2"/>
  <c r="O4" i="2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C2" i="1"/>
  <c r="C3" i="1"/>
  <c r="Y25" i="2"/>
  <c r="Y26" i="2"/>
  <c r="Y27" i="2"/>
  <c r="S28" i="2" l="1"/>
  <c r="S29" i="2"/>
  <c r="S47" i="2"/>
  <c r="S48" i="2"/>
  <c r="S41" i="2"/>
  <c r="S40" i="2"/>
  <c r="S38" i="2"/>
  <c r="S35" i="2"/>
  <c r="S39" i="2"/>
  <c r="S49" i="2"/>
  <c r="S37" i="2"/>
  <c r="S46" i="2"/>
  <c r="S45" i="2"/>
  <c r="S33" i="2"/>
  <c r="S36" i="2"/>
  <c r="S34" i="2"/>
  <c r="S44" i="2"/>
  <c r="S32" i="2"/>
  <c r="S43" i="2"/>
  <c r="S31" i="2"/>
  <c r="S42" i="2"/>
  <c r="S30" i="2"/>
  <c r="Y20" i="2"/>
  <c r="Y21" i="2"/>
  <c r="Y22" i="2"/>
  <c r="W5" i="2"/>
  <c r="X5" i="2" s="1"/>
  <c r="Y5" i="2" s="1"/>
  <c r="W7" i="2"/>
  <c r="X7" i="2" s="1"/>
  <c r="Y7" i="2" s="1"/>
  <c r="W9" i="2"/>
  <c r="X9" i="2" s="1"/>
  <c r="Y9" i="2" s="1"/>
  <c r="W10" i="2"/>
  <c r="X10" i="2" s="1"/>
  <c r="Y10" i="2" s="1"/>
  <c r="W12" i="2"/>
  <c r="X12" i="2" s="1"/>
  <c r="Y12" i="2" s="1"/>
  <c r="W14" i="2"/>
  <c r="X14" i="2" s="1"/>
  <c r="Y14" i="2" s="1"/>
  <c r="W16" i="2"/>
  <c r="X16" i="2" s="1"/>
  <c r="Y16" i="2" s="1"/>
  <c r="W17" i="2"/>
  <c r="X17" i="2" s="1"/>
  <c r="Y17" i="2" s="1"/>
  <c r="W19" i="2"/>
  <c r="X19" i="2" s="1"/>
  <c r="Y19" i="2" s="1"/>
  <c r="W21" i="2"/>
  <c r="W23" i="2"/>
  <c r="X23" i="2" s="1"/>
  <c r="Y23" i="2" s="1"/>
  <c r="W24" i="2"/>
  <c r="X24" i="2" s="1"/>
  <c r="W25" i="2"/>
  <c r="W26" i="2"/>
  <c r="W27" i="2"/>
  <c r="Q3" i="2"/>
  <c r="Q22" i="2"/>
  <c r="Q18" i="2"/>
  <c r="Q15" i="2"/>
  <c r="W13" i="2"/>
  <c r="X13" i="2" s="1"/>
  <c r="Y13" i="2" s="1"/>
  <c r="AD24" i="2"/>
  <c r="AI24" i="2"/>
  <c r="AD25" i="2"/>
  <c r="AI25" i="2"/>
  <c r="AD26" i="2"/>
  <c r="AI26" i="2"/>
  <c r="AD27" i="2"/>
  <c r="AE27" i="2" s="1"/>
  <c r="AF27" i="2" s="1"/>
  <c r="AG27" i="2" s="1"/>
  <c r="AI27" i="2"/>
  <c r="AD28" i="2"/>
  <c r="AI28" i="2"/>
  <c r="AD29" i="2"/>
  <c r="AI29" i="2"/>
  <c r="AD30" i="2"/>
  <c r="AI30" i="2"/>
  <c r="AD31" i="2"/>
  <c r="AI31" i="2"/>
  <c r="AD32" i="2"/>
  <c r="AI32" i="2"/>
  <c r="AD33" i="2"/>
  <c r="AI33" i="2"/>
  <c r="AD34" i="2"/>
  <c r="AI34" i="2"/>
  <c r="AD35" i="2"/>
  <c r="AI35" i="2"/>
  <c r="AD36" i="2"/>
  <c r="AI36" i="2"/>
  <c r="AD37" i="2"/>
  <c r="AI37" i="2"/>
  <c r="AD38" i="2"/>
  <c r="AI38" i="2"/>
  <c r="AD39" i="2"/>
  <c r="AI39" i="2"/>
  <c r="AD40" i="2"/>
  <c r="AI40" i="2"/>
  <c r="AD41" i="2"/>
  <c r="AI41" i="2"/>
  <c r="AD42" i="2"/>
  <c r="AI42" i="2"/>
  <c r="AD43" i="2"/>
  <c r="AI43" i="2"/>
  <c r="AD44" i="2"/>
  <c r="AI44" i="2"/>
  <c r="AD45" i="2"/>
  <c r="AI45" i="2"/>
  <c r="AD46" i="2"/>
  <c r="AI46" i="2"/>
  <c r="AD47" i="2"/>
  <c r="AI47" i="2"/>
  <c r="AD48" i="2"/>
  <c r="AI48" i="2"/>
  <c r="AD49" i="2"/>
  <c r="AI49" i="2"/>
  <c r="AD50" i="2"/>
  <c r="AI50" i="2"/>
  <c r="AD51" i="2"/>
  <c r="AI51" i="2"/>
  <c r="AD52" i="2"/>
  <c r="AI52" i="2"/>
  <c r="AD23" i="2"/>
  <c r="AI23" i="2"/>
  <c r="W11" i="2"/>
  <c r="AD20" i="2"/>
  <c r="AI20" i="2"/>
  <c r="AD21" i="2"/>
  <c r="AE21" i="2" s="1"/>
  <c r="AF21" i="2" s="1"/>
  <c r="AG21" i="2" s="1"/>
  <c r="AI21" i="2"/>
  <c r="AD22" i="2"/>
  <c r="AI22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AE24" i="2" l="1"/>
  <c r="AK24" i="2" s="1"/>
  <c r="W22" i="2"/>
  <c r="W15" i="2"/>
  <c r="X15" i="2" s="1"/>
  <c r="Y15" i="2" s="1"/>
  <c r="Q11" i="2"/>
  <c r="W18" i="2"/>
  <c r="X18" i="2" s="1"/>
  <c r="Y18" i="2" s="1"/>
  <c r="Q13" i="2"/>
  <c r="AE25" i="2"/>
  <c r="AK25" i="2" s="1"/>
  <c r="Q20" i="2"/>
  <c r="Y24" i="2"/>
  <c r="AE22" i="2"/>
  <c r="AK22" i="2" s="1"/>
  <c r="AE20" i="2"/>
  <c r="AF20" i="2" s="1"/>
  <c r="AG20" i="2" s="1"/>
  <c r="AE26" i="2"/>
  <c r="AK26" i="2" s="1"/>
  <c r="AE23" i="2"/>
  <c r="AF23" i="2" s="1"/>
  <c r="AG23" i="2" s="1"/>
  <c r="AK27" i="2"/>
  <c r="AK21" i="2"/>
  <c r="AF24" i="2" l="1"/>
  <c r="AG24" i="2" s="1"/>
  <c r="AF22" i="2"/>
  <c r="AG22" i="2" s="1"/>
  <c r="AF25" i="2"/>
  <c r="AG25" i="2" s="1"/>
  <c r="AK20" i="2"/>
  <c r="AK23" i="2"/>
  <c r="AF26" i="2"/>
  <c r="AG26" i="2" s="1"/>
  <c r="C4" i="1" l="1"/>
  <c r="C5" i="1"/>
  <c r="C6" i="1"/>
  <c r="C7" i="1"/>
  <c r="C8" i="1"/>
  <c r="C9" i="1"/>
  <c r="C10" i="1"/>
  <c r="C11" i="1"/>
  <c r="C12" i="1"/>
  <c r="C13" i="1"/>
  <c r="C14" i="1"/>
  <c r="W3" i="2"/>
  <c r="X3" i="2" s="1"/>
  <c r="Y3" i="2" s="1"/>
  <c r="T3" i="2" s="1"/>
  <c r="AI19" i="2"/>
  <c r="AD19" i="2"/>
  <c r="AE19" i="2" s="1"/>
  <c r="AI18" i="2"/>
  <c r="AD18" i="2"/>
  <c r="AE18" i="2" s="1"/>
  <c r="AK18" i="2" s="1"/>
  <c r="AI17" i="2"/>
  <c r="AD17" i="2"/>
  <c r="AE17" i="2" s="1"/>
  <c r="AF17" i="2" s="1"/>
  <c r="AG17" i="2" s="1"/>
  <c r="AI16" i="2"/>
  <c r="AD16" i="2"/>
  <c r="AE16" i="2" s="1"/>
  <c r="AI15" i="2"/>
  <c r="AD15" i="2"/>
  <c r="AE15" i="2" s="1"/>
  <c r="AF15" i="2" s="1"/>
  <c r="AG15" i="2" s="1"/>
  <c r="AI14" i="2"/>
  <c r="AD14" i="2"/>
  <c r="AE14" i="2" s="1"/>
  <c r="AK14" i="2" s="1"/>
  <c r="AI13" i="2"/>
  <c r="AD13" i="2"/>
  <c r="AE13" i="2" s="1"/>
  <c r="AI12" i="2"/>
  <c r="AD12" i="2"/>
  <c r="AE12" i="2" s="1"/>
  <c r="AI11" i="2"/>
  <c r="AD11" i="2"/>
  <c r="AI10" i="2"/>
  <c r="AD10" i="2"/>
  <c r="AE10" i="2" s="1"/>
  <c r="AI9" i="2"/>
  <c r="AD9" i="2"/>
  <c r="AE9" i="2" s="1"/>
  <c r="AK9" i="2" s="1"/>
  <c r="AI8" i="2"/>
  <c r="AD8" i="2"/>
  <c r="AI7" i="2"/>
  <c r="AD7" i="2"/>
  <c r="AE7" i="2" s="1"/>
  <c r="AI6" i="2"/>
  <c r="AD6" i="2"/>
  <c r="AI5" i="2"/>
  <c r="AD5" i="2"/>
  <c r="AE5" i="2" s="1"/>
  <c r="AK5" i="2" s="1"/>
  <c r="AI4" i="2"/>
  <c r="AD4" i="2"/>
  <c r="AI3" i="2"/>
  <c r="AD3" i="2"/>
  <c r="D44" i="1"/>
  <c r="Q4" i="2" l="1"/>
  <c r="W4" i="2"/>
  <c r="X4" i="2" s="1"/>
  <c r="Y4" i="2" s="1"/>
  <c r="AE3" i="2"/>
  <c r="AF3" i="2" s="1"/>
  <c r="AG3" i="2" s="1"/>
  <c r="W20" i="2"/>
  <c r="Q6" i="2"/>
  <c r="W6" i="2"/>
  <c r="X6" i="2" s="1"/>
  <c r="Y6" i="2" s="1"/>
  <c r="D9" i="1"/>
  <c r="M9" i="1" s="1"/>
  <c r="N9" i="1" s="1"/>
  <c r="O9" i="1" s="1"/>
  <c r="D20" i="1"/>
  <c r="M20" i="1" s="1"/>
  <c r="N20" i="1" s="1"/>
  <c r="O20" i="1" s="1"/>
  <c r="D26" i="1"/>
  <c r="M26" i="1" s="1"/>
  <c r="N26" i="1" s="1"/>
  <c r="O26" i="1" s="1"/>
  <c r="D32" i="1"/>
  <c r="M32" i="1" s="1"/>
  <c r="N32" i="1" s="1"/>
  <c r="O32" i="1" s="1"/>
  <c r="D15" i="1"/>
  <c r="M15" i="1" s="1"/>
  <c r="N15" i="1" s="1"/>
  <c r="O15" i="1" s="1"/>
  <c r="D21" i="1"/>
  <c r="M21" i="1" s="1"/>
  <c r="N21" i="1" s="1"/>
  <c r="O21" i="1" s="1"/>
  <c r="D27" i="1"/>
  <c r="M27" i="1" s="1"/>
  <c r="N27" i="1" s="1"/>
  <c r="O27" i="1" s="1"/>
  <c r="D33" i="1"/>
  <c r="M33" i="1" s="1"/>
  <c r="N33" i="1" s="1"/>
  <c r="O33" i="1" s="1"/>
  <c r="D16" i="1"/>
  <c r="M16" i="1" s="1"/>
  <c r="N16" i="1" s="1"/>
  <c r="O16" i="1" s="1"/>
  <c r="D28" i="1"/>
  <c r="M28" i="1" s="1"/>
  <c r="N28" i="1" s="1"/>
  <c r="O28" i="1" s="1"/>
  <c r="D19" i="1"/>
  <c r="M19" i="1" s="1"/>
  <c r="N19" i="1" s="1"/>
  <c r="O19" i="1" s="1"/>
  <c r="D22" i="1"/>
  <c r="M22" i="1" s="1"/>
  <c r="N22" i="1" s="1"/>
  <c r="O22" i="1" s="1"/>
  <c r="D25" i="1"/>
  <c r="M25" i="1" s="1"/>
  <c r="N25" i="1" s="1"/>
  <c r="O25" i="1" s="1"/>
  <c r="D17" i="1"/>
  <c r="M17" i="1" s="1"/>
  <c r="N17" i="1" s="1"/>
  <c r="O17" i="1" s="1"/>
  <c r="D23" i="1"/>
  <c r="M23" i="1" s="1"/>
  <c r="N23" i="1" s="1"/>
  <c r="O23" i="1" s="1"/>
  <c r="D29" i="1"/>
  <c r="M29" i="1" s="1"/>
  <c r="N29" i="1" s="1"/>
  <c r="O29" i="1" s="1"/>
  <c r="D18" i="1"/>
  <c r="M18" i="1" s="1"/>
  <c r="N18" i="1" s="1"/>
  <c r="O18" i="1" s="1"/>
  <c r="D24" i="1"/>
  <c r="M24" i="1" s="1"/>
  <c r="N24" i="1" s="1"/>
  <c r="O24" i="1" s="1"/>
  <c r="D30" i="1"/>
  <c r="M30" i="1" s="1"/>
  <c r="N30" i="1" s="1"/>
  <c r="O30" i="1" s="1"/>
  <c r="D31" i="1"/>
  <c r="M31" i="1" s="1"/>
  <c r="N31" i="1" s="1"/>
  <c r="O31" i="1" s="1"/>
  <c r="E17" i="1"/>
  <c r="G17" i="1" s="1"/>
  <c r="H17" i="1" s="1"/>
  <c r="E32" i="1"/>
  <c r="G32" i="1" s="1"/>
  <c r="H32" i="1" s="1"/>
  <c r="E28" i="1"/>
  <c r="G28" i="1" s="1"/>
  <c r="H28" i="1" s="1"/>
  <c r="E26" i="1"/>
  <c r="G26" i="1" s="1"/>
  <c r="H26" i="1" s="1"/>
  <c r="E33" i="1"/>
  <c r="G33" i="1" s="1"/>
  <c r="H33" i="1" s="1"/>
  <c r="E19" i="1"/>
  <c r="G19" i="1" s="1"/>
  <c r="H19" i="1" s="1"/>
  <c r="E23" i="1"/>
  <c r="G23" i="1" s="1"/>
  <c r="H23" i="1" s="1"/>
  <c r="E22" i="1"/>
  <c r="G22" i="1" s="1"/>
  <c r="H22" i="1" s="1"/>
  <c r="E20" i="1"/>
  <c r="G20" i="1" s="1"/>
  <c r="H20" i="1" s="1"/>
  <c r="E16" i="1"/>
  <c r="G16" i="1" s="1"/>
  <c r="H16" i="1" s="1"/>
  <c r="E25" i="1"/>
  <c r="G25" i="1" s="1"/>
  <c r="H25" i="1" s="1"/>
  <c r="E29" i="1"/>
  <c r="G29" i="1" s="1"/>
  <c r="H29" i="1" s="1"/>
  <c r="E27" i="1"/>
  <c r="G27" i="1" s="1"/>
  <c r="H27" i="1" s="1"/>
  <c r="E31" i="1"/>
  <c r="G31" i="1" s="1"/>
  <c r="H31" i="1" s="1"/>
  <c r="E21" i="1"/>
  <c r="G21" i="1" s="1"/>
  <c r="H21" i="1" s="1"/>
  <c r="E30" i="1"/>
  <c r="G30" i="1" s="1"/>
  <c r="H30" i="1" s="1"/>
  <c r="E15" i="1"/>
  <c r="G15" i="1" s="1"/>
  <c r="H15" i="1" s="1"/>
  <c r="E24" i="1"/>
  <c r="G24" i="1" s="1"/>
  <c r="H24" i="1" s="1"/>
  <c r="E18" i="1"/>
  <c r="G18" i="1" s="1"/>
  <c r="H18" i="1" s="1"/>
  <c r="W28" i="2"/>
  <c r="X28" i="2" s="1"/>
  <c r="U3" i="2"/>
  <c r="X11" i="2"/>
  <c r="Y11" i="2" s="1"/>
  <c r="AF5" i="2"/>
  <c r="AG5" i="2" s="1"/>
  <c r="E2" i="1"/>
  <c r="G2" i="1" s="1"/>
  <c r="H2" i="1" s="1"/>
  <c r="Q2" i="1" s="1"/>
  <c r="E9" i="1"/>
  <c r="G9" i="1" s="1"/>
  <c r="H9" i="1" s="1"/>
  <c r="Q9" i="1" s="1"/>
  <c r="E7" i="1"/>
  <c r="G7" i="1" s="1"/>
  <c r="H7" i="1" s="1"/>
  <c r="E14" i="1"/>
  <c r="G14" i="1" s="1"/>
  <c r="H14" i="1" s="1"/>
  <c r="E6" i="1"/>
  <c r="G6" i="1" s="1"/>
  <c r="H6" i="1" s="1"/>
  <c r="J6" i="1" s="1"/>
  <c r="E13" i="1"/>
  <c r="G13" i="1" s="1"/>
  <c r="H13" i="1" s="1"/>
  <c r="E5" i="1"/>
  <c r="G5" i="1" s="1"/>
  <c r="H5" i="1" s="1"/>
  <c r="J5" i="1" s="1"/>
  <c r="E12" i="1"/>
  <c r="G12" i="1" s="1"/>
  <c r="H12" i="1" s="1"/>
  <c r="E4" i="1"/>
  <c r="G4" i="1" s="1"/>
  <c r="H4" i="1" s="1"/>
  <c r="Q4" i="1" s="1"/>
  <c r="E11" i="1"/>
  <c r="G11" i="1" s="1"/>
  <c r="H11" i="1" s="1"/>
  <c r="E3" i="1"/>
  <c r="G3" i="1" s="1"/>
  <c r="H3" i="1" s="1"/>
  <c r="Q3" i="1" s="1"/>
  <c r="AF13" i="2"/>
  <c r="AG13" i="2" s="1"/>
  <c r="AK13" i="2"/>
  <c r="AK19" i="2"/>
  <c r="AF19" i="2"/>
  <c r="AG19" i="2" s="1"/>
  <c r="AK16" i="2"/>
  <c r="AF16" i="2"/>
  <c r="AG16" i="2" s="1"/>
  <c r="AF10" i="2"/>
  <c r="AG10" i="2" s="1"/>
  <c r="AK10" i="2"/>
  <c r="AK12" i="2"/>
  <c r="AF12" i="2"/>
  <c r="AG12" i="2" s="1"/>
  <c r="AK7" i="2"/>
  <c r="AF7" i="2"/>
  <c r="AG7" i="2" s="1"/>
  <c r="AF9" i="2"/>
  <c r="AG9" i="2" s="1"/>
  <c r="AK15" i="2"/>
  <c r="AK17" i="2"/>
  <c r="AF18" i="2"/>
  <c r="AG18" i="2" s="1"/>
  <c r="AF14" i="2"/>
  <c r="AG14" i="2" s="1"/>
  <c r="D7" i="1"/>
  <c r="M7" i="1" s="1"/>
  <c r="N7" i="1" s="1"/>
  <c r="O7" i="1" s="1"/>
  <c r="E8" i="1"/>
  <c r="G8" i="1" s="1"/>
  <c r="H8" i="1" s="1"/>
  <c r="D13" i="1"/>
  <c r="M13" i="1" s="1"/>
  <c r="N13" i="1" s="1"/>
  <c r="O13" i="1" s="1"/>
  <c r="D5" i="1"/>
  <c r="M5" i="1" s="1"/>
  <c r="N5" i="1" s="1"/>
  <c r="O5" i="1" s="1"/>
  <c r="D8" i="1"/>
  <c r="M8" i="1" s="1"/>
  <c r="N8" i="1" s="1"/>
  <c r="O8" i="1" s="1"/>
  <c r="D2" i="1"/>
  <c r="M2" i="1" s="1"/>
  <c r="N2" i="1" s="1"/>
  <c r="O2" i="1" s="1"/>
  <c r="D12" i="1"/>
  <c r="M12" i="1" s="1"/>
  <c r="N12" i="1" s="1"/>
  <c r="O12" i="1" s="1"/>
  <c r="D4" i="1"/>
  <c r="M4" i="1" s="1"/>
  <c r="N4" i="1" s="1"/>
  <c r="O4" i="1" s="1"/>
  <c r="D14" i="1"/>
  <c r="M14" i="1" s="1"/>
  <c r="N14" i="1" s="1"/>
  <c r="O14" i="1" s="1"/>
  <c r="D11" i="1"/>
  <c r="M11" i="1" s="1"/>
  <c r="N11" i="1" s="1"/>
  <c r="O11" i="1" s="1"/>
  <c r="D3" i="1"/>
  <c r="M3" i="1" s="1"/>
  <c r="N3" i="1" s="1"/>
  <c r="O3" i="1" s="1"/>
  <c r="D6" i="1"/>
  <c r="M6" i="1" s="1"/>
  <c r="N6" i="1" s="1"/>
  <c r="O6" i="1" s="1"/>
  <c r="D10" i="1"/>
  <c r="M10" i="1" s="1"/>
  <c r="N10" i="1" s="1"/>
  <c r="O10" i="1" s="1"/>
  <c r="E10" i="1"/>
  <c r="G10" i="1" s="1"/>
  <c r="H10" i="1" s="1"/>
  <c r="AE4" i="2" l="1"/>
  <c r="AK4" i="2" s="1"/>
  <c r="AK3" i="2"/>
  <c r="AE6" i="2"/>
  <c r="AK6" i="2" s="1"/>
  <c r="T6" i="2"/>
  <c r="Q7" i="2" s="1"/>
  <c r="P7" i="2" s="1"/>
  <c r="Q8" i="2"/>
  <c r="W8" i="2"/>
  <c r="X8" i="2" s="1"/>
  <c r="Y28" i="2"/>
  <c r="AE28" i="2"/>
  <c r="Q23" i="1"/>
  <c r="J23" i="1"/>
  <c r="Q24" i="1"/>
  <c r="J24" i="1"/>
  <c r="R24" i="1" s="1"/>
  <c r="J19" i="1"/>
  <c r="Q19" i="1"/>
  <c r="S19" i="1"/>
  <c r="W19" i="1" s="1"/>
  <c r="Q15" i="1"/>
  <c r="J15" i="1"/>
  <c r="Q33" i="1"/>
  <c r="R33" i="1" s="1"/>
  <c r="J33" i="1"/>
  <c r="J30" i="1"/>
  <c r="Q30" i="1"/>
  <c r="R30" i="1" s="1"/>
  <c r="J26" i="1"/>
  <c r="Q26" i="1"/>
  <c r="J21" i="1"/>
  <c r="Q21" i="1"/>
  <c r="R21" i="1" s="1"/>
  <c r="S21" i="1"/>
  <c r="W21" i="1" s="1"/>
  <c r="J28" i="1"/>
  <c r="Q28" i="1"/>
  <c r="S28" i="1" s="1"/>
  <c r="W28" i="1" s="1"/>
  <c r="J32" i="1"/>
  <c r="Q32" i="1"/>
  <c r="Q27" i="1"/>
  <c r="J27" i="1"/>
  <c r="S27" i="1" s="1"/>
  <c r="W27" i="1" s="1"/>
  <c r="J17" i="1"/>
  <c r="Q17" i="1"/>
  <c r="J16" i="1"/>
  <c r="Q16" i="1"/>
  <c r="S16" i="1"/>
  <c r="W16" i="1" s="1"/>
  <c r="J20" i="1"/>
  <c r="Q20" i="1"/>
  <c r="J22" i="1"/>
  <c r="Q22" i="1"/>
  <c r="J18" i="1"/>
  <c r="Q18" i="1"/>
  <c r="R18" i="1" s="1"/>
  <c r="S18" i="1"/>
  <c r="W18" i="1" s="1"/>
  <c r="J31" i="1"/>
  <c r="Q31" i="1"/>
  <c r="J29" i="1"/>
  <c r="Q29" i="1"/>
  <c r="R29" i="1" s="1"/>
  <c r="J25" i="1"/>
  <c r="Q25" i="1"/>
  <c r="R25" i="1" s="1"/>
  <c r="AE11" i="2"/>
  <c r="W31" i="2"/>
  <c r="X31" i="2" s="1"/>
  <c r="W29" i="2"/>
  <c r="X29" i="2" s="1"/>
  <c r="Q5" i="2"/>
  <c r="P5" i="2" s="1"/>
  <c r="Q5" i="1"/>
  <c r="R5" i="1" s="1"/>
  <c r="Q7" i="1"/>
  <c r="J3" i="1"/>
  <c r="S3" i="1" s="1"/>
  <c r="W3" i="1" s="1"/>
  <c r="Q11" i="1"/>
  <c r="J4" i="1"/>
  <c r="S4" i="1" s="1"/>
  <c r="W4" i="1" s="1"/>
  <c r="J7" i="1"/>
  <c r="J12" i="1"/>
  <c r="J9" i="1"/>
  <c r="S9" i="1" s="1"/>
  <c r="W9" i="1" s="1"/>
  <c r="J2" i="1"/>
  <c r="S2" i="1" s="1"/>
  <c r="Q13" i="1"/>
  <c r="Q6" i="1"/>
  <c r="R6" i="1" s="1"/>
  <c r="Q14" i="1"/>
  <c r="Q12" i="1"/>
  <c r="J14" i="1"/>
  <c r="J11" i="1"/>
  <c r="J13" i="1"/>
  <c r="T4" i="2"/>
  <c r="Q10" i="2" s="1"/>
  <c r="J8" i="1"/>
  <c r="Q8" i="1"/>
  <c r="J10" i="1"/>
  <c r="Q10" i="1"/>
  <c r="AF6" i="2" l="1"/>
  <c r="AG6" i="2" s="1"/>
  <c r="AF4" i="2"/>
  <c r="AG4" i="2" s="1"/>
  <c r="AF28" i="2"/>
  <c r="AG28" i="2" s="1"/>
  <c r="AK28" i="2"/>
  <c r="AE29" i="2"/>
  <c r="Y29" i="2"/>
  <c r="AE31" i="2"/>
  <c r="Y31" i="2"/>
  <c r="Y8" i="2"/>
  <c r="T8" i="2" s="1"/>
  <c r="AE8" i="2"/>
  <c r="S24" i="1"/>
  <c r="W24" i="1" s="1"/>
  <c r="W2" i="1"/>
  <c r="R15" i="1"/>
  <c r="R23" i="1"/>
  <c r="S22" i="1"/>
  <c r="W22" i="1" s="1"/>
  <c r="R16" i="1"/>
  <c r="R19" i="1"/>
  <c r="S30" i="1"/>
  <c r="W30" i="1" s="1"/>
  <c r="R32" i="1"/>
  <c r="R22" i="1"/>
  <c r="S33" i="1"/>
  <c r="W33" i="1" s="1"/>
  <c r="R31" i="1"/>
  <c r="S20" i="1"/>
  <c r="W20" i="1" s="1"/>
  <c r="S26" i="1"/>
  <c r="W26" i="1" s="1"/>
  <c r="S29" i="1"/>
  <c r="W29" i="1" s="1"/>
  <c r="S17" i="1"/>
  <c r="W17" i="1" s="1"/>
  <c r="S32" i="1"/>
  <c r="W32" i="1" s="1"/>
  <c r="S7" i="1"/>
  <c r="W7" i="1" s="1"/>
  <c r="R28" i="1"/>
  <c r="R12" i="1"/>
  <c r="S25" i="1"/>
  <c r="W25" i="1" s="1"/>
  <c r="R17" i="1"/>
  <c r="R20" i="1"/>
  <c r="S15" i="1"/>
  <c r="W15" i="1" s="1"/>
  <c r="S23" i="1"/>
  <c r="W23" i="1" s="1"/>
  <c r="S31" i="1"/>
  <c r="W31" i="1" s="1"/>
  <c r="R27" i="1"/>
  <c r="R26" i="1"/>
  <c r="AK11" i="2"/>
  <c r="AF11" i="2"/>
  <c r="AG11" i="2" s="1"/>
  <c r="W34" i="2"/>
  <c r="X34" i="2" s="1"/>
  <c r="W30" i="2"/>
  <c r="X30" i="2" s="1"/>
  <c r="W32" i="2"/>
  <c r="X32" i="2" s="1"/>
  <c r="T7" i="2"/>
  <c r="P10" i="2"/>
  <c r="T10" i="2"/>
  <c r="T5" i="2"/>
  <c r="Q12" i="2" s="1"/>
  <c r="R11" i="1"/>
  <c r="S6" i="1"/>
  <c r="W6" i="1" s="1"/>
  <c r="S5" i="1"/>
  <c r="W5" i="1" s="1"/>
  <c r="R9" i="1"/>
  <c r="R4" i="1"/>
  <c r="R2" i="1"/>
  <c r="S14" i="1"/>
  <c r="W14" i="1" s="1"/>
  <c r="S8" i="1"/>
  <c r="W8" i="1" s="1"/>
  <c r="S10" i="1"/>
  <c r="W10" i="1" s="1"/>
  <c r="S13" i="1"/>
  <c r="W13" i="1" s="1"/>
  <c r="S12" i="1"/>
  <c r="W12" i="1" s="1"/>
  <c r="S11" i="1"/>
  <c r="W11" i="1" s="1"/>
  <c r="R3" i="1"/>
  <c r="R7" i="1"/>
  <c r="R8" i="1"/>
  <c r="R14" i="1"/>
  <c r="R10" i="1"/>
  <c r="R13" i="1"/>
  <c r="U4" i="2"/>
  <c r="Q9" i="2" l="1"/>
  <c r="U8" i="2"/>
  <c r="Y34" i="2"/>
  <c r="AE34" i="2"/>
  <c r="AK31" i="2"/>
  <c r="AF31" i="2"/>
  <c r="AG31" i="2" s="1"/>
  <c r="AF29" i="2"/>
  <c r="AG29" i="2" s="1"/>
  <c r="AK29" i="2"/>
  <c r="AF8" i="2"/>
  <c r="AG8" i="2" s="1"/>
  <c r="AK8" i="2"/>
  <c r="Y32" i="2"/>
  <c r="AE32" i="2"/>
  <c r="Y30" i="2"/>
  <c r="AE30" i="2"/>
  <c r="S34" i="1"/>
  <c r="U7" i="2"/>
  <c r="Q14" i="2"/>
  <c r="P12" i="2"/>
  <c r="T12" i="2"/>
  <c r="Q19" i="2" s="1"/>
  <c r="P19" i="2" s="1"/>
  <c r="U10" i="2"/>
  <c r="Q17" i="2"/>
  <c r="P17" i="2" s="1"/>
  <c r="W33" i="2"/>
  <c r="X33" i="2" s="1"/>
  <c r="W35" i="2"/>
  <c r="X35" i="2" s="1"/>
  <c r="U5" i="2"/>
  <c r="T15" i="2"/>
  <c r="T13" i="2"/>
  <c r="U13" i="2" s="1"/>
  <c r="U6" i="2"/>
  <c r="Y35" i="2" l="1"/>
  <c r="AE35" i="2"/>
  <c r="AF32" i="2"/>
  <c r="AG32" i="2" s="1"/>
  <c r="AK32" i="2"/>
  <c r="T14" i="2"/>
  <c r="U14" i="2" s="1"/>
  <c r="P14" i="2"/>
  <c r="AF34" i="2"/>
  <c r="AG34" i="2" s="1"/>
  <c r="AK34" i="2"/>
  <c r="AF30" i="2"/>
  <c r="AG30" i="2" s="1"/>
  <c r="AK30" i="2"/>
  <c r="Y33" i="2"/>
  <c r="AE33" i="2"/>
  <c r="T9" i="2"/>
  <c r="U9" i="2" s="1"/>
  <c r="P9" i="2"/>
  <c r="U12" i="2"/>
  <c r="W36" i="2"/>
  <c r="X36" i="2" s="1"/>
  <c r="W38" i="2"/>
  <c r="X38" i="2" s="1"/>
  <c r="T11" i="2"/>
  <c r="U11" i="2" s="1"/>
  <c r="T17" i="2"/>
  <c r="Q24" i="2" s="1"/>
  <c r="P24" i="2" s="1"/>
  <c r="Q16" i="2"/>
  <c r="U15" i="2"/>
  <c r="W43" i="2" l="1"/>
  <c r="X43" i="2" s="1"/>
  <c r="Y43" i="2" s="1"/>
  <c r="Q21" i="2"/>
  <c r="P21" i="2" s="1"/>
  <c r="W40" i="2"/>
  <c r="X40" i="2" s="1"/>
  <c r="AE40" i="2" s="1"/>
  <c r="Y38" i="2"/>
  <c r="AE38" i="2"/>
  <c r="Y36" i="2"/>
  <c r="AE36" i="2"/>
  <c r="AF33" i="2"/>
  <c r="AG33" i="2" s="1"/>
  <c r="AK33" i="2"/>
  <c r="AF35" i="2"/>
  <c r="AG35" i="2" s="1"/>
  <c r="AK35" i="2"/>
  <c r="W39" i="2"/>
  <c r="X39" i="2" s="1"/>
  <c r="W37" i="2"/>
  <c r="X37" i="2" s="1"/>
  <c r="W41" i="2"/>
  <c r="X41" i="2" s="1"/>
  <c r="U17" i="2"/>
  <c r="T16" i="2"/>
  <c r="U16" i="2" s="1"/>
  <c r="P16" i="2"/>
  <c r="AE43" i="2" l="1"/>
  <c r="AK43" i="2" s="1"/>
  <c r="Y40" i="2"/>
  <c r="W46" i="2"/>
  <c r="X46" i="2" s="1"/>
  <c r="Y46" i="2" s="1"/>
  <c r="Y41" i="2"/>
  <c r="AE41" i="2"/>
  <c r="AE37" i="2"/>
  <c r="Y37" i="2"/>
  <c r="Y39" i="2"/>
  <c r="AE39" i="2"/>
  <c r="AK40" i="2"/>
  <c r="AF40" i="2"/>
  <c r="AG40" i="2" s="1"/>
  <c r="AK36" i="2"/>
  <c r="AF36" i="2"/>
  <c r="AG36" i="2" s="1"/>
  <c r="AK38" i="2"/>
  <c r="AF38" i="2"/>
  <c r="AG38" i="2" s="1"/>
  <c r="W42" i="2"/>
  <c r="X42" i="2" s="1"/>
  <c r="W49" i="2"/>
  <c r="X49" i="2" s="1"/>
  <c r="W44" i="2"/>
  <c r="X44" i="2" s="1"/>
  <c r="T18" i="2"/>
  <c r="AF43" i="2" l="1"/>
  <c r="AG43" i="2" s="1"/>
  <c r="AE46" i="2"/>
  <c r="AK46" i="2" s="1"/>
  <c r="Y44" i="2"/>
  <c r="AE44" i="2"/>
  <c r="Y42" i="2"/>
  <c r="AE42" i="2"/>
  <c r="AF39" i="2"/>
  <c r="AG39" i="2" s="1"/>
  <c r="AK39" i="2"/>
  <c r="AF41" i="2"/>
  <c r="AG41" i="2" s="1"/>
  <c r="AK41" i="2"/>
  <c r="AE49" i="2"/>
  <c r="Y49" i="2"/>
  <c r="AK37" i="2"/>
  <c r="AF37" i="2"/>
  <c r="AG37" i="2" s="1"/>
  <c r="W45" i="2"/>
  <c r="X45" i="2" s="1"/>
  <c r="W47" i="2"/>
  <c r="X47" i="2" s="1"/>
  <c r="U18" i="2"/>
  <c r="AF46" i="2" l="1"/>
  <c r="AG46" i="2" s="1"/>
  <c r="AK49" i="2"/>
  <c r="AF49" i="2"/>
  <c r="AG49" i="2" s="1"/>
  <c r="AF42" i="2"/>
  <c r="AG42" i="2" s="1"/>
  <c r="AK42" i="2"/>
  <c r="AF44" i="2"/>
  <c r="AG44" i="2" s="1"/>
  <c r="AK44" i="2"/>
  <c r="Y47" i="2"/>
  <c r="AE47" i="2"/>
  <c r="Y45" i="2"/>
  <c r="AE45" i="2"/>
  <c r="W48" i="2"/>
  <c r="X48" i="2" s="1"/>
  <c r="T19" i="2"/>
  <c r="AE48" i="2" l="1"/>
  <c r="Y48" i="2"/>
  <c r="AF45" i="2"/>
  <c r="AG45" i="2" s="1"/>
  <c r="AK45" i="2"/>
  <c r="AK47" i="2"/>
  <c r="AF47" i="2"/>
  <c r="AG47" i="2" s="1"/>
  <c r="W50" i="2"/>
  <c r="X50" i="2" s="1"/>
  <c r="W52" i="2"/>
  <c r="X52" i="2" s="1"/>
  <c r="U19" i="2"/>
  <c r="W51" i="2" l="1"/>
  <c r="X51" i="2" s="1"/>
  <c r="Y52" i="2"/>
  <c r="AE52" i="2"/>
  <c r="Y50" i="2"/>
  <c r="AE50" i="2"/>
  <c r="AK48" i="2"/>
  <c r="AF48" i="2"/>
  <c r="AG48" i="2" s="1"/>
  <c r="T20" i="2"/>
  <c r="U20" i="2" s="1"/>
  <c r="AK50" i="2" l="1"/>
  <c r="AF50" i="2"/>
  <c r="AG50" i="2" s="1"/>
  <c r="AK52" i="2"/>
  <c r="AF52" i="2"/>
  <c r="AG52" i="2" s="1"/>
  <c r="Y51" i="2"/>
  <c r="AE51" i="2"/>
  <c r="T21" i="2"/>
  <c r="AF51" i="2" l="1"/>
  <c r="AG51" i="2" s="1"/>
  <c r="AK51" i="2"/>
  <c r="U21" i="2"/>
  <c r="T22" i="2" l="1"/>
  <c r="Q23" i="2" s="1"/>
  <c r="T23" i="2" l="1"/>
  <c r="P23" i="2"/>
  <c r="U22" i="2"/>
  <c r="T24" i="2" l="1"/>
  <c r="Q25" i="2" s="1"/>
  <c r="P25" i="2" s="1"/>
  <c r="U23" i="2"/>
  <c r="U24" i="2" l="1"/>
  <c r="T25" i="2" l="1"/>
  <c r="Q26" i="2" s="1"/>
  <c r="P26" i="2" s="1"/>
  <c r="U25" i="2" l="1"/>
  <c r="T26" i="2" l="1"/>
  <c r="Q27" i="2" s="1"/>
  <c r="U26" i="2" l="1"/>
  <c r="P27" i="2" l="1"/>
  <c r="T27" i="2"/>
  <c r="Q28" i="2" l="1"/>
  <c r="U27" i="2"/>
  <c r="T28" i="2" l="1"/>
  <c r="P28" i="2"/>
  <c r="Q29" i="2" l="1"/>
  <c r="U28" i="2"/>
  <c r="T29" i="2" l="1"/>
  <c r="P29" i="2"/>
  <c r="Q30" i="2" l="1"/>
  <c r="U29" i="2"/>
  <c r="T30" i="2" l="1"/>
  <c r="P30" i="2"/>
  <c r="Q31" i="2" l="1"/>
  <c r="U30" i="2"/>
  <c r="T31" i="2" l="1"/>
  <c r="P31" i="2"/>
  <c r="Q32" i="2" l="1"/>
  <c r="U31" i="2"/>
  <c r="P32" i="2" l="1"/>
  <c r="T32" i="2"/>
  <c r="Q33" i="2" l="1"/>
  <c r="U32" i="2"/>
  <c r="T33" i="2" l="1"/>
  <c r="P33" i="2"/>
  <c r="Q34" i="2" l="1"/>
  <c r="U33" i="2"/>
  <c r="T34" i="2" l="1"/>
  <c r="P34" i="2"/>
  <c r="Q35" i="2" l="1"/>
  <c r="U34" i="2"/>
  <c r="T35" i="2" l="1"/>
  <c r="P35" i="2"/>
  <c r="Q36" i="2" l="1"/>
  <c r="U35" i="2"/>
  <c r="T36" i="2" l="1"/>
  <c r="P36" i="2"/>
  <c r="Q37" i="2" l="1"/>
  <c r="U36" i="2"/>
  <c r="T37" i="2" l="1"/>
  <c r="P37" i="2"/>
  <c r="Q38" i="2" l="1"/>
  <c r="U37" i="2"/>
  <c r="T38" i="2" l="1"/>
  <c r="P38" i="2"/>
  <c r="Q39" i="2" l="1"/>
  <c r="U38" i="2"/>
  <c r="T39" i="2" l="1"/>
  <c r="P39" i="2"/>
  <c r="Q40" i="2" l="1"/>
  <c r="U39" i="2"/>
  <c r="T40" i="2" l="1"/>
  <c r="P40" i="2"/>
  <c r="Q41" i="2" l="1"/>
  <c r="U40" i="2"/>
  <c r="T41" i="2" l="1"/>
  <c r="P41" i="2"/>
  <c r="Q42" i="2" l="1"/>
  <c r="U41" i="2"/>
  <c r="T42" i="2" l="1"/>
  <c r="P42" i="2"/>
  <c r="Q43" i="2" l="1"/>
  <c r="U42" i="2"/>
  <c r="T43" i="2" l="1"/>
  <c r="P43" i="2"/>
  <c r="U43" i="2" l="1"/>
  <c r="Q44" i="2"/>
  <c r="T44" i="2" l="1"/>
  <c r="P44" i="2"/>
  <c r="Q45" i="2" l="1"/>
  <c r="U44" i="2"/>
  <c r="T45" i="2" l="1"/>
  <c r="P45" i="2"/>
  <c r="Q46" i="2" l="1"/>
  <c r="U45" i="2"/>
  <c r="T46" i="2" l="1"/>
  <c r="P46" i="2"/>
  <c r="Q47" i="2" l="1"/>
  <c r="U46" i="2"/>
  <c r="T47" i="2" l="1"/>
  <c r="P47" i="2"/>
  <c r="Q48" i="2" l="1"/>
  <c r="U47" i="2"/>
  <c r="T48" i="2" l="1"/>
  <c r="P48" i="2"/>
  <c r="Q49" i="2" l="1"/>
  <c r="U48" i="2"/>
  <c r="T49" i="2" l="1"/>
  <c r="P49" i="2"/>
  <c r="Q50" i="2" l="1"/>
  <c r="U49" i="2"/>
  <c r="T50" i="2" l="1"/>
  <c r="P50" i="2"/>
  <c r="Q51" i="2" l="1"/>
  <c r="U50" i="2"/>
  <c r="T51" i="2" l="1"/>
  <c r="P51" i="2"/>
  <c r="U51" i="2" l="1"/>
  <c r="Q52" i="2"/>
  <c r="T52" i="2" l="1"/>
  <c r="U52" i="2" s="1"/>
  <c r="P52" i="2"/>
</calcChain>
</file>

<file path=xl/sharedStrings.xml><?xml version="1.0" encoding="utf-8"?>
<sst xmlns="http://schemas.openxmlformats.org/spreadsheetml/2006/main" count="146" uniqueCount="68">
  <si>
    <t>P.D.</t>
  </si>
  <si>
    <t>Viviendas actuales</t>
  </si>
  <si>
    <t>Habitantes actuales</t>
  </si>
  <si>
    <t>Viviendas futuras</t>
  </si>
  <si>
    <t>Habitantes futuras</t>
  </si>
  <si>
    <t>Criterios de diseño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</si>
  <si>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</si>
  <si>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</si>
  <si>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</si>
  <si>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</si>
  <si>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</si>
  <si>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</si>
  <si>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</si>
  <si>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</si>
  <si>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</si>
  <si>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</si>
  <si>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</si>
  <si>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Factor de crecimiento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</si>
  <si>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</si>
  <si>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</si>
  <si>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</si>
  <si>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</si>
  <si>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</si>
  <si>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</si>
  <si>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de tubería central</t>
  </si>
  <si>
    <t>Longitud de conexiones</t>
  </si>
  <si>
    <t>m</t>
  </si>
  <si>
    <t>Factor comercial mas industrial</t>
  </si>
  <si>
    <t>De pozo</t>
  </si>
  <si>
    <t>A pozo</t>
  </si>
  <si>
    <t>Caudal  lts./seg.</t>
  </si>
  <si>
    <t>Pendiente de terreno</t>
  </si>
  <si>
    <t>Pendiente de le tubería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</si>
  <si>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</si>
  <si>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</si>
  <si>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</si>
  <si>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</si>
  <si>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</si>
  <si>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</si>
  <si>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</si>
  <si>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</si>
  <si>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</si>
  <si>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</si>
  <si>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</si>
  <si>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 xml:space="preserve">DE </t>
  </si>
  <si>
    <t>Cota de terreno</t>
  </si>
  <si>
    <t>Altura de pozo 1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</si>
  <si>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</si>
  <si>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</si>
  <si>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</si>
  <si>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</si>
  <si>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</si>
  <si>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</si>
  <si>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t>PVC</t>
  </si>
  <si>
    <t>Longitud por conexión</t>
  </si>
  <si>
    <t>Inicio</t>
  </si>
  <si>
    <t>Seguimiento</t>
  </si>
  <si>
    <t xml:space="preserve">Inicio </t>
  </si>
  <si>
    <t>Lit/hab/día</t>
  </si>
  <si>
    <t>Tuberia PVC</t>
  </si>
  <si>
    <t xml:space="preserve">Factor de Manning </t>
  </si>
  <si>
    <t>Tuberia Bjo el nivel Friatico</t>
  </si>
  <si>
    <t xml:space="preserve">Porcentaje de lluvia ilicita </t>
  </si>
  <si>
    <t xml:space="preserve">Porcentaje comercial e industrial </t>
  </si>
  <si>
    <t>R</t>
  </si>
  <si>
    <t xml:space="preserve">Factor de infiltración </t>
  </si>
  <si>
    <t xml:space="preserve">Longitud de tuberia central </t>
  </si>
  <si>
    <t xml:space="preserve">Sumatiria de caudales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</si>
</sst>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9" fontId="0" fillId="0" borderId="0" xfId="2" applyFont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1" xfId="0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4" fontId="5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4" fontId="3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5" fillId="8" borderId="1" xfId="0" applyNumberFormat="1" applyFont="1" applyFill="1" applyBorder="1" applyAlignment="1">
      <alignment horizontal="center" vertical="center"/>
    </xf>
    <xf numFmtId="4" fontId="5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3" fillId="9" borderId="1" xfId="0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2" fontId="5" fillId="9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4" fontId="3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5" fontId="5" fillId="9" borderId="1" xfId="0" applyNumberFormat="1" applyFont="1" applyFill="1" applyBorder="1" applyAlignment="1">
      <alignment horizontal="center" vertical="center"/>
    </xf>
    <xf numFmtId="4" fontId="5" fillId="9" borderId="1" xfId="0" applyNumberFormat="1" applyFont="1" applyFill="1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 vertical="center"/>
    </xf>
    <xf numFmtId="4" fontId="3" fillId="6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7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2" fontId="0" fillId="0" borderId="0" xfId="0" applyNumberFormat="1" applyFill="1"/>
    <xf numFmtId="0" fontId="2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>
    <tabColor rgb="FFFF0000"/>
  </sheetPr>
  <dimension ref="A1:W54"/>
  <sheetViews>
    <sheetView tabSelected="1" zoomScale="55" zoomScaleNormal="55" zoomScalePageLayoutView="55" workbookViewId="0">
      <selection activeCell="L1" sqref="L1"/>
    </sheetView>
  </sheetViews>
  <sheetFormatPr baseColWidth="10" defaultRowHeight="14.5" x14ac:dyDescent="0.35"/>
  <cols>
    <col min="1" max="1" width="6.81640625" customWidth="1"/>
    <col min="2" max="2" width="12.1796875" customWidth="1"/>
    <col min="3" max="4" width="11.54296875" customWidth="1"/>
    <col min="5" max="5" width="12.54296875" customWidth="1"/>
    <col min="6" max="18" width="11.54296875" customWidth="1"/>
    <col min="19" max="19" width="10.90625" style="79"/>
  </cols>
  <sheetData>
    <row r="1" spans="1:23" ht="72.5" x14ac:dyDescent="0.35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19</v>
      </c>
      <c r="G1" s="26" t="s">
        <v>20</v>
      </c>
      <c r="H1" s="26" t="s">
        <v>21</v>
      </c>
      <c r="I1" s="26" t="s">
        <v>7</v>
      </c>
      <c r="J1" s="26" t="s">
        <v>8</v>
      </c>
      <c r="K1" s="26" t="s">
        <v>22</v>
      </c>
      <c r="L1" s="26" t="s">
        <v>24</v>
      </c>
      <c r="M1" s="26" t="s">
        <v>25</v>
      </c>
      <c r="N1" s="26" t="s">
        <v>23</v>
      </c>
      <c r="O1" s="26" t="s">
        <v>9</v>
      </c>
      <c r="P1" s="26" t="s">
        <v>27</v>
      </c>
      <c r="Q1" s="26" t="s">
        <v>10</v>
      </c>
      <c r="R1" s="26" t="s">
        <v>11</v>
      </c>
      <c r="S1" s="87" t="s">
        <v>13</v>
      </c>
      <c r="V1" s="25" t="s">
        <v>0</v>
      </c>
      <c r="W1" s="87" t="s">
        <v>13</v>
      </c>
    </row>
    <row r="2" spans="1:23" x14ac:dyDescent="0.35">
      <c r="A2" s="27">
        <v>1</v>
      </c>
      <c r="B2" s="4">
        <v>48</v>
      </c>
      <c r="C2" s="4">
        <f>B2*$D$41</f>
        <v>240</v>
      </c>
      <c r="D2" s="5">
        <f t="shared" ref="D2:D14" si="0">B2*$D$44</f>
        <v>109.13317297221684</v>
      </c>
      <c r="E2" s="5">
        <f t="shared" ref="E2:E14" si="1">C2*$D$44</f>
        <v>545.66586486108429</v>
      </c>
      <c r="F2" s="4">
        <f>$D$46</f>
        <v>200</v>
      </c>
      <c r="G2" s="6">
        <f>E2*F2/86400</f>
        <v>1.2631154279191765</v>
      </c>
      <c r="H2" s="6">
        <f t="shared" ref="H2:H14" si="2">G2*$D$39</f>
        <v>0.94733657093938239</v>
      </c>
      <c r="I2" s="21">
        <f>$D$48</f>
        <v>0.1</v>
      </c>
      <c r="J2" s="6">
        <f>H2*I2</f>
        <v>9.4733657093938245E-2</v>
      </c>
      <c r="K2" s="6">
        <f>$D$50</f>
        <v>0.12</v>
      </c>
      <c r="L2" s="6">
        <f>$D$51</f>
        <v>100</v>
      </c>
      <c r="M2" s="6">
        <f t="shared" ref="M2:M14" si="3">D2*$D$45</f>
        <v>654.7990378333011</v>
      </c>
      <c r="N2" s="6">
        <f>L2+M2</f>
        <v>754.7990378333011</v>
      </c>
      <c r="O2" s="6">
        <f>K2*N2/1000</f>
        <v>9.0575884539996127E-2</v>
      </c>
      <c r="P2" s="21">
        <f>$D$49</f>
        <v>0.2</v>
      </c>
      <c r="Q2" s="6">
        <f>P2*H2</f>
        <v>0.18946731418787649</v>
      </c>
      <c r="R2" s="6">
        <f>H2+J2+O2+Q2</f>
        <v>1.3221134267611934</v>
      </c>
      <c r="S2" s="80">
        <f t="shared" ref="S2:S14" si="4">(H2*$D$40)+J2+O2+Q2</f>
        <v>2.7431182831702672</v>
      </c>
      <c r="V2" s="27">
        <v>1</v>
      </c>
      <c r="W2" s="80">
        <f>S2</f>
        <v>2.7431182831702672</v>
      </c>
    </row>
    <row r="3" spans="1:23" x14ac:dyDescent="0.35">
      <c r="A3" s="27">
        <v>2</v>
      </c>
      <c r="B3" s="4">
        <v>60</v>
      </c>
      <c r="C3" s="4">
        <f>B3*$D$41</f>
        <v>300</v>
      </c>
      <c r="D3" s="5">
        <f t="shared" si="0"/>
        <v>136.41646621527107</v>
      </c>
      <c r="E3" s="5">
        <f t="shared" si="1"/>
        <v>682.08233107635533</v>
      </c>
      <c r="F3" s="4">
        <f t="shared" ref="F3:F33" si="5">$D$46</f>
        <v>200</v>
      </c>
      <c r="G3" s="6">
        <f t="shared" ref="G3:G14" si="6">E3*F3/86400</f>
        <v>1.5788942848989707</v>
      </c>
      <c r="H3" s="6">
        <f t="shared" si="2"/>
        <v>1.1841707136742281</v>
      </c>
      <c r="I3" s="21">
        <f t="shared" ref="I3:I33" si="7">$D$48</f>
        <v>0.1</v>
      </c>
      <c r="J3" s="6">
        <f t="shared" ref="J3:J14" si="8">H3*I3</f>
        <v>0.11841707136742281</v>
      </c>
      <c r="K3" s="6">
        <f>$D$50</f>
        <v>0.12</v>
      </c>
      <c r="L3" s="6">
        <f t="shared" ref="L3:L33" si="9">$D$51</f>
        <v>100</v>
      </c>
      <c r="M3" s="6">
        <f t="shared" si="3"/>
        <v>818.49879729162649</v>
      </c>
      <c r="N3" s="6">
        <f t="shared" ref="N3:N14" si="10">L3+M3</f>
        <v>918.49879729162649</v>
      </c>
      <c r="O3" s="6">
        <f t="shared" ref="O3:O14" si="11">K3*N3/1000</f>
        <v>0.11021985567499518</v>
      </c>
      <c r="P3" s="21">
        <f t="shared" ref="P3:P33" si="12">$D$49</f>
        <v>0.2</v>
      </c>
      <c r="Q3" s="6">
        <f t="shared" ref="Q3:Q14" si="13">P3*H3</f>
        <v>0.23683414273484563</v>
      </c>
      <c r="R3" s="6">
        <f t="shared" ref="R3:R14" si="14">H3+J3+O3+Q3</f>
        <v>1.6496417834514918</v>
      </c>
      <c r="S3" s="80">
        <f t="shared" si="4"/>
        <v>3.4258978539628338</v>
      </c>
      <c r="V3" s="27">
        <v>2</v>
      </c>
      <c r="W3" s="80">
        <f t="shared" ref="W3:W33" si="15">S3</f>
        <v>3.4258978539628338</v>
      </c>
    </row>
    <row r="4" spans="1:23" x14ac:dyDescent="0.35">
      <c r="A4" s="27">
        <v>3</v>
      </c>
      <c r="B4" s="4">
        <v>52</v>
      </c>
      <c r="C4" s="4">
        <f>B4*$D$41</f>
        <v>260</v>
      </c>
      <c r="D4" s="5">
        <f t="shared" si="0"/>
        <v>118.22760405323491</v>
      </c>
      <c r="E4" s="5">
        <f t="shared" si="1"/>
        <v>591.13802026617464</v>
      </c>
      <c r="F4" s="4">
        <f t="shared" si="5"/>
        <v>200</v>
      </c>
      <c r="G4" s="6">
        <f t="shared" si="6"/>
        <v>1.3683750469124414</v>
      </c>
      <c r="H4" s="6">
        <f t="shared" si="2"/>
        <v>1.026281285184331</v>
      </c>
      <c r="I4" s="21">
        <f t="shared" si="7"/>
        <v>0.1</v>
      </c>
      <c r="J4" s="6">
        <f t="shared" si="8"/>
        <v>0.10262812851843311</v>
      </c>
      <c r="K4" s="6">
        <f>$D$50</f>
        <v>0.12</v>
      </c>
      <c r="L4" s="6">
        <f t="shared" si="9"/>
        <v>100</v>
      </c>
      <c r="M4" s="6">
        <f t="shared" si="3"/>
        <v>709.36562431940945</v>
      </c>
      <c r="N4" s="6">
        <f t="shared" si="10"/>
        <v>809.36562431940945</v>
      </c>
      <c r="O4" s="6">
        <f t="shared" si="11"/>
        <v>9.7123874918329134E-2</v>
      </c>
      <c r="P4" s="21">
        <f t="shared" si="12"/>
        <v>0.2</v>
      </c>
      <c r="Q4" s="6">
        <f t="shared" si="13"/>
        <v>0.20525625703686623</v>
      </c>
      <c r="R4" s="6">
        <f t="shared" si="14"/>
        <v>1.4312895456579597</v>
      </c>
      <c r="S4" s="80">
        <f t="shared" si="4"/>
        <v>2.9707114734344562</v>
      </c>
      <c r="V4" s="27">
        <v>3</v>
      </c>
      <c r="W4" s="80">
        <f t="shared" si="15"/>
        <v>2.9707114734344562</v>
      </c>
    </row>
    <row r="5" spans="1:23" x14ac:dyDescent="0.35">
      <c r="A5" s="27">
        <v>4</v>
      </c>
      <c r="B5" s="4">
        <v>38</v>
      </c>
      <c r="C5" s="4">
        <f>B5*$D$41</f>
        <v>190</v>
      </c>
      <c r="D5" s="5">
        <f t="shared" si="0"/>
        <v>86.397095269671667</v>
      </c>
      <c r="E5" s="5">
        <f t="shared" si="1"/>
        <v>431.98547634835836</v>
      </c>
      <c r="F5" s="4">
        <f t="shared" si="5"/>
        <v>200</v>
      </c>
      <c r="G5" s="6">
        <f t="shared" si="6"/>
        <v>0.99996638043601471</v>
      </c>
      <c r="H5" s="6">
        <f t="shared" si="2"/>
        <v>0.74997478532701101</v>
      </c>
      <c r="I5" s="21">
        <f t="shared" si="7"/>
        <v>0.1</v>
      </c>
      <c r="J5" s="6">
        <f t="shared" si="8"/>
        <v>7.4997478532701112E-2</v>
      </c>
      <c r="K5" s="6">
        <f>$D$50</f>
        <v>0.12</v>
      </c>
      <c r="L5" s="6">
        <f t="shared" si="9"/>
        <v>100</v>
      </c>
      <c r="M5" s="6">
        <f t="shared" si="3"/>
        <v>518.38257161802994</v>
      </c>
      <c r="N5" s="6">
        <f t="shared" si="10"/>
        <v>618.38257161802994</v>
      </c>
      <c r="O5" s="6">
        <f t="shared" si="11"/>
        <v>7.4205908594163594E-2</v>
      </c>
      <c r="P5" s="21">
        <f t="shared" si="12"/>
        <v>0.2</v>
      </c>
      <c r="Q5" s="6">
        <f t="shared" si="13"/>
        <v>0.14999495706540222</v>
      </c>
      <c r="R5" s="6">
        <f t="shared" si="14"/>
        <v>1.0491731295192779</v>
      </c>
      <c r="S5" s="80">
        <f t="shared" si="4"/>
        <v>2.1741353075097942</v>
      </c>
      <c r="V5" s="27">
        <v>4</v>
      </c>
      <c r="W5" s="80">
        <f t="shared" si="15"/>
        <v>2.1741353075097942</v>
      </c>
    </row>
    <row r="6" spans="1:23" x14ac:dyDescent="0.35">
      <c r="A6" s="27">
        <v>5</v>
      </c>
      <c r="B6" s="4">
        <v>82</v>
      </c>
      <c r="C6" s="4">
        <f>B6*$D$41</f>
        <v>410</v>
      </c>
      <c r="D6" s="5">
        <f t="shared" si="0"/>
        <v>186.43583716087045</v>
      </c>
      <c r="E6" s="5">
        <f t="shared" si="1"/>
        <v>932.17918580435219</v>
      </c>
      <c r="F6" s="4">
        <f t="shared" si="5"/>
        <v>200</v>
      </c>
      <c r="G6" s="6">
        <f t="shared" si="6"/>
        <v>2.1578221893619265</v>
      </c>
      <c r="H6" s="6">
        <f t="shared" si="2"/>
        <v>1.6183666420214449</v>
      </c>
      <c r="I6" s="21">
        <f t="shared" si="7"/>
        <v>0.1</v>
      </c>
      <c r="J6" s="6">
        <f t="shared" si="8"/>
        <v>0.16183666420214449</v>
      </c>
      <c r="K6" s="6">
        <f>$D$50</f>
        <v>0.12</v>
      </c>
      <c r="L6" s="6">
        <f t="shared" si="9"/>
        <v>100</v>
      </c>
      <c r="M6" s="6">
        <f t="shared" si="3"/>
        <v>1118.6150229652226</v>
      </c>
      <c r="N6" s="6">
        <f t="shared" si="10"/>
        <v>1218.6150229652226</v>
      </c>
      <c r="O6" s="6">
        <f t="shared" si="11"/>
        <v>0.1462338027558267</v>
      </c>
      <c r="P6" s="21">
        <f t="shared" si="12"/>
        <v>0.2</v>
      </c>
      <c r="Q6" s="6">
        <f t="shared" si="13"/>
        <v>0.32367332840428897</v>
      </c>
      <c r="R6" s="6">
        <f t="shared" si="14"/>
        <v>2.2501104373837051</v>
      </c>
      <c r="S6" s="80">
        <f t="shared" si="4"/>
        <v>4.6776604004158733</v>
      </c>
      <c r="V6" s="27">
        <v>5</v>
      </c>
      <c r="W6" s="80">
        <f t="shared" si="15"/>
        <v>4.6776604004158733</v>
      </c>
    </row>
    <row r="7" spans="1:23" x14ac:dyDescent="0.35">
      <c r="A7" s="27">
        <v>6</v>
      </c>
      <c r="B7" s="4">
        <v>78</v>
      </c>
      <c r="C7" s="4">
        <f>B7*$D$41</f>
        <v>390</v>
      </c>
      <c r="D7" s="5">
        <f t="shared" si="0"/>
        <v>177.34140607985239</v>
      </c>
      <c r="E7" s="5">
        <f t="shared" si="1"/>
        <v>886.70703039926184</v>
      </c>
      <c r="F7" s="4">
        <f t="shared" si="5"/>
        <v>200</v>
      </c>
      <c r="G7" s="6">
        <f t="shared" si="6"/>
        <v>2.0525625703686616</v>
      </c>
      <c r="H7" s="6">
        <f t="shared" si="2"/>
        <v>1.5394219277764962</v>
      </c>
      <c r="I7" s="21">
        <f t="shared" si="7"/>
        <v>0.1</v>
      </c>
      <c r="J7" s="6">
        <f t="shared" si="8"/>
        <v>0.15394219277764964</v>
      </c>
      <c r="K7" s="6">
        <f>$D$50</f>
        <v>0.12</v>
      </c>
      <c r="L7" s="6">
        <f t="shared" si="9"/>
        <v>100</v>
      </c>
      <c r="M7" s="6">
        <f t="shared" si="3"/>
        <v>1064.0484364791143</v>
      </c>
      <c r="N7" s="6">
        <f t="shared" si="10"/>
        <v>1164.0484364791143</v>
      </c>
      <c r="O7" s="6">
        <f t="shared" si="11"/>
        <v>0.1396858123774937</v>
      </c>
      <c r="P7" s="21">
        <f t="shared" si="12"/>
        <v>0.2</v>
      </c>
      <c r="Q7" s="6">
        <f t="shared" si="13"/>
        <v>0.30788438555529929</v>
      </c>
      <c r="R7" s="6">
        <f t="shared" si="14"/>
        <v>2.1409343184869387</v>
      </c>
      <c r="S7" s="80">
        <f t="shared" si="4"/>
        <v>4.4500672101516834</v>
      </c>
      <c r="V7" s="27">
        <v>6</v>
      </c>
      <c r="W7" s="80">
        <f t="shared" si="15"/>
        <v>4.4500672101516834</v>
      </c>
    </row>
    <row r="8" spans="1:23" x14ac:dyDescent="0.35">
      <c r="A8" s="27">
        <v>7</v>
      </c>
      <c r="B8" s="4">
        <v>36</v>
      </c>
      <c r="C8" s="4">
        <f>B8*$D$41</f>
        <v>180</v>
      </c>
      <c r="D8" s="5">
        <f t="shared" si="0"/>
        <v>81.849879729162637</v>
      </c>
      <c r="E8" s="5">
        <f t="shared" si="1"/>
        <v>409.24939864581319</v>
      </c>
      <c r="F8" s="4">
        <f t="shared" si="5"/>
        <v>200</v>
      </c>
      <c r="G8" s="6">
        <f t="shared" si="6"/>
        <v>0.94733657093938239</v>
      </c>
      <c r="H8" s="6">
        <f t="shared" si="2"/>
        <v>0.7105024282045368</v>
      </c>
      <c r="I8" s="21">
        <f t="shared" si="7"/>
        <v>0.1</v>
      </c>
      <c r="J8" s="6">
        <f t="shared" si="8"/>
        <v>7.1050242820453677E-2</v>
      </c>
      <c r="K8" s="6">
        <f>$D$50</f>
        <v>0.12</v>
      </c>
      <c r="L8" s="6">
        <f t="shared" si="9"/>
        <v>100</v>
      </c>
      <c r="M8" s="6">
        <f t="shared" si="3"/>
        <v>491.09927837497582</v>
      </c>
      <c r="N8" s="6">
        <f t="shared" si="10"/>
        <v>591.09927837497582</v>
      </c>
      <c r="O8" s="6">
        <f t="shared" si="11"/>
        <v>7.0931913404997091E-2</v>
      </c>
      <c r="P8" s="21">
        <f t="shared" si="12"/>
        <v>0.2</v>
      </c>
      <c r="Q8" s="6">
        <f t="shared" si="13"/>
        <v>0.14210048564090735</v>
      </c>
      <c r="R8" s="6">
        <f t="shared" si="14"/>
        <v>0.99458507007089492</v>
      </c>
      <c r="S8" s="80">
        <f t="shared" si="4"/>
        <v>2.0603387123776997</v>
      </c>
      <c r="V8" s="27">
        <v>7</v>
      </c>
      <c r="W8" s="80">
        <f t="shared" si="15"/>
        <v>2.0603387123776997</v>
      </c>
    </row>
    <row r="9" spans="1:23" x14ac:dyDescent="0.35">
      <c r="A9" s="27">
        <v>8</v>
      </c>
      <c r="B9" s="4">
        <v>72</v>
      </c>
      <c r="C9" s="4">
        <f>B9*$D$41</f>
        <v>360</v>
      </c>
      <c r="D9" s="5">
        <f t="shared" si="0"/>
        <v>163.69975945832527</v>
      </c>
      <c r="E9" s="5">
        <f t="shared" si="1"/>
        <v>818.49879729162637</v>
      </c>
      <c r="F9" s="4">
        <f t="shared" si="5"/>
        <v>200</v>
      </c>
      <c r="G9" s="6">
        <f t="shared" si="6"/>
        <v>1.8946731418787648</v>
      </c>
      <c r="H9" s="6">
        <f t="shared" si="2"/>
        <v>1.4210048564090736</v>
      </c>
      <c r="I9" s="21">
        <f t="shared" si="7"/>
        <v>0.1</v>
      </c>
      <c r="J9" s="6">
        <f t="shared" si="8"/>
        <v>0.14210048564090735</v>
      </c>
      <c r="K9" s="6">
        <f>$D$50</f>
        <v>0.12</v>
      </c>
      <c r="L9" s="6">
        <f t="shared" si="9"/>
        <v>100</v>
      </c>
      <c r="M9" s="6">
        <f t="shared" si="3"/>
        <v>982.19855674995165</v>
      </c>
      <c r="N9" s="6">
        <f t="shared" si="10"/>
        <v>1082.1985567499516</v>
      </c>
      <c r="O9" s="6">
        <f t="shared" si="11"/>
        <v>0.12986382680999417</v>
      </c>
      <c r="P9" s="21">
        <f t="shared" si="12"/>
        <v>0.2</v>
      </c>
      <c r="Q9" s="6">
        <f t="shared" si="13"/>
        <v>0.28420097128181471</v>
      </c>
      <c r="R9" s="6">
        <f t="shared" si="14"/>
        <v>1.9771701401417898</v>
      </c>
      <c r="S9" s="80">
        <f t="shared" si="4"/>
        <v>4.1086774247553999</v>
      </c>
      <c r="V9" s="27">
        <v>8</v>
      </c>
      <c r="W9" s="80">
        <f t="shared" si="15"/>
        <v>4.1086774247553999</v>
      </c>
    </row>
    <row r="10" spans="1:23" x14ac:dyDescent="0.35">
      <c r="A10" s="27">
        <v>9</v>
      </c>
      <c r="B10" s="4">
        <v>98</v>
      </c>
      <c r="C10" s="4">
        <f>B10*$D$41</f>
        <v>490</v>
      </c>
      <c r="D10" s="5">
        <f t="shared" si="0"/>
        <v>222.81356148494274</v>
      </c>
      <c r="E10" s="5">
        <f t="shared" si="1"/>
        <v>1114.0678074247137</v>
      </c>
      <c r="F10" s="4">
        <f t="shared" si="5"/>
        <v>200</v>
      </c>
      <c r="G10" s="6">
        <f t="shared" si="6"/>
        <v>2.5788606653349855</v>
      </c>
      <c r="H10" s="6">
        <f t="shared" si="2"/>
        <v>1.934145499001239</v>
      </c>
      <c r="I10" s="21">
        <f t="shared" si="7"/>
        <v>0.1</v>
      </c>
      <c r="J10" s="6">
        <f t="shared" si="8"/>
        <v>0.19341454990012391</v>
      </c>
      <c r="K10" s="6">
        <f>$D$50</f>
        <v>0.12</v>
      </c>
      <c r="L10" s="6">
        <f t="shared" si="9"/>
        <v>100</v>
      </c>
      <c r="M10" s="6">
        <f t="shared" si="3"/>
        <v>1336.8813689096564</v>
      </c>
      <c r="N10" s="6">
        <f t="shared" si="10"/>
        <v>1436.8813689096564</v>
      </c>
      <c r="O10" s="6">
        <f t="shared" si="11"/>
        <v>0.17242576426915879</v>
      </c>
      <c r="P10" s="21">
        <f t="shared" si="12"/>
        <v>0.2</v>
      </c>
      <c r="Q10" s="6">
        <f t="shared" si="13"/>
        <v>0.38682909980024782</v>
      </c>
      <c r="R10" s="6">
        <f t="shared" si="14"/>
        <v>2.6868149129707692</v>
      </c>
      <c r="S10" s="80">
        <f t="shared" si="4"/>
        <v>5.5880331614726284</v>
      </c>
      <c r="V10" s="27">
        <v>9</v>
      </c>
      <c r="W10" s="80">
        <f t="shared" si="15"/>
        <v>5.5880331614726284</v>
      </c>
    </row>
    <row r="11" spans="1:23" x14ac:dyDescent="0.35">
      <c r="A11" s="27">
        <v>10</v>
      </c>
      <c r="B11" s="4">
        <v>91</v>
      </c>
      <c r="C11" s="4">
        <f>B11*$D$41</f>
        <v>455</v>
      </c>
      <c r="D11" s="5">
        <f t="shared" si="0"/>
        <v>206.89830709316109</v>
      </c>
      <c r="E11" s="5">
        <f t="shared" si="1"/>
        <v>1034.4915354658056</v>
      </c>
      <c r="F11" s="4">
        <f t="shared" si="5"/>
        <v>200</v>
      </c>
      <c r="G11" s="6">
        <f t="shared" si="6"/>
        <v>2.3946563320967722</v>
      </c>
      <c r="H11" s="6">
        <f t="shared" si="2"/>
        <v>1.795992249072579</v>
      </c>
      <c r="I11" s="21">
        <f t="shared" si="7"/>
        <v>0.1</v>
      </c>
      <c r="J11" s="6">
        <f t="shared" si="8"/>
        <v>0.17959922490725791</v>
      </c>
      <c r="K11" s="6">
        <f>$D$50</f>
        <v>0.12</v>
      </c>
      <c r="L11" s="6">
        <f t="shared" si="9"/>
        <v>100</v>
      </c>
      <c r="M11" s="6">
        <f t="shared" si="3"/>
        <v>1241.3898425589666</v>
      </c>
      <c r="N11" s="6">
        <f t="shared" si="10"/>
        <v>1341.3898425589666</v>
      </c>
      <c r="O11" s="6">
        <f t="shared" si="11"/>
        <v>0.16096678110707599</v>
      </c>
      <c r="P11" s="21">
        <f t="shared" si="12"/>
        <v>0.2</v>
      </c>
      <c r="Q11" s="6">
        <f t="shared" si="13"/>
        <v>0.35919844981451582</v>
      </c>
      <c r="R11" s="6">
        <f t="shared" si="14"/>
        <v>2.4957567049014289</v>
      </c>
      <c r="S11" s="80">
        <f t="shared" si="4"/>
        <v>5.1897450785102972</v>
      </c>
      <c r="V11" s="27">
        <v>10</v>
      </c>
      <c r="W11" s="80">
        <f t="shared" si="15"/>
        <v>5.1897450785102972</v>
      </c>
    </row>
    <row r="12" spans="1:23" x14ac:dyDescent="0.35">
      <c r="A12" s="27">
        <v>11</v>
      </c>
      <c r="B12" s="4">
        <v>40</v>
      </c>
      <c r="C12" s="4">
        <f>B12*$D$41</f>
        <v>200</v>
      </c>
      <c r="D12" s="5">
        <f t="shared" si="0"/>
        <v>90.94431081018071</v>
      </c>
      <c r="E12" s="5">
        <f t="shared" si="1"/>
        <v>454.72155405090353</v>
      </c>
      <c r="F12" s="4">
        <f t="shared" si="5"/>
        <v>200</v>
      </c>
      <c r="G12" s="6">
        <f t="shared" si="6"/>
        <v>1.052596189932647</v>
      </c>
      <c r="H12" s="6">
        <f t="shared" si="2"/>
        <v>0.78944714244948533</v>
      </c>
      <c r="I12" s="21">
        <f t="shared" si="7"/>
        <v>0.1</v>
      </c>
      <c r="J12" s="6">
        <f t="shared" si="8"/>
        <v>7.8944714244948533E-2</v>
      </c>
      <c r="K12" s="6">
        <f>$D$50</f>
        <v>0.12</v>
      </c>
      <c r="L12" s="6">
        <f t="shared" si="9"/>
        <v>100</v>
      </c>
      <c r="M12" s="6">
        <f t="shared" si="3"/>
        <v>545.66586486108429</v>
      </c>
      <c r="N12" s="6">
        <f t="shared" si="10"/>
        <v>645.66586486108429</v>
      </c>
      <c r="O12" s="6">
        <f t="shared" si="11"/>
        <v>7.7479903783330112E-2</v>
      </c>
      <c r="P12" s="21">
        <f t="shared" si="12"/>
        <v>0.2</v>
      </c>
      <c r="Q12" s="6">
        <f t="shared" si="13"/>
        <v>0.15788942848989707</v>
      </c>
      <c r="R12" s="6">
        <f t="shared" si="14"/>
        <v>1.1037611889676611</v>
      </c>
      <c r="S12" s="80">
        <f t="shared" si="4"/>
        <v>2.2879319026418887</v>
      </c>
      <c r="V12" s="27">
        <v>11</v>
      </c>
      <c r="W12" s="80">
        <f t="shared" si="15"/>
        <v>2.2879319026418887</v>
      </c>
    </row>
    <row r="13" spans="1:23" x14ac:dyDescent="0.35">
      <c r="A13" s="27">
        <v>12</v>
      </c>
      <c r="B13" s="4">
        <v>80</v>
      </c>
      <c r="C13" s="4">
        <f>B13*$D$41</f>
        <v>400</v>
      </c>
      <c r="D13" s="5">
        <f t="shared" si="0"/>
        <v>181.88862162036142</v>
      </c>
      <c r="E13" s="5">
        <f t="shared" si="1"/>
        <v>909.44310810180707</v>
      </c>
      <c r="F13" s="4">
        <f t="shared" si="5"/>
        <v>200</v>
      </c>
      <c r="G13" s="6">
        <f t="shared" si="6"/>
        <v>2.1051923798652941</v>
      </c>
      <c r="H13" s="6">
        <f t="shared" si="2"/>
        <v>1.5788942848989707</v>
      </c>
      <c r="I13" s="21">
        <f t="shared" si="7"/>
        <v>0.1</v>
      </c>
      <c r="J13" s="6">
        <f t="shared" si="8"/>
        <v>0.15788942848989707</v>
      </c>
      <c r="K13" s="6">
        <f>$D$50</f>
        <v>0.12</v>
      </c>
      <c r="L13" s="6">
        <f t="shared" si="9"/>
        <v>100</v>
      </c>
      <c r="M13" s="6">
        <f t="shared" si="3"/>
        <v>1091.3317297221686</v>
      </c>
      <c r="N13" s="6">
        <f t="shared" si="10"/>
        <v>1191.3317297221686</v>
      </c>
      <c r="O13" s="6">
        <f t="shared" si="11"/>
        <v>0.14295980756666024</v>
      </c>
      <c r="P13" s="21">
        <f t="shared" si="12"/>
        <v>0.2</v>
      </c>
      <c r="Q13" s="6">
        <f t="shared" si="13"/>
        <v>0.31577885697979413</v>
      </c>
      <c r="R13" s="6">
        <f t="shared" si="14"/>
        <v>2.1955223779353221</v>
      </c>
      <c r="S13" s="80">
        <f t="shared" si="4"/>
        <v>4.563863805283777</v>
      </c>
      <c r="V13" s="27">
        <v>12</v>
      </c>
      <c r="W13" s="80">
        <f t="shared" si="15"/>
        <v>4.563863805283777</v>
      </c>
    </row>
    <row r="14" spans="1:23" x14ac:dyDescent="0.35">
      <c r="A14" s="27">
        <v>13</v>
      </c>
      <c r="B14" s="4">
        <v>111</v>
      </c>
      <c r="C14" s="4">
        <f>B14*$D$41</f>
        <v>555</v>
      </c>
      <c r="D14" s="5">
        <f t="shared" si="0"/>
        <v>252.37046249825147</v>
      </c>
      <c r="E14" s="5">
        <f t="shared" si="1"/>
        <v>1261.8523124912574</v>
      </c>
      <c r="F14" s="4">
        <f t="shared" si="5"/>
        <v>200</v>
      </c>
      <c r="G14" s="6">
        <f t="shared" si="6"/>
        <v>2.920954427063096</v>
      </c>
      <c r="H14" s="6">
        <f t="shared" si="2"/>
        <v>2.190715820297322</v>
      </c>
      <c r="I14" s="21">
        <f t="shared" si="7"/>
        <v>0.1</v>
      </c>
      <c r="J14" s="6">
        <f t="shared" si="8"/>
        <v>0.2190715820297322</v>
      </c>
      <c r="K14" s="6">
        <f>$D$50</f>
        <v>0.12</v>
      </c>
      <c r="L14" s="6">
        <f t="shared" si="9"/>
        <v>100</v>
      </c>
      <c r="M14" s="6">
        <f t="shared" si="3"/>
        <v>1514.2227749895087</v>
      </c>
      <c r="N14" s="6">
        <f t="shared" si="10"/>
        <v>1614.2227749895087</v>
      </c>
      <c r="O14" s="6">
        <f t="shared" si="11"/>
        <v>0.19370673299874105</v>
      </c>
      <c r="P14" s="21">
        <f t="shared" si="12"/>
        <v>0.2</v>
      </c>
      <c r="Q14" s="6">
        <f t="shared" si="13"/>
        <v>0.43814316405946441</v>
      </c>
      <c r="R14" s="6">
        <f t="shared" si="14"/>
        <v>3.0416372993852594</v>
      </c>
      <c r="S14" s="80">
        <f t="shared" si="4"/>
        <v>6.327711029831244</v>
      </c>
      <c r="V14" s="27">
        <v>13</v>
      </c>
      <c r="W14" s="80">
        <f t="shared" si="15"/>
        <v>6.327711029831244</v>
      </c>
    </row>
    <row r="15" spans="1:23" x14ac:dyDescent="0.35">
      <c r="A15" s="27">
        <v>14</v>
      </c>
      <c r="B15" s="4">
        <v>34</v>
      </c>
      <c r="C15" s="4">
        <f t="shared" ref="C15:C33" si="16">B15*$D$41</f>
        <v>170</v>
      </c>
      <c r="D15" s="5">
        <f t="shared" ref="D15:D33" si="17">B15*$D$44</f>
        <v>77.302664188653594</v>
      </c>
      <c r="E15" s="5">
        <f t="shared" ref="E15:E33" si="18">C15*$D$44</f>
        <v>386.51332094326801</v>
      </c>
      <c r="F15" s="4">
        <f t="shared" si="5"/>
        <v>200</v>
      </c>
      <c r="G15" s="6">
        <f t="shared" ref="G15:G33" si="19">E15*F15/86400</f>
        <v>0.89470676144275008</v>
      </c>
      <c r="H15" s="6">
        <f t="shared" ref="H15:H33" si="20">G15*$D$39</f>
        <v>0.67103007108206258</v>
      </c>
      <c r="I15" s="21">
        <f t="shared" si="7"/>
        <v>0.1</v>
      </c>
      <c r="J15" s="6">
        <f t="shared" ref="J15:J33" si="21">H15*I15</f>
        <v>6.7103007108206256E-2</v>
      </c>
      <c r="K15" s="6">
        <f>$D$50</f>
        <v>0.12</v>
      </c>
      <c r="L15" s="6">
        <f t="shared" si="9"/>
        <v>100</v>
      </c>
      <c r="M15" s="6">
        <f t="shared" ref="M15:M33" si="22">D15*$D$45</f>
        <v>463.81598513192159</v>
      </c>
      <c r="N15" s="6">
        <f t="shared" ref="N15:N33" si="23">L15+M15</f>
        <v>563.81598513192159</v>
      </c>
      <c r="O15" s="6">
        <f t="shared" ref="O15:O33" si="24">K15*N15/1000</f>
        <v>6.7657918215830587E-2</v>
      </c>
      <c r="P15" s="21">
        <f t="shared" si="12"/>
        <v>0.2</v>
      </c>
      <c r="Q15" s="6">
        <f t="shared" ref="Q15:Q33" si="25">P15*H15</f>
        <v>0.13420601421641251</v>
      </c>
      <c r="R15" s="6">
        <f t="shared" ref="R15:R33" si="26">H15+J15+O15+Q15</f>
        <v>0.93999701062251195</v>
      </c>
      <c r="S15" s="80">
        <f t="shared" ref="S15:S33" si="27">(H15*$D$40)+J15+O15+Q15</f>
        <v>1.9465421172456057</v>
      </c>
      <c r="V15" s="27">
        <v>14</v>
      </c>
      <c r="W15" s="80">
        <f t="shared" si="15"/>
        <v>1.9465421172456057</v>
      </c>
    </row>
    <row r="16" spans="1:23" x14ac:dyDescent="0.35">
      <c r="A16" s="27">
        <v>15</v>
      </c>
      <c r="B16" s="4">
        <v>78</v>
      </c>
      <c r="C16" s="4">
        <f t="shared" si="16"/>
        <v>390</v>
      </c>
      <c r="D16" s="5">
        <f t="shared" si="17"/>
        <v>177.34140607985239</v>
      </c>
      <c r="E16" s="5">
        <f t="shared" si="18"/>
        <v>886.70703039926184</v>
      </c>
      <c r="F16" s="4">
        <f t="shared" si="5"/>
        <v>200</v>
      </c>
      <c r="G16" s="6">
        <f t="shared" si="19"/>
        <v>2.0525625703686616</v>
      </c>
      <c r="H16" s="6">
        <f t="shared" si="20"/>
        <v>1.5394219277764962</v>
      </c>
      <c r="I16" s="21">
        <f t="shared" si="7"/>
        <v>0.1</v>
      </c>
      <c r="J16" s="6">
        <f t="shared" si="21"/>
        <v>0.15394219277764964</v>
      </c>
      <c r="K16" s="6">
        <f>$D$50</f>
        <v>0.12</v>
      </c>
      <c r="L16" s="6">
        <f t="shared" si="9"/>
        <v>100</v>
      </c>
      <c r="M16" s="6">
        <f t="shared" si="22"/>
        <v>1064.0484364791143</v>
      </c>
      <c r="N16" s="6">
        <f t="shared" si="23"/>
        <v>1164.0484364791143</v>
      </c>
      <c r="O16" s="6">
        <f t="shared" si="24"/>
        <v>0.1396858123774937</v>
      </c>
      <c r="P16" s="21">
        <f t="shared" si="12"/>
        <v>0.2</v>
      </c>
      <c r="Q16" s="6">
        <f t="shared" si="25"/>
        <v>0.30788438555529929</v>
      </c>
      <c r="R16" s="6">
        <f t="shared" si="26"/>
        <v>2.1409343184869387</v>
      </c>
      <c r="S16" s="80">
        <f t="shared" si="27"/>
        <v>4.4500672101516834</v>
      </c>
      <c r="V16" s="27">
        <v>15</v>
      </c>
      <c r="W16" s="80">
        <f t="shared" si="15"/>
        <v>4.4500672101516834</v>
      </c>
    </row>
    <row r="17" spans="1:23" s="79" customFormat="1" x14ac:dyDescent="0.35">
      <c r="A17" s="81">
        <v>16</v>
      </c>
      <c r="B17" s="85">
        <v>102</v>
      </c>
      <c r="C17" s="85">
        <f t="shared" si="16"/>
        <v>510</v>
      </c>
      <c r="D17" s="86">
        <f t="shared" si="17"/>
        <v>231.9079925659608</v>
      </c>
      <c r="E17" s="86">
        <f t="shared" si="18"/>
        <v>1159.5399628298039</v>
      </c>
      <c r="F17" s="85">
        <f t="shared" si="5"/>
        <v>200</v>
      </c>
      <c r="G17" s="84">
        <f t="shared" si="19"/>
        <v>2.6841202843282499</v>
      </c>
      <c r="H17" s="84">
        <f t="shared" si="20"/>
        <v>2.0130902132461874</v>
      </c>
      <c r="I17" s="21">
        <f t="shared" si="7"/>
        <v>0.1</v>
      </c>
      <c r="J17" s="84">
        <f t="shared" si="21"/>
        <v>0.20130902132461875</v>
      </c>
      <c r="K17" s="84">
        <f>$D$50</f>
        <v>0.12</v>
      </c>
      <c r="L17" s="84">
        <f t="shared" si="9"/>
        <v>100</v>
      </c>
      <c r="M17" s="84">
        <f t="shared" si="22"/>
        <v>1391.4479553957649</v>
      </c>
      <c r="N17" s="84">
        <f t="shared" si="23"/>
        <v>1491.4479553957649</v>
      </c>
      <c r="O17" s="84">
        <f t="shared" si="24"/>
        <v>0.17897375464749177</v>
      </c>
      <c r="P17" s="21">
        <f t="shared" si="12"/>
        <v>0.2</v>
      </c>
      <c r="Q17" s="84">
        <f t="shared" si="25"/>
        <v>0.40261804264923751</v>
      </c>
      <c r="R17" s="84">
        <f t="shared" si="26"/>
        <v>2.7959910318675352</v>
      </c>
      <c r="S17" s="80">
        <f t="shared" si="27"/>
        <v>5.8156263517368165</v>
      </c>
      <c r="V17" s="81">
        <v>16</v>
      </c>
      <c r="W17" s="80">
        <f t="shared" si="15"/>
        <v>5.8156263517368165</v>
      </c>
    </row>
    <row r="18" spans="1:23" x14ac:dyDescent="0.35">
      <c r="A18" s="27">
        <v>17</v>
      </c>
      <c r="B18" s="4">
        <v>88</v>
      </c>
      <c r="C18" s="4">
        <f t="shared" si="16"/>
        <v>440</v>
      </c>
      <c r="D18" s="5">
        <f t="shared" si="17"/>
        <v>200.07748378239756</v>
      </c>
      <c r="E18" s="5">
        <f t="shared" si="18"/>
        <v>1000.3874189119878</v>
      </c>
      <c r="F18" s="4">
        <f t="shared" si="5"/>
        <v>200</v>
      </c>
      <c r="G18" s="6">
        <f t="shared" si="19"/>
        <v>2.3157116178518233</v>
      </c>
      <c r="H18" s="6">
        <f t="shared" si="20"/>
        <v>1.7367837133888675</v>
      </c>
      <c r="I18" s="21">
        <f t="shared" si="7"/>
        <v>0.1</v>
      </c>
      <c r="J18" s="6">
        <f t="shared" si="21"/>
        <v>0.17367837133888675</v>
      </c>
      <c r="K18" s="6">
        <f>$D$50</f>
        <v>0.12</v>
      </c>
      <c r="L18" s="6">
        <f t="shared" si="9"/>
        <v>100</v>
      </c>
      <c r="M18" s="6">
        <f t="shared" si="22"/>
        <v>1200.4649026943853</v>
      </c>
      <c r="N18" s="6">
        <f t="shared" si="23"/>
        <v>1300.4649026943853</v>
      </c>
      <c r="O18" s="6">
        <f t="shared" si="24"/>
        <v>0.15605578832332623</v>
      </c>
      <c r="P18" s="21">
        <f t="shared" si="12"/>
        <v>0.2</v>
      </c>
      <c r="Q18" s="6">
        <f t="shared" si="25"/>
        <v>0.3473567426777735</v>
      </c>
      <c r="R18" s="6">
        <f t="shared" si="26"/>
        <v>2.413874615728854</v>
      </c>
      <c r="S18" s="80">
        <f t="shared" si="27"/>
        <v>5.019050185812155</v>
      </c>
      <c r="V18" s="27">
        <v>17</v>
      </c>
      <c r="W18" s="80">
        <f t="shared" si="15"/>
        <v>5.019050185812155</v>
      </c>
    </row>
    <row r="19" spans="1:23" x14ac:dyDescent="0.35">
      <c r="A19" s="27">
        <v>18</v>
      </c>
      <c r="B19" s="4">
        <v>36</v>
      </c>
      <c r="C19" s="4">
        <f t="shared" si="16"/>
        <v>180</v>
      </c>
      <c r="D19" s="5">
        <f t="shared" si="17"/>
        <v>81.849879729162637</v>
      </c>
      <c r="E19" s="5">
        <f t="shared" si="18"/>
        <v>409.24939864581319</v>
      </c>
      <c r="F19" s="4">
        <f t="shared" si="5"/>
        <v>200</v>
      </c>
      <c r="G19" s="6">
        <f t="shared" si="19"/>
        <v>0.94733657093938239</v>
      </c>
      <c r="H19" s="6">
        <f t="shared" si="20"/>
        <v>0.7105024282045368</v>
      </c>
      <c r="I19" s="21">
        <f t="shared" si="7"/>
        <v>0.1</v>
      </c>
      <c r="J19" s="6">
        <f t="shared" si="21"/>
        <v>7.1050242820453677E-2</v>
      </c>
      <c r="K19" s="6">
        <f>$D$50</f>
        <v>0.12</v>
      </c>
      <c r="L19" s="6">
        <f t="shared" si="9"/>
        <v>100</v>
      </c>
      <c r="M19" s="6">
        <f t="shared" si="22"/>
        <v>491.09927837497582</v>
      </c>
      <c r="N19" s="6">
        <f t="shared" si="23"/>
        <v>591.09927837497582</v>
      </c>
      <c r="O19" s="6">
        <f t="shared" si="24"/>
        <v>7.0931913404997091E-2</v>
      </c>
      <c r="P19" s="21">
        <f t="shared" si="12"/>
        <v>0.2</v>
      </c>
      <c r="Q19" s="6">
        <f t="shared" si="25"/>
        <v>0.14210048564090735</v>
      </c>
      <c r="R19" s="6">
        <f t="shared" si="26"/>
        <v>0.99458507007089492</v>
      </c>
      <c r="S19" s="80">
        <f t="shared" si="27"/>
        <v>2.0603387123776997</v>
      </c>
      <c r="V19" s="27">
        <v>18</v>
      </c>
      <c r="W19" s="80">
        <f t="shared" si="15"/>
        <v>2.0603387123776997</v>
      </c>
    </row>
    <row r="20" spans="1:23" x14ac:dyDescent="0.35">
      <c r="A20" s="27">
        <v>19</v>
      </c>
      <c r="B20" s="4">
        <v>79</v>
      </c>
      <c r="C20" s="4">
        <f t="shared" si="16"/>
        <v>395</v>
      </c>
      <c r="D20" s="5">
        <f t="shared" si="17"/>
        <v>179.61501385010689</v>
      </c>
      <c r="E20" s="5">
        <f t="shared" si="18"/>
        <v>898.07506925053451</v>
      </c>
      <c r="F20" s="4">
        <f t="shared" si="5"/>
        <v>200</v>
      </c>
      <c r="G20" s="6">
        <f t="shared" si="19"/>
        <v>2.0788774751169781</v>
      </c>
      <c r="H20" s="6">
        <f t="shared" si="20"/>
        <v>1.5591581063377336</v>
      </c>
      <c r="I20" s="21">
        <f t="shared" si="7"/>
        <v>0.1</v>
      </c>
      <c r="J20" s="6">
        <f t="shared" si="21"/>
        <v>0.15591581063377336</v>
      </c>
      <c r="K20" s="6">
        <f>$D$50</f>
        <v>0.12</v>
      </c>
      <c r="L20" s="6">
        <f t="shared" si="9"/>
        <v>100</v>
      </c>
      <c r="M20" s="6">
        <f t="shared" si="22"/>
        <v>1077.6900831006415</v>
      </c>
      <c r="N20" s="6">
        <f t="shared" si="23"/>
        <v>1177.6900831006415</v>
      </c>
      <c r="O20" s="6">
        <f t="shared" si="24"/>
        <v>0.14132280997207697</v>
      </c>
      <c r="P20" s="21">
        <f t="shared" si="12"/>
        <v>0.2</v>
      </c>
      <c r="Q20" s="6">
        <f t="shared" si="25"/>
        <v>0.31183162126754671</v>
      </c>
      <c r="R20" s="6">
        <f t="shared" si="26"/>
        <v>2.1682283482111306</v>
      </c>
      <c r="S20" s="80">
        <f t="shared" si="27"/>
        <v>4.5069655077177302</v>
      </c>
      <c r="V20" s="27">
        <v>19</v>
      </c>
      <c r="W20" s="80">
        <f t="shared" si="15"/>
        <v>4.5069655077177302</v>
      </c>
    </row>
    <row r="21" spans="1:23" x14ac:dyDescent="0.35">
      <c r="A21" s="27">
        <v>20</v>
      </c>
      <c r="B21" s="4">
        <v>115</v>
      </c>
      <c r="C21" s="4">
        <f t="shared" si="16"/>
        <v>575</v>
      </c>
      <c r="D21" s="5">
        <f t="shared" si="17"/>
        <v>261.46489357926953</v>
      </c>
      <c r="E21" s="5">
        <f t="shared" si="18"/>
        <v>1307.3244678963476</v>
      </c>
      <c r="F21" s="4">
        <f t="shared" si="5"/>
        <v>200</v>
      </c>
      <c r="G21" s="6">
        <f t="shared" si="19"/>
        <v>3.0262140460563605</v>
      </c>
      <c r="H21" s="6">
        <f t="shared" si="20"/>
        <v>2.2696605345422705</v>
      </c>
      <c r="I21" s="21">
        <f t="shared" si="7"/>
        <v>0.1</v>
      </c>
      <c r="J21" s="6">
        <f t="shared" si="21"/>
        <v>0.22696605345422705</v>
      </c>
      <c r="K21" s="6">
        <f>$D$50</f>
        <v>0.12</v>
      </c>
      <c r="L21" s="6">
        <f t="shared" si="9"/>
        <v>100</v>
      </c>
      <c r="M21" s="6">
        <f t="shared" si="22"/>
        <v>1568.7893614756172</v>
      </c>
      <c r="N21" s="6">
        <f t="shared" si="23"/>
        <v>1668.7893614756172</v>
      </c>
      <c r="O21" s="6">
        <f t="shared" si="24"/>
        <v>0.20025472337707403</v>
      </c>
      <c r="P21" s="21">
        <f t="shared" si="12"/>
        <v>0.2</v>
      </c>
      <c r="Q21" s="6">
        <f t="shared" si="25"/>
        <v>0.45393210690845409</v>
      </c>
      <c r="R21" s="6">
        <f t="shared" si="26"/>
        <v>3.1508134182820258</v>
      </c>
      <c r="S21" s="80">
        <f t="shared" si="27"/>
        <v>6.5553042200954312</v>
      </c>
      <c r="V21" s="27">
        <v>20</v>
      </c>
      <c r="W21" s="80">
        <f t="shared" si="15"/>
        <v>6.5553042200954312</v>
      </c>
    </row>
    <row r="22" spans="1:23" x14ac:dyDescent="0.35">
      <c r="A22" s="27">
        <v>21</v>
      </c>
      <c r="B22" s="4">
        <v>61</v>
      </c>
      <c r="C22" s="4">
        <f t="shared" si="16"/>
        <v>305</v>
      </c>
      <c r="D22" s="5">
        <f t="shared" si="17"/>
        <v>138.69007398552557</v>
      </c>
      <c r="E22" s="5">
        <f t="shared" si="18"/>
        <v>693.45036992762789</v>
      </c>
      <c r="F22" s="4">
        <f t="shared" si="5"/>
        <v>200</v>
      </c>
      <c r="G22" s="6">
        <f t="shared" si="19"/>
        <v>1.6052091896472869</v>
      </c>
      <c r="H22" s="6">
        <f t="shared" si="20"/>
        <v>1.2039068922354652</v>
      </c>
      <c r="I22" s="21">
        <f t="shared" si="7"/>
        <v>0.1</v>
      </c>
      <c r="J22" s="6">
        <f t="shared" si="21"/>
        <v>0.12039068922354652</v>
      </c>
      <c r="K22" s="6">
        <f>$D$50</f>
        <v>0.12</v>
      </c>
      <c r="L22" s="6">
        <f t="shared" si="9"/>
        <v>100</v>
      </c>
      <c r="M22" s="6">
        <f t="shared" si="22"/>
        <v>832.14044391315338</v>
      </c>
      <c r="N22" s="6">
        <f t="shared" si="23"/>
        <v>932.14044391315338</v>
      </c>
      <c r="O22" s="6">
        <f t="shared" si="24"/>
        <v>0.11185685326957839</v>
      </c>
      <c r="P22" s="21">
        <f t="shared" si="12"/>
        <v>0.2</v>
      </c>
      <c r="Q22" s="6">
        <f t="shared" si="25"/>
        <v>0.24078137844709305</v>
      </c>
      <c r="R22" s="6">
        <f t="shared" si="26"/>
        <v>1.6769358131756833</v>
      </c>
      <c r="S22" s="80">
        <f t="shared" si="27"/>
        <v>3.482796151528881</v>
      </c>
      <c r="V22" s="27">
        <v>21</v>
      </c>
      <c r="W22" s="80">
        <f t="shared" si="15"/>
        <v>3.482796151528881</v>
      </c>
    </row>
    <row r="23" spans="1:23" x14ac:dyDescent="0.35">
      <c r="A23" s="27">
        <v>22</v>
      </c>
      <c r="B23" s="4">
        <v>42</v>
      </c>
      <c r="C23" s="4">
        <f t="shared" si="16"/>
        <v>210</v>
      </c>
      <c r="D23" s="5">
        <f t="shared" si="17"/>
        <v>95.491526350689739</v>
      </c>
      <c r="E23" s="5">
        <f t="shared" si="18"/>
        <v>477.45763175344871</v>
      </c>
      <c r="F23" s="4">
        <f t="shared" si="5"/>
        <v>200</v>
      </c>
      <c r="G23" s="6">
        <f t="shared" si="19"/>
        <v>1.1052259994292795</v>
      </c>
      <c r="H23" s="6">
        <f t="shared" si="20"/>
        <v>0.82891949957195954</v>
      </c>
      <c r="I23" s="21">
        <f t="shared" si="7"/>
        <v>0.1</v>
      </c>
      <c r="J23" s="6">
        <f t="shared" si="21"/>
        <v>8.2891949957195954E-2</v>
      </c>
      <c r="K23" s="6">
        <f>$D$50</f>
        <v>0.12</v>
      </c>
      <c r="L23" s="6">
        <f t="shared" si="9"/>
        <v>100</v>
      </c>
      <c r="M23" s="6">
        <f t="shared" si="22"/>
        <v>572.94915810413841</v>
      </c>
      <c r="N23" s="6">
        <f t="shared" si="23"/>
        <v>672.94915810413841</v>
      </c>
      <c r="O23" s="6">
        <f t="shared" si="24"/>
        <v>8.0753898972496602E-2</v>
      </c>
      <c r="P23" s="21">
        <f t="shared" si="12"/>
        <v>0.2</v>
      </c>
      <c r="Q23" s="6">
        <f t="shared" si="25"/>
        <v>0.16578389991439191</v>
      </c>
      <c r="R23" s="6">
        <f t="shared" si="26"/>
        <v>1.158349248416044</v>
      </c>
      <c r="S23" s="80">
        <f t="shared" si="27"/>
        <v>2.4017284977739832</v>
      </c>
      <c r="V23" s="27">
        <v>22</v>
      </c>
      <c r="W23" s="80">
        <f t="shared" si="15"/>
        <v>2.4017284977739832</v>
      </c>
    </row>
    <row r="24" spans="1:23" x14ac:dyDescent="0.35">
      <c r="A24" s="27">
        <v>23</v>
      </c>
      <c r="B24" s="4">
        <v>38</v>
      </c>
      <c r="C24" s="4">
        <f t="shared" si="16"/>
        <v>190</v>
      </c>
      <c r="D24" s="5">
        <f t="shared" si="17"/>
        <v>86.397095269671667</v>
      </c>
      <c r="E24" s="5">
        <f t="shared" si="18"/>
        <v>431.98547634835836</v>
      </c>
      <c r="F24" s="4">
        <f t="shared" si="5"/>
        <v>200</v>
      </c>
      <c r="G24" s="6">
        <f t="shared" si="19"/>
        <v>0.99996638043601471</v>
      </c>
      <c r="H24" s="6">
        <f t="shared" si="20"/>
        <v>0.74997478532701101</v>
      </c>
      <c r="I24" s="21">
        <f t="shared" si="7"/>
        <v>0.1</v>
      </c>
      <c r="J24" s="6">
        <f t="shared" si="21"/>
        <v>7.4997478532701112E-2</v>
      </c>
      <c r="K24" s="6">
        <f>$D$50</f>
        <v>0.12</v>
      </c>
      <c r="L24" s="6">
        <f t="shared" si="9"/>
        <v>100</v>
      </c>
      <c r="M24" s="6">
        <f t="shared" si="22"/>
        <v>518.38257161802994</v>
      </c>
      <c r="N24" s="6">
        <f t="shared" si="23"/>
        <v>618.38257161802994</v>
      </c>
      <c r="O24" s="6">
        <f t="shared" si="24"/>
        <v>7.4205908594163594E-2</v>
      </c>
      <c r="P24" s="21">
        <f t="shared" si="12"/>
        <v>0.2</v>
      </c>
      <c r="Q24" s="6">
        <f t="shared" si="25"/>
        <v>0.14999495706540222</v>
      </c>
      <c r="R24" s="6">
        <f t="shared" si="26"/>
        <v>1.0491731295192779</v>
      </c>
      <c r="S24" s="80">
        <f t="shared" si="27"/>
        <v>2.1741353075097942</v>
      </c>
      <c r="V24" s="27">
        <v>23</v>
      </c>
      <c r="W24" s="80">
        <f t="shared" si="15"/>
        <v>2.1741353075097942</v>
      </c>
    </row>
    <row r="25" spans="1:23" x14ac:dyDescent="0.35">
      <c r="A25" s="27">
        <v>24</v>
      </c>
      <c r="B25" s="4">
        <v>40</v>
      </c>
      <c r="C25" s="4">
        <f t="shared" si="16"/>
        <v>200</v>
      </c>
      <c r="D25" s="5">
        <f t="shared" si="17"/>
        <v>90.94431081018071</v>
      </c>
      <c r="E25" s="5">
        <f t="shared" si="18"/>
        <v>454.72155405090353</v>
      </c>
      <c r="F25" s="4">
        <f t="shared" si="5"/>
        <v>200</v>
      </c>
      <c r="G25" s="6">
        <f t="shared" si="19"/>
        <v>1.052596189932647</v>
      </c>
      <c r="H25" s="6">
        <f t="shared" si="20"/>
        <v>0.78944714244948533</v>
      </c>
      <c r="I25" s="21">
        <f t="shared" si="7"/>
        <v>0.1</v>
      </c>
      <c r="J25" s="6">
        <f t="shared" si="21"/>
        <v>7.8944714244948533E-2</v>
      </c>
      <c r="K25" s="6">
        <f>$D$50</f>
        <v>0.12</v>
      </c>
      <c r="L25" s="6">
        <f t="shared" si="9"/>
        <v>100</v>
      </c>
      <c r="M25" s="6">
        <f t="shared" si="22"/>
        <v>545.66586486108429</v>
      </c>
      <c r="N25" s="6">
        <f t="shared" si="23"/>
        <v>645.66586486108429</v>
      </c>
      <c r="O25" s="6">
        <f t="shared" si="24"/>
        <v>7.7479903783330112E-2</v>
      </c>
      <c r="P25" s="21">
        <f t="shared" si="12"/>
        <v>0.2</v>
      </c>
      <c r="Q25" s="6">
        <f t="shared" si="25"/>
        <v>0.15788942848989707</v>
      </c>
      <c r="R25" s="6">
        <f t="shared" si="26"/>
        <v>1.1037611889676611</v>
      </c>
      <c r="S25" s="80">
        <f t="shared" si="27"/>
        <v>2.2879319026418887</v>
      </c>
      <c r="V25" s="27">
        <v>24</v>
      </c>
      <c r="W25" s="80">
        <f t="shared" si="15"/>
        <v>2.2879319026418887</v>
      </c>
    </row>
    <row r="26" spans="1:23" ht="15" thickBot="1" x14ac:dyDescent="0.4">
      <c r="A26" s="28">
        <v>25</v>
      </c>
      <c r="B26" s="29">
        <v>1</v>
      </c>
      <c r="C26" s="29">
        <f t="shared" si="16"/>
        <v>5</v>
      </c>
      <c r="D26" s="30">
        <f t="shared" si="17"/>
        <v>2.2736077702545177</v>
      </c>
      <c r="E26" s="30">
        <f t="shared" si="18"/>
        <v>11.368038851272589</v>
      </c>
      <c r="F26" s="4">
        <f t="shared" si="5"/>
        <v>200</v>
      </c>
      <c r="G26" s="31">
        <f t="shared" si="19"/>
        <v>2.6314904748316176E-2</v>
      </c>
      <c r="H26" s="31">
        <f t="shared" si="20"/>
        <v>1.9736178561237133E-2</v>
      </c>
      <c r="I26" s="21">
        <f t="shared" si="7"/>
        <v>0.1</v>
      </c>
      <c r="J26" s="31">
        <f t="shared" si="21"/>
        <v>1.9736178561237136E-3</v>
      </c>
      <c r="K26" s="6">
        <f>$D$50</f>
        <v>0.12</v>
      </c>
      <c r="L26" s="6">
        <f t="shared" si="9"/>
        <v>100</v>
      </c>
      <c r="M26" s="31">
        <f t="shared" si="22"/>
        <v>13.641646621527105</v>
      </c>
      <c r="N26" s="31">
        <f t="shared" si="23"/>
        <v>113.6416466215271</v>
      </c>
      <c r="O26" s="31">
        <f t="shared" si="24"/>
        <v>1.363699759458325E-2</v>
      </c>
      <c r="P26" s="21">
        <f t="shared" si="12"/>
        <v>0.2</v>
      </c>
      <c r="Q26" s="31">
        <f t="shared" si="25"/>
        <v>3.9472357122474272E-3</v>
      </c>
      <c r="R26" s="31">
        <f t="shared" si="26"/>
        <v>3.9294029724191527E-2</v>
      </c>
      <c r="S26" s="82">
        <f t="shared" si="27"/>
        <v>6.889829756604722E-2</v>
      </c>
      <c r="V26" s="28">
        <v>25</v>
      </c>
      <c r="W26" s="80">
        <f t="shared" si="15"/>
        <v>6.889829756604722E-2</v>
      </c>
    </row>
    <row r="27" spans="1:23" x14ac:dyDescent="0.35">
      <c r="A27" s="22">
        <v>26</v>
      </c>
      <c r="B27" s="22">
        <v>8</v>
      </c>
      <c r="C27" s="22">
        <f t="shared" si="16"/>
        <v>40</v>
      </c>
      <c r="D27" s="23">
        <f t="shared" si="17"/>
        <v>18.188862162036141</v>
      </c>
      <c r="E27" s="23">
        <f t="shared" si="18"/>
        <v>90.94431081018071</v>
      </c>
      <c r="F27" s="4">
        <f t="shared" si="5"/>
        <v>200</v>
      </c>
      <c r="G27" s="24">
        <f t="shared" si="19"/>
        <v>0.21051923798652941</v>
      </c>
      <c r="H27" s="24">
        <f t="shared" si="20"/>
        <v>0.15788942848989707</v>
      </c>
      <c r="I27" s="21">
        <f t="shared" si="7"/>
        <v>0.1</v>
      </c>
      <c r="J27" s="24">
        <f t="shared" si="21"/>
        <v>1.5788942848989709E-2</v>
      </c>
      <c r="K27" s="6">
        <f>$D$50</f>
        <v>0.12</v>
      </c>
      <c r="L27" s="6">
        <f t="shared" si="9"/>
        <v>100</v>
      </c>
      <c r="M27" s="24">
        <f t="shared" si="22"/>
        <v>109.13317297221684</v>
      </c>
      <c r="N27" s="24">
        <f t="shared" si="23"/>
        <v>209.13317297221684</v>
      </c>
      <c r="O27" s="24">
        <f t="shared" si="24"/>
        <v>2.5095980756666018E-2</v>
      </c>
      <c r="P27" s="21">
        <f t="shared" si="12"/>
        <v>0.2</v>
      </c>
      <c r="Q27" s="24">
        <f t="shared" si="25"/>
        <v>3.1577885697979417E-2</v>
      </c>
      <c r="R27" s="24">
        <f t="shared" si="26"/>
        <v>0.23035223779353223</v>
      </c>
      <c r="S27" s="83">
        <f t="shared" si="27"/>
        <v>0.4671863805283778</v>
      </c>
      <c r="V27" s="22">
        <v>26</v>
      </c>
      <c r="W27" s="80">
        <f t="shared" si="15"/>
        <v>0.4671863805283778</v>
      </c>
    </row>
    <row r="28" spans="1:23" x14ac:dyDescent="0.35">
      <c r="A28" s="4">
        <v>27</v>
      </c>
      <c r="B28" s="4">
        <v>8</v>
      </c>
      <c r="C28" s="4">
        <f t="shared" si="16"/>
        <v>40</v>
      </c>
      <c r="D28" s="5">
        <f t="shared" si="17"/>
        <v>18.188862162036141</v>
      </c>
      <c r="E28" s="5">
        <f t="shared" si="18"/>
        <v>90.94431081018071</v>
      </c>
      <c r="F28" s="4">
        <f t="shared" si="5"/>
        <v>200</v>
      </c>
      <c r="G28" s="6">
        <f t="shared" si="19"/>
        <v>0.21051923798652941</v>
      </c>
      <c r="H28" s="6">
        <f t="shared" si="20"/>
        <v>0.15788942848989707</v>
      </c>
      <c r="I28" s="21">
        <f t="shared" si="7"/>
        <v>0.1</v>
      </c>
      <c r="J28" s="6">
        <f t="shared" si="21"/>
        <v>1.5788942848989709E-2</v>
      </c>
      <c r="K28" s="6">
        <f>$D$50</f>
        <v>0.12</v>
      </c>
      <c r="L28" s="6">
        <f t="shared" si="9"/>
        <v>100</v>
      </c>
      <c r="M28" s="6">
        <f t="shared" si="22"/>
        <v>109.13317297221684</v>
      </c>
      <c r="N28" s="6">
        <f t="shared" si="23"/>
        <v>209.13317297221684</v>
      </c>
      <c r="O28" s="6">
        <f t="shared" si="24"/>
        <v>2.5095980756666018E-2</v>
      </c>
      <c r="P28" s="21">
        <f t="shared" si="12"/>
        <v>0.2</v>
      </c>
      <c r="Q28" s="6">
        <f t="shared" si="25"/>
        <v>3.1577885697979417E-2</v>
      </c>
      <c r="R28" s="6">
        <f t="shared" si="26"/>
        <v>0.23035223779353223</v>
      </c>
      <c r="S28" s="84">
        <f t="shared" si="27"/>
        <v>0.4671863805283778</v>
      </c>
      <c r="V28" s="4">
        <v>27</v>
      </c>
      <c r="W28" s="80">
        <f t="shared" si="15"/>
        <v>0.4671863805283778</v>
      </c>
    </row>
    <row r="29" spans="1:23" x14ac:dyDescent="0.35">
      <c r="A29" s="4">
        <v>28</v>
      </c>
      <c r="B29" s="4">
        <v>8</v>
      </c>
      <c r="C29" s="4">
        <f t="shared" si="16"/>
        <v>40</v>
      </c>
      <c r="D29" s="5">
        <f t="shared" si="17"/>
        <v>18.188862162036141</v>
      </c>
      <c r="E29" s="5">
        <f t="shared" si="18"/>
        <v>90.94431081018071</v>
      </c>
      <c r="F29" s="4">
        <f t="shared" si="5"/>
        <v>200</v>
      </c>
      <c r="G29" s="6">
        <f t="shared" si="19"/>
        <v>0.21051923798652941</v>
      </c>
      <c r="H29" s="6">
        <f t="shared" si="20"/>
        <v>0.15788942848989707</v>
      </c>
      <c r="I29" s="21">
        <f t="shared" si="7"/>
        <v>0.1</v>
      </c>
      <c r="J29" s="6">
        <f t="shared" si="21"/>
        <v>1.5788942848989709E-2</v>
      </c>
      <c r="K29" s="6">
        <f>$D$50</f>
        <v>0.12</v>
      </c>
      <c r="L29" s="6">
        <f t="shared" si="9"/>
        <v>100</v>
      </c>
      <c r="M29" s="6">
        <f t="shared" si="22"/>
        <v>109.13317297221684</v>
      </c>
      <c r="N29" s="6">
        <f t="shared" si="23"/>
        <v>209.13317297221684</v>
      </c>
      <c r="O29" s="6">
        <f t="shared" si="24"/>
        <v>2.5095980756666018E-2</v>
      </c>
      <c r="P29" s="21">
        <f t="shared" si="12"/>
        <v>0.2</v>
      </c>
      <c r="Q29" s="6">
        <f t="shared" si="25"/>
        <v>3.1577885697979417E-2</v>
      </c>
      <c r="R29" s="6">
        <f t="shared" si="26"/>
        <v>0.23035223779353223</v>
      </c>
      <c r="S29" s="84">
        <f t="shared" si="27"/>
        <v>0.4671863805283778</v>
      </c>
      <c r="V29" s="4">
        <v>28</v>
      </c>
      <c r="W29" s="80">
        <f t="shared" si="15"/>
        <v>0.4671863805283778</v>
      </c>
    </row>
    <row r="30" spans="1:23" x14ac:dyDescent="0.35">
      <c r="A30" s="4">
        <v>29</v>
      </c>
      <c r="B30" s="4">
        <v>8</v>
      </c>
      <c r="C30" s="4">
        <f t="shared" si="16"/>
        <v>40</v>
      </c>
      <c r="D30" s="5">
        <f t="shared" si="17"/>
        <v>18.188862162036141</v>
      </c>
      <c r="E30" s="5">
        <f t="shared" si="18"/>
        <v>90.94431081018071</v>
      </c>
      <c r="F30" s="4">
        <f t="shared" si="5"/>
        <v>200</v>
      </c>
      <c r="G30" s="6">
        <f t="shared" si="19"/>
        <v>0.21051923798652941</v>
      </c>
      <c r="H30" s="6">
        <f t="shared" si="20"/>
        <v>0.15788942848989707</v>
      </c>
      <c r="I30" s="21">
        <f t="shared" si="7"/>
        <v>0.1</v>
      </c>
      <c r="J30" s="6">
        <f t="shared" si="21"/>
        <v>1.5788942848989709E-2</v>
      </c>
      <c r="K30" s="6">
        <f>$D$50</f>
        <v>0.12</v>
      </c>
      <c r="L30" s="6">
        <f t="shared" si="9"/>
        <v>100</v>
      </c>
      <c r="M30" s="6">
        <f t="shared" si="22"/>
        <v>109.13317297221684</v>
      </c>
      <c r="N30" s="6">
        <f t="shared" si="23"/>
        <v>209.13317297221684</v>
      </c>
      <c r="O30" s="6">
        <f t="shared" si="24"/>
        <v>2.5095980756666018E-2</v>
      </c>
      <c r="P30" s="21">
        <f t="shared" si="12"/>
        <v>0.2</v>
      </c>
      <c r="Q30" s="6">
        <f t="shared" si="25"/>
        <v>3.1577885697979417E-2</v>
      </c>
      <c r="R30" s="6">
        <f t="shared" si="26"/>
        <v>0.23035223779353223</v>
      </c>
      <c r="S30" s="84">
        <f t="shared" si="27"/>
        <v>0.4671863805283778</v>
      </c>
      <c r="V30" s="4">
        <v>29</v>
      </c>
      <c r="W30" s="80">
        <f t="shared" si="15"/>
        <v>0.4671863805283778</v>
      </c>
    </row>
    <row r="31" spans="1:23" x14ac:dyDescent="0.35">
      <c r="A31" s="4">
        <v>30</v>
      </c>
      <c r="B31" s="4">
        <v>8</v>
      </c>
      <c r="C31" s="4">
        <f t="shared" si="16"/>
        <v>40</v>
      </c>
      <c r="D31" s="5">
        <f t="shared" si="17"/>
        <v>18.188862162036141</v>
      </c>
      <c r="E31" s="5">
        <f t="shared" si="18"/>
        <v>90.94431081018071</v>
      </c>
      <c r="F31" s="4">
        <f t="shared" si="5"/>
        <v>200</v>
      </c>
      <c r="G31" s="6">
        <f t="shared" si="19"/>
        <v>0.21051923798652941</v>
      </c>
      <c r="H31" s="6">
        <f t="shared" si="20"/>
        <v>0.15788942848989707</v>
      </c>
      <c r="I31" s="21">
        <f t="shared" si="7"/>
        <v>0.1</v>
      </c>
      <c r="J31" s="6">
        <f t="shared" si="21"/>
        <v>1.5788942848989709E-2</v>
      </c>
      <c r="K31" s="6">
        <f>$D$50</f>
        <v>0.12</v>
      </c>
      <c r="L31" s="6">
        <f t="shared" si="9"/>
        <v>100</v>
      </c>
      <c r="M31" s="6">
        <f t="shared" si="22"/>
        <v>109.13317297221684</v>
      </c>
      <c r="N31" s="6">
        <f t="shared" si="23"/>
        <v>209.13317297221684</v>
      </c>
      <c r="O31" s="6">
        <f t="shared" si="24"/>
        <v>2.5095980756666018E-2</v>
      </c>
      <c r="P31" s="21">
        <f t="shared" si="12"/>
        <v>0.2</v>
      </c>
      <c r="Q31" s="6">
        <f t="shared" si="25"/>
        <v>3.1577885697979417E-2</v>
      </c>
      <c r="R31" s="6">
        <f t="shared" si="26"/>
        <v>0.23035223779353223</v>
      </c>
      <c r="S31" s="84">
        <f t="shared" si="27"/>
        <v>0.4671863805283778</v>
      </c>
      <c r="V31" s="4">
        <v>30</v>
      </c>
      <c r="W31" s="80">
        <f t="shared" si="15"/>
        <v>0.4671863805283778</v>
      </c>
    </row>
    <row r="32" spans="1:23" x14ac:dyDescent="0.35">
      <c r="A32" s="4">
        <v>31</v>
      </c>
      <c r="B32" s="4">
        <v>8</v>
      </c>
      <c r="C32" s="4">
        <f t="shared" si="16"/>
        <v>40</v>
      </c>
      <c r="D32" s="5">
        <f t="shared" si="17"/>
        <v>18.188862162036141</v>
      </c>
      <c r="E32" s="5">
        <f t="shared" si="18"/>
        <v>90.94431081018071</v>
      </c>
      <c r="F32" s="4">
        <f t="shared" si="5"/>
        <v>200</v>
      </c>
      <c r="G32" s="6">
        <f t="shared" si="19"/>
        <v>0.21051923798652941</v>
      </c>
      <c r="H32" s="6">
        <f t="shared" si="20"/>
        <v>0.15788942848989707</v>
      </c>
      <c r="I32" s="21">
        <f t="shared" si="7"/>
        <v>0.1</v>
      </c>
      <c r="J32" s="6">
        <f t="shared" si="21"/>
        <v>1.5788942848989709E-2</v>
      </c>
      <c r="K32" s="6">
        <f>$D$50</f>
        <v>0.12</v>
      </c>
      <c r="L32" s="6">
        <f t="shared" si="9"/>
        <v>100</v>
      </c>
      <c r="M32" s="6">
        <f t="shared" si="22"/>
        <v>109.13317297221684</v>
      </c>
      <c r="N32" s="6">
        <f t="shared" si="23"/>
        <v>209.13317297221684</v>
      </c>
      <c r="O32" s="6">
        <f t="shared" si="24"/>
        <v>2.5095980756666018E-2</v>
      </c>
      <c r="P32" s="21">
        <f t="shared" si="12"/>
        <v>0.2</v>
      </c>
      <c r="Q32" s="6">
        <f t="shared" si="25"/>
        <v>3.1577885697979417E-2</v>
      </c>
      <c r="R32" s="6">
        <f t="shared" si="26"/>
        <v>0.23035223779353223</v>
      </c>
      <c r="S32" s="84">
        <f t="shared" si="27"/>
        <v>0.4671863805283778</v>
      </c>
      <c r="V32" s="4">
        <v>31</v>
      </c>
      <c r="W32" s="80">
        <f t="shared" si="15"/>
        <v>0.4671863805283778</v>
      </c>
    </row>
    <row r="33" spans="1:23" x14ac:dyDescent="0.35">
      <c r="A33" s="4">
        <v>32</v>
      </c>
      <c r="B33" s="4">
        <v>8</v>
      </c>
      <c r="C33" s="4">
        <f t="shared" si="16"/>
        <v>40</v>
      </c>
      <c r="D33" s="5">
        <f t="shared" si="17"/>
        <v>18.188862162036141</v>
      </c>
      <c r="E33" s="5">
        <f t="shared" si="18"/>
        <v>90.94431081018071</v>
      </c>
      <c r="F33" s="4">
        <f t="shared" si="5"/>
        <v>200</v>
      </c>
      <c r="G33" s="6">
        <f t="shared" si="19"/>
        <v>0.21051923798652941</v>
      </c>
      <c r="H33" s="6">
        <f t="shared" si="20"/>
        <v>0.15788942848989707</v>
      </c>
      <c r="I33" s="21">
        <f t="shared" si="7"/>
        <v>0.1</v>
      </c>
      <c r="J33" s="6">
        <f t="shared" si="21"/>
        <v>1.5788942848989709E-2</v>
      </c>
      <c r="K33" s="6">
        <f>$D$50</f>
        <v>0.12</v>
      </c>
      <c r="L33" s="6">
        <f t="shared" si="9"/>
        <v>100</v>
      </c>
      <c r="M33" s="6">
        <f t="shared" si="22"/>
        <v>109.13317297221684</v>
      </c>
      <c r="N33" s="6">
        <f t="shared" si="23"/>
        <v>209.13317297221684</v>
      </c>
      <c r="O33" s="6">
        <f t="shared" si="24"/>
        <v>2.5095980756666018E-2</v>
      </c>
      <c r="P33" s="21">
        <f t="shared" si="12"/>
        <v>0.2</v>
      </c>
      <c r="Q33" s="6">
        <f t="shared" si="25"/>
        <v>3.1577885697979417E-2</v>
      </c>
      <c r="R33" s="6">
        <f t="shared" si="26"/>
        <v>0.23035223779353223</v>
      </c>
      <c r="S33" s="84">
        <f t="shared" si="27"/>
        <v>0.4671863805283778</v>
      </c>
      <c r="V33" s="4">
        <v>32</v>
      </c>
      <c r="W33" s="80">
        <f t="shared" si="15"/>
        <v>0.4671863805283778</v>
      </c>
    </row>
    <row r="34" spans="1:23" x14ac:dyDescent="0.35">
      <c r="B34" s="1"/>
      <c r="C34" s="1"/>
      <c r="D34" s="1"/>
      <c r="E34" s="1"/>
      <c r="F34" s="1"/>
      <c r="G34" s="1"/>
      <c r="H34" s="1"/>
      <c r="Q34" t="s">
        <v>67</v>
      </c>
      <c r="S34" s="88">
        <f>SUM(S2:S33)</f>
        <v>94.607580769374209</v>
      </c>
    </row>
    <row r="35" spans="1:23" x14ac:dyDescent="0.35">
      <c r="B35" s="1"/>
      <c r="C35" s="1"/>
      <c r="D35" s="1"/>
      <c r="E35" s="1"/>
      <c r="F35" s="1"/>
      <c r="G35" s="1"/>
      <c r="H35" s="1"/>
    </row>
    <row r="37" spans="1:23" x14ac:dyDescent="0.35">
      <c r="A37" s="74" t="s">
        <v>5</v>
      </c>
      <c r="B37" s="74"/>
      <c r="C37" s="74"/>
    </row>
    <row r="39" spans="1:23" x14ac:dyDescent="0.35">
      <c r="A39" s="89" t="s">
        <v>6</v>
      </c>
      <c r="D39" s="2">
        <v>0.75</v>
      </c>
    </row>
    <row r="40" spans="1:23" x14ac:dyDescent="0.35">
      <c r="A40" s="89" t="s">
        <v>12</v>
      </c>
      <c r="D40" s="1">
        <v>2.5</v>
      </c>
    </row>
    <row r="41" spans="1:23" x14ac:dyDescent="0.35">
      <c r="A41" s="89" t="s">
        <v>14</v>
      </c>
      <c r="D41" s="1">
        <v>5</v>
      </c>
    </row>
    <row r="42" spans="1:23" x14ac:dyDescent="0.35">
      <c r="A42" s="89" t="s">
        <v>15</v>
      </c>
      <c r="D42" s="1">
        <v>32</v>
      </c>
    </row>
    <row r="43" spans="1:23" x14ac:dyDescent="0.35">
      <c r="A43" s="89" t="s">
        <v>16</v>
      </c>
      <c r="D43" s="3">
        <v>2.6</v>
      </c>
      <c r="E43" s="1" t="s">
        <v>18</v>
      </c>
    </row>
    <row r="44" spans="1:23" x14ac:dyDescent="0.35">
      <c r="A44" s="89" t="s">
        <v>17</v>
      </c>
      <c r="D44" s="1">
        <f>(POWER(((D43/100)+1),D42))</f>
        <v>2.2736077702545177</v>
      </c>
      <c r="E44" s="1"/>
    </row>
    <row r="45" spans="1:23" x14ac:dyDescent="0.35">
      <c r="A45" s="89" t="s">
        <v>54</v>
      </c>
      <c r="D45" s="1">
        <v>6</v>
      </c>
      <c r="E45" s="1" t="s">
        <v>26</v>
      </c>
    </row>
    <row r="46" spans="1:23" x14ac:dyDescent="0.35">
      <c r="A46" s="89" t="s">
        <v>19</v>
      </c>
      <c r="D46">
        <v>200</v>
      </c>
      <c r="E46" t="s">
        <v>58</v>
      </c>
    </row>
    <row r="47" spans="1:23" x14ac:dyDescent="0.35">
      <c r="A47" s="89" t="s">
        <v>60</v>
      </c>
      <c r="D47">
        <v>0.09</v>
      </c>
    </row>
    <row r="48" spans="1:23" x14ac:dyDescent="0.35">
      <c r="A48" s="89" t="s">
        <v>62</v>
      </c>
      <c r="D48" s="8">
        <v>0.1</v>
      </c>
    </row>
    <row r="49" spans="1:4" x14ac:dyDescent="0.35">
      <c r="A49" s="89" t="s">
        <v>63</v>
      </c>
      <c r="D49" s="8">
        <v>0.2</v>
      </c>
    </row>
    <row r="50" spans="1:4" x14ac:dyDescent="0.35">
      <c r="A50" s="89" t="s">
        <v>65</v>
      </c>
      <c r="D50">
        <v>0.12</v>
      </c>
    </row>
    <row r="51" spans="1:4" x14ac:dyDescent="0.35">
      <c r="A51" s="89" t="s">
        <v>66</v>
      </c>
      <c r="D51">
        <v>100</v>
      </c>
    </row>
    <row r="52" spans="1:4" x14ac:dyDescent="0.35">
      <c r="A52" s="89" t="s">
        <v>59</v>
      </c>
    </row>
    <row r="53" spans="1:4" x14ac:dyDescent="0.35">
      <c r="A53" s="89" t="s">
        <v>61</v>
      </c>
    </row>
    <row r="54" spans="1:4" x14ac:dyDescent="0.35">
      <c r="A54" s="89" t="s">
        <v>64</v>
      </c>
    </row>
  </sheetData>
  <mergeCells count="1">
    <mergeCell ref="A37:C37"/>
  </mergeCells>
  <pageMargins left="0.25" right="0.25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E92-6003-448D-A3FA-639CD399FB5C}">
  <sheetPr>
    <tabColor rgb="FF00B0F0"/>
  </sheetPr>
  <dimension ref="A1:AK65"/>
  <sheetViews>
    <sheetView view="pageLayout" zoomScale="55" zoomScaleNormal="55" zoomScalePageLayoutView="55" workbookViewId="0">
      <selection activeCell="B31" sqref="B31"/>
    </sheetView>
  </sheetViews>
  <sheetFormatPr baseColWidth="10" defaultRowHeight="14.5" x14ac:dyDescent="0.35"/>
  <cols>
    <col min="4" max="4" width="14.7265625" customWidth="1"/>
    <col min="5" max="5" width="9.90625" customWidth="1"/>
    <col min="6" max="6" width="9.6328125" customWidth="1"/>
    <col min="7" max="7" width="10.26953125" customWidth="1"/>
    <col min="8" max="8" width="11.453125" customWidth="1"/>
    <col min="9" max="9" width="9.6328125" customWidth="1"/>
    <col min="12" max="12" width="10.90625" customWidth="1"/>
    <col min="13" max="13" width="17.36328125" customWidth="1"/>
    <col min="14" max="14" width="9.90625" customWidth="1"/>
    <col min="15" max="15" width="9.6328125" customWidth="1"/>
    <col min="16" max="16" width="12.90625" customWidth="1"/>
    <col min="17" max="17" width="16.54296875" customWidth="1"/>
    <col min="18" max="18" width="6.36328125" customWidth="1"/>
    <col min="19" max="19" width="11.453125" customWidth="1"/>
    <col min="20" max="20" width="12.453125" customWidth="1"/>
    <col min="21" max="21" width="15.1796875" customWidth="1"/>
    <col min="22" max="22" width="9.6328125" customWidth="1"/>
    <col min="23" max="23" width="13.6328125" customWidth="1"/>
    <col min="25" max="25" width="11.453125" customWidth="1"/>
    <col min="27" max="27" width="8.453125" customWidth="1"/>
    <col min="28" max="28" width="7.08984375" customWidth="1"/>
    <col min="29" max="29" width="12.453125" customWidth="1"/>
    <col min="30" max="30" width="11.6328125" customWidth="1"/>
    <col min="31" max="31" width="12.6328125" customWidth="1"/>
    <col min="33" max="33" width="8.453125" style="32" customWidth="1"/>
    <col min="34" max="34" width="8.90625" customWidth="1"/>
    <col min="36" max="36" width="6.90625" customWidth="1"/>
  </cols>
  <sheetData>
    <row r="1" spans="1:37" ht="15" customHeight="1" x14ac:dyDescent="0.35">
      <c r="I1" s="76" t="s">
        <v>30</v>
      </c>
      <c r="N1" s="76" t="s">
        <v>28</v>
      </c>
      <c r="O1" s="76"/>
      <c r="P1" s="76"/>
      <c r="Q1" s="76"/>
      <c r="R1" s="75" t="s">
        <v>29</v>
      </c>
      <c r="S1" s="75"/>
      <c r="T1" s="75"/>
      <c r="U1" s="10"/>
      <c r="V1" s="76" t="s">
        <v>30</v>
      </c>
      <c r="W1" s="75" t="s">
        <v>31</v>
      </c>
      <c r="X1" s="75" t="s">
        <v>32</v>
      </c>
      <c r="Y1" s="75" t="s">
        <v>33</v>
      </c>
      <c r="Z1" s="75" t="s">
        <v>34</v>
      </c>
      <c r="AA1" s="75" t="s">
        <v>35</v>
      </c>
      <c r="AB1" s="75" t="s">
        <v>36</v>
      </c>
      <c r="AC1" s="75" t="s">
        <v>37</v>
      </c>
      <c r="AD1" s="77" t="s">
        <v>38</v>
      </c>
      <c r="AE1" s="77"/>
      <c r="AF1" s="77"/>
      <c r="AG1" s="78" t="s">
        <v>39</v>
      </c>
      <c r="AH1" s="75" t="s">
        <v>40</v>
      </c>
      <c r="AI1" s="75" t="s">
        <v>41</v>
      </c>
      <c r="AJ1" s="75" t="s">
        <v>42</v>
      </c>
      <c r="AK1" s="75" t="s">
        <v>43</v>
      </c>
    </row>
    <row r="2" spans="1:37" ht="39" x14ac:dyDescent="0.35">
      <c r="E2" s="9" t="s">
        <v>44</v>
      </c>
      <c r="F2" s="9" t="s">
        <v>45</v>
      </c>
      <c r="G2" s="10" t="s">
        <v>48</v>
      </c>
      <c r="H2" s="10" t="s">
        <v>45</v>
      </c>
      <c r="I2" s="76"/>
      <c r="N2" s="9" t="s">
        <v>44</v>
      </c>
      <c r="O2" s="9" t="s">
        <v>45</v>
      </c>
      <c r="P2" s="9" t="s">
        <v>46</v>
      </c>
      <c r="Q2" s="9" t="s">
        <v>47</v>
      </c>
      <c r="R2" s="10" t="s">
        <v>48</v>
      </c>
      <c r="S2" s="10" t="s">
        <v>45</v>
      </c>
      <c r="T2" s="10" t="s">
        <v>49</v>
      </c>
      <c r="U2" s="20" t="s">
        <v>50</v>
      </c>
      <c r="V2" s="76"/>
      <c r="W2" s="75"/>
      <c r="X2" s="75"/>
      <c r="Y2" s="75"/>
      <c r="Z2" s="75"/>
      <c r="AA2" s="75"/>
      <c r="AB2" s="75"/>
      <c r="AC2" s="75"/>
      <c r="AD2" s="11" t="s">
        <v>51</v>
      </c>
      <c r="AE2" s="10" t="s">
        <v>52</v>
      </c>
      <c r="AF2" s="10" t="s">
        <v>30</v>
      </c>
      <c r="AG2" s="78"/>
      <c r="AH2" s="75"/>
      <c r="AI2" s="75"/>
      <c r="AJ2" s="75"/>
      <c r="AK2" s="75"/>
    </row>
    <row r="3" spans="1:37" x14ac:dyDescent="0.35">
      <c r="A3">
        <v>1</v>
      </c>
      <c r="B3">
        <v>101</v>
      </c>
      <c r="D3" t="s">
        <v>55</v>
      </c>
      <c r="E3" s="44">
        <v>1</v>
      </c>
      <c r="F3" s="45">
        <v>101</v>
      </c>
      <c r="G3" s="46">
        <v>2</v>
      </c>
      <c r="H3" s="45">
        <v>99</v>
      </c>
      <c r="I3" s="45">
        <v>2.74</v>
      </c>
      <c r="N3" s="44">
        <f>E3</f>
        <v>1</v>
      </c>
      <c r="O3" s="45">
        <f>F3</f>
        <v>101</v>
      </c>
      <c r="P3" s="45">
        <v>1.3</v>
      </c>
      <c r="Q3" s="45">
        <f>O3-P3</f>
        <v>99.7</v>
      </c>
      <c r="R3" s="46">
        <f>G3</f>
        <v>2</v>
      </c>
      <c r="S3" s="45">
        <f>H3</f>
        <v>99</v>
      </c>
      <c r="T3" s="45">
        <f>Q3-Y3</f>
        <v>97.7</v>
      </c>
      <c r="U3" s="47">
        <f t="shared" ref="U3:U6" si="0">S3-T3</f>
        <v>1.2999999999999972</v>
      </c>
      <c r="V3" s="45">
        <f>I3</f>
        <v>2.74</v>
      </c>
      <c r="W3" s="48">
        <f>(O3-S3)/Z3</f>
        <v>0.02</v>
      </c>
      <c r="X3" s="48">
        <f>W3</f>
        <v>0.02</v>
      </c>
      <c r="Y3" s="49">
        <f t="shared" ref="Y3:Y52" si="1">((X3*Z3))</f>
        <v>2</v>
      </c>
      <c r="Z3" s="45">
        <v>100</v>
      </c>
      <c r="AA3" s="50" t="s">
        <v>53</v>
      </c>
      <c r="AB3" s="50">
        <v>8.9999999999999993E-3</v>
      </c>
      <c r="AC3" s="46">
        <v>6</v>
      </c>
      <c r="AD3" s="51">
        <f t="shared" ref="AD3:AD19" si="2">((AC3*0.0254)/4)</f>
        <v>3.8099999999999995E-2</v>
      </c>
      <c r="AE3" s="52">
        <f t="shared" ref="AE3:AE19" si="3">((1/AB3)*(POWER(AD3,(2/3)))*(POWER(X3,0.5)))</f>
        <v>1.7791905867961555</v>
      </c>
      <c r="AF3" s="52">
        <f t="shared" ref="AF3:AF19" si="4">((3.141598*(POWER((AC3*0.0254),2))/4)*AE3)*1000</f>
        <v>32.455105607000029</v>
      </c>
      <c r="AG3" s="72">
        <f t="shared" ref="AG3:AG19" si="5">V3/AF3</f>
        <v>8.4424313178294741E-2</v>
      </c>
      <c r="AH3" s="49">
        <v>0.21</v>
      </c>
      <c r="AI3" s="49">
        <f t="shared" ref="AI3:AI19" si="6">AH3*AC3</f>
        <v>1.26</v>
      </c>
      <c r="AJ3" s="49">
        <v>0.59</v>
      </c>
      <c r="AK3" s="49">
        <f t="shared" ref="AK3:AK19" si="7">AJ3*AE3</f>
        <v>1.0497224462097317</v>
      </c>
    </row>
    <row r="4" spans="1:37" x14ac:dyDescent="0.35">
      <c r="A4">
        <v>2</v>
      </c>
      <c r="B4">
        <v>99</v>
      </c>
      <c r="D4" t="s">
        <v>56</v>
      </c>
      <c r="E4" s="44">
        <v>1</v>
      </c>
      <c r="F4" s="45">
        <f>F3</f>
        <v>101</v>
      </c>
      <c r="G4" s="46">
        <v>5</v>
      </c>
      <c r="H4" s="45">
        <v>98</v>
      </c>
      <c r="I4" s="45">
        <v>2.17</v>
      </c>
      <c r="N4" s="44">
        <f t="shared" ref="N4:N52" si="8">E4</f>
        <v>1</v>
      </c>
      <c r="O4" s="45">
        <f t="shared" ref="O4:O52" si="9">F4</f>
        <v>101</v>
      </c>
      <c r="P4" s="45">
        <v>1.4</v>
      </c>
      <c r="Q4" s="45">
        <f>O4-P4</f>
        <v>99.6</v>
      </c>
      <c r="R4" s="46">
        <f t="shared" ref="R4:R52" si="10">G4</f>
        <v>5</v>
      </c>
      <c r="S4" s="45">
        <f t="shared" ref="S4:S52" si="11">H4</f>
        <v>98</v>
      </c>
      <c r="T4" s="45">
        <f t="shared" ref="T4:T16" si="12">Q4-Y4</f>
        <v>96.6</v>
      </c>
      <c r="U4" s="47">
        <f t="shared" si="0"/>
        <v>1.4000000000000057</v>
      </c>
      <c r="V4" s="45">
        <f t="shared" ref="V4:V52" si="13">I4</f>
        <v>2.17</v>
      </c>
      <c r="W4" s="48">
        <f t="shared" ref="W4:W52" si="14">(O4-S4)/Z4</f>
        <v>0.03</v>
      </c>
      <c r="X4" s="48">
        <f t="shared" ref="X4:X52" si="15">W4</f>
        <v>0.03</v>
      </c>
      <c r="Y4" s="49">
        <f t="shared" si="1"/>
        <v>3</v>
      </c>
      <c r="Z4" s="45">
        <v>100</v>
      </c>
      <c r="AA4" s="50" t="s">
        <v>53</v>
      </c>
      <c r="AB4" s="50">
        <v>8.9999999999999993E-3</v>
      </c>
      <c r="AC4" s="46">
        <v>6</v>
      </c>
      <c r="AD4" s="51">
        <f t="shared" si="2"/>
        <v>3.8099999999999995E-2</v>
      </c>
      <c r="AE4" s="52">
        <f t="shared" si="3"/>
        <v>2.1790545464067832</v>
      </c>
      <c r="AF4" s="52">
        <f t="shared" si="4"/>
        <v>39.749224142645687</v>
      </c>
      <c r="AG4" s="72">
        <f t="shared" si="5"/>
        <v>5.4592260523441904E-2</v>
      </c>
      <c r="AH4" s="49">
        <v>0.15</v>
      </c>
      <c r="AI4" s="49">
        <f t="shared" si="6"/>
        <v>0.89999999999999991</v>
      </c>
      <c r="AJ4" s="49">
        <v>0.45</v>
      </c>
      <c r="AK4" s="49">
        <f t="shared" si="7"/>
        <v>0.98057454588305248</v>
      </c>
    </row>
    <row r="5" spans="1:37" x14ac:dyDescent="0.35">
      <c r="A5">
        <v>3</v>
      </c>
      <c r="B5">
        <v>97</v>
      </c>
      <c r="D5" t="s">
        <v>56</v>
      </c>
      <c r="E5" s="44">
        <v>2</v>
      </c>
      <c r="F5" s="45">
        <v>99</v>
      </c>
      <c r="G5" s="46">
        <v>6</v>
      </c>
      <c r="H5" s="45">
        <v>96</v>
      </c>
      <c r="I5" s="45">
        <v>7.42</v>
      </c>
      <c r="N5" s="44">
        <f t="shared" si="8"/>
        <v>2</v>
      </c>
      <c r="O5" s="45">
        <f t="shared" si="9"/>
        <v>99</v>
      </c>
      <c r="P5" s="45">
        <f>O5-Q5</f>
        <v>1.3999999999999915</v>
      </c>
      <c r="Q5" s="45">
        <f>T3-0.1</f>
        <v>97.600000000000009</v>
      </c>
      <c r="R5" s="46">
        <f t="shared" si="10"/>
        <v>6</v>
      </c>
      <c r="S5" s="45">
        <f t="shared" si="11"/>
        <v>96</v>
      </c>
      <c r="T5" s="45">
        <f t="shared" si="12"/>
        <v>94.600000000000009</v>
      </c>
      <c r="U5" s="47">
        <f>S5-T5</f>
        <v>1.3999999999999915</v>
      </c>
      <c r="V5" s="45">
        <f t="shared" si="13"/>
        <v>7.42</v>
      </c>
      <c r="W5" s="48">
        <f t="shared" si="14"/>
        <v>0.03</v>
      </c>
      <c r="X5" s="48">
        <f t="shared" si="15"/>
        <v>0.03</v>
      </c>
      <c r="Y5" s="49">
        <f t="shared" si="1"/>
        <v>3</v>
      </c>
      <c r="Z5" s="45">
        <v>100</v>
      </c>
      <c r="AA5" s="50" t="s">
        <v>53</v>
      </c>
      <c r="AB5" s="50">
        <v>8.9999999999999993E-3</v>
      </c>
      <c r="AC5" s="46">
        <v>6</v>
      </c>
      <c r="AD5" s="51">
        <f t="shared" si="2"/>
        <v>3.8099999999999995E-2</v>
      </c>
      <c r="AE5" s="52">
        <f t="shared" si="3"/>
        <v>2.1790545464067832</v>
      </c>
      <c r="AF5" s="52">
        <f t="shared" si="4"/>
        <v>39.749224142645687</v>
      </c>
      <c r="AG5" s="72">
        <f t="shared" si="5"/>
        <v>0.18667031017693037</v>
      </c>
      <c r="AH5" s="49">
        <v>0.3</v>
      </c>
      <c r="AI5" s="49">
        <f t="shared" si="6"/>
        <v>1.7999999999999998</v>
      </c>
      <c r="AJ5" s="49">
        <v>0.74</v>
      </c>
      <c r="AK5" s="49">
        <f t="shared" si="7"/>
        <v>1.6125003643410196</v>
      </c>
    </row>
    <row r="6" spans="1:37" x14ac:dyDescent="0.35">
      <c r="A6">
        <v>4</v>
      </c>
      <c r="B6">
        <v>95</v>
      </c>
      <c r="D6" t="s">
        <v>57</v>
      </c>
      <c r="E6" s="44">
        <v>2</v>
      </c>
      <c r="F6" s="45">
        <f>F5</f>
        <v>99</v>
      </c>
      <c r="G6" s="46">
        <v>3</v>
      </c>
      <c r="H6" s="45">
        <v>97</v>
      </c>
      <c r="I6" s="45">
        <v>3.43</v>
      </c>
      <c r="N6" s="44">
        <f t="shared" si="8"/>
        <v>2</v>
      </c>
      <c r="O6" s="45">
        <f t="shared" si="9"/>
        <v>99</v>
      </c>
      <c r="P6" s="45">
        <v>1.3</v>
      </c>
      <c r="Q6" s="45">
        <f>O6-P6</f>
        <v>97.7</v>
      </c>
      <c r="R6" s="46">
        <f t="shared" si="10"/>
        <v>3</v>
      </c>
      <c r="S6" s="45">
        <f t="shared" si="11"/>
        <v>97</v>
      </c>
      <c r="T6" s="45">
        <f t="shared" si="12"/>
        <v>95.7</v>
      </c>
      <c r="U6" s="47">
        <f t="shared" si="0"/>
        <v>1.2999999999999972</v>
      </c>
      <c r="V6" s="45">
        <f t="shared" si="13"/>
        <v>3.43</v>
      </c>
      <c r="W6" s="48">
        <f t="shared" si="14"/>
        <v>0.02</v>
      </c>
      <c r="X6" s="48">
        <f t="shared" si="15"/>
        <v>0.02</v>
      </c>
      <c r="Y6" s="49">
        <f t="shared" si="1"/>
        <v>2</v>
      </c>
      <c r="Z6" s="45">
        <v>100</v>
      </c>
      <c r="AA6" s="50" t="s">
        <v>53</v>
      </c>
      <c r="AB6" s="50">
        <v>8.9999999999999993E-3</v>
      </c>
      <c r="AC6" s="46">
        <v>6</v>
      </c>
      <c r="AD6" s="51">
        <f t="shared" si="2"/>
        <v>3.8099999999999995E-2</v>
      </c>
      <c r="AE6" s="52">
        <f t="shared" si="3"/>
        <v>1.7791905867961555</v>
      </c>
      <c r="AF6" s="52">
        <f t="shared" si="4"/>
        <v>32.455105607000029</v>
      </c>
      <c r="AG6" s="72">
        <f t="shared" si="5"/>
        <v>0.10568445043852225</v>
      </c>
      <c r="AH6" s="49">
        <v>0.22</v>
      </c>
      <c r="AI6" s="49">
        <f t="shared" si="6"/>
        <v>1.32</v>
      </c>
      <c r="AJ6" s="49">
        <v>0.6</v>
      </c>
      <c r="AK6" s="49">
        <f t="shared" si="7"/>
        <v>1.0675143520776933</v>
      </c>
    </row>
    <row r="7" spans="1:37" x14ac:dyDescent="0.35">
      <c r="A7">
        <v>5</v>
      </c>
      <c r="B7">
        <v>99</v>
      </c>
      <c r="D7" t="s">
        <v>56</v>
      </c>
      <c r="E7" s="44">
        <v>3</v>
      </c>
      <c r="F7" s="45">
        <v>97</v>
      </c>
      <c r="G7" s="46">
        <v>7</v>
      </c>
      <c r="H7" s="45">
        <v>95</v>
      </c>
      <c r="I7" s="45">
        <v>7.88</v>
      </c>
      <c r="N7" s="44">
        <f t="shared" si="8"/>
        <v>3</v>
      </c>
      <c r="O7" s="45">
        <f t="shared" si="9"/>
        <v>97</v>
      </c>
      <c r="P7" s="45">
        <f>O7-Q7</f>
        <v>1.3999999999999915</v>
      </c>
      <c r="Q7" s="45">
        <f>T6-0.1</f>
        <v>95.600000000000009</v>
      </c>
      <c r="R7" s="46">
        <f t="shared" si="10"/>
        <v>7</v>
      </c>
      <c r="S7" s="45">
        <f t="shared" si="11"/>
        <v>95</v>
      </c>
      <c r="T7" s="45">
        <f t="shared" si="12"/>
        <v>93.600000000000009</v>
      </c>
      <c r="U7" s="47">
        <f>S7-T7</f>
        <v>1.3999999999999915</v>
      </c>
      <c r="V7" s="45">
        <f t="shared" si="13"/>
        <v>7.88</v>
      </c>
      <c r="W7" s="48">
        <f t="shared" si="14"/>
        <v>0.02</v>
      </c>
      <c r="X7" s="48">
        <f t="shared" si="15"/>
        <v>0.02</v>
      </c>
      <c r="Y7" s="49">
        <f t="shared" si="1"/>
        <v>2</v>
      </c>
      <c r="Z7" s="45">
        <v>100</v>
      </c>
      <c r="AA7" s="50" t="s">
        <v>53</v>
      </c>
      <c r="AB7" s="50">
        <v>8.9999999999999993E-3</v>
      </c>
      <c r="AC7" s="46">
        <v>6</v>
      </c>
      <c r="AD7" s="51">
        <f t="shared" si="2"/>
        <v>3.8099999999999995E-2</v>
      </c>
      <c r="AE7" s="52">
        <f t="shared" si="3"/>
        <v>1.7791905867961555</v>
      </c>
      <c r="AF7" s="52">
        <f t="shared" si="4"/>
        <v>32.455105607000029</v>
      </c>
      <c r="AG7" s="72">
        <f t="shared" si="5"/>
        <v>0.24279692987042428</v>
      </c>
      <c r="AH7" s="49">
        <v>0.34</v>
      </c>
      <c r="AI7" s="49">
        <f t="shared" si="6"/>
        <v>2.04</v>
      </c>
      <c r="AJ7" s="49">
        <v>0.8</v>
      </c>
      <c r="AK7" s="49">
        <f t="shared" si="7"/>
        <v>1.4233524694369244</v>
      </c>
    </row>
    <row r="8" spans="1:37" x14ac:dyDescent="0.35">
      <c r="A8">
        <v>6</v>
      </c>
      <c r="B8">
        <v>96</v>
      </c>
      <c r="D8" t="s">
        <v>57</v>
      </c>
      <c r="E8" s="44">
        <v>3</v>
      </c>
      <c r="F8" s="45">
        <f>F7</f>
        <v>97</v>
      </c>
      <c r="G8" s="46">
        <v>4</v>
      </c>
      <c r="H8" s="45">
        <v>95</v>
      </c>
      <c r="I8" s="45">
        <v>2.97</v>
      </c>
      <c r="N8" s="44">
        <f t="shared" si="8"/>
        <v>3</v>
      </c>
      <c r="O8" s="45">
        <f t="shared" si="9"/>
        <v>97</v>
      </c>
      <c r="P8" s="45">
        <v>1.3</v>
      </c>
      <c r="Q8" s="45">
        <f>O8-P8</f>
        <v>95.7</v>
      </c>
      <c r="R8" s="46">
        <f t="shared" si="10"/>
        <v>4</v>
      </c>
      <c r="S8" s="45">
        <f t="shared" si="11"/>
        <v>95</v>
      </c>
      <c r="T8" s="45">
        <f t="shared" si="12"/>
        <v>93.7</v>
      </c>
      <c r="U8" s="47">
        <f>S8-T8</f>
        <v>1.2999999999999972</v>
      </c>
      <c r="V8" s="45">
        <f t="shared" si="13"/>
        <v>2.97</v>
      </c>
      <c r="W8" s="48">
        <f t="shared" si="14"/>
        <v>0.02</v>
      </c>
      <c r="X8" s="48">
        <f t="shared" si="15"/>
        <v>0.02</v>
      </c>
      <c r="Y8" s="49">
        <f t="shared" si="1"/>
        <v>2</v>
      </c>
      <c r="Z8" s="45">
        <v>100</v>
      </c>
      <c r="AA8" s="50" t="s">
        <v>53</v>
      </c>
      <c r="AB8" s="50">
        <v>8.9999999999999993E-3</v>
      </c>
      <c r="AC8" s="46">
        <v>6</v>
      </c>
      <c r="AD8" s="51">
        <f t="shared" si="2"/>
        <v>3.8099999999999995E-2</v>
      </c>
      <c r="AE8" s="52">
        <f t="shared" si="3"/>
        <v>1.7791905867961555</v>
      </c>
      <c r="AF8" s="52">
        <f t="shared" si="4"/>
        <v>32.455105607000029</v>
      </c>
      <c r="AG8" s="72">
        <f t="shared" si="5"/>
        <v>9.1511025598370585E-2</v>
      </c>
      <c r="AH8" s="49">
        <v>0.2</v>
      </c>
      <c r="AI8" s="49">
        <f t="shared" si="6"/>
        <v>1.2000000000000002</v>
      </c>
      <c r="AJ8" s="49">
        <v>0.56000000000000005</v>
      </c>
      <c r="AK8" s="49">
        <f t="shared" si="7"/>
        <v>0.99634672860584717</v>
      </c>
    </row>
    <row r="9" spans="1:37" s="33" customFormat="1" x14ac:dyDescent="0.35">
      <c r="A9">
        <v>7</v>
      </c>
      <c r="B9" s="33">
        <v>95</v>
      </c>
      <c r="E9" s="34">
        <v>4</v>
      </c>
      <c r="F9" s="35">
        <v>95</v>
      </c>
      <c r="G9" s="36">
        <v>8</v>
      </c>
      <c r="H9" s="35">
        <v>93</v>
      </c>
      <c r="I9" s="35">
        <v>5.03</v>
      </c>
      <c r="N9" s="44">
        <f t="shared" si="8"/>
        <v>4</v>
      </c>
      <c r="O9" s="45">
        <f t="shared" si="9"/>
        <v>95</v>
      </c>
      <c r="P9" s="35">
        <f>O9-Q9</f>
        <v>1.3999999999999915</v>
      </c>
      <c r="Q9" s="35">
        <f>+T8-0.1</f>
        <v>93.600000000000009</v>
      </c>
      <c r="R9" s="46">
        <f t="shared" si="10"/>
        <v>8</v>
      </c>
      <c r="S9" s="45">
        <f t="shared" si="11"/>
        <v>93</v>
      </c>
      <c r="T9" s="35">
        <f t="shared" si="12"/>
        <v>91.600000000000009</v>
      </c>
      <c r="U9" s="37">
        <f>S9-T9</f>
        <v>1.3999999999999915</v>
      </c>
      <c r="V9" s="45">
        <f t="shared" si="13"/>
        <v>5.03</v>
      </c>
      <c r="W9" s="38">
        <f t="shared" si="14"/>
        <v>0.02</v>
      </c>
      <c r="X9" s="38">
        <f t="shared" si="15"/>
        <v>0.02</v>
      </c>
      <c r="Y9" s="49">
        <f t="shared" si="1"/>
        <v>2</v>
      </c>
      <c r="Z9" s="35">
        <v>100</v>
      </c>
      <c r="AA9" s="40" t="s">
        <v>53</v>
      </c>
      <c r="AB9" s="40">
        <v>8.9999999999999993E-3</v>
      </c>
      <c r="AC9" s="36">
        <v>6</v>
      </c>
      <c r="AD9" s="41">
        <f t="shared" si="2"/>
        <v>3.8099999999999995E-2</v>
      </c>
      <c r="AE9" s="42">
        <f t="shared" si="3"/>
        <v>1.7791905867961555</v>
      </c>
      <c r="AF9" s="42">
        <f t="shared" si="4"/>
        <v>32.455105607000029</v>
      </c>
      <c r="AG9" s="72">
        <f t="shared" si="5"/>
        <v>0.15498331944774546</v>
      </c>
      <c r="AH9" s="39">
        <v>0.27</v>
      </c>
      <c r="AI9" s="39">
        <f t="shared" si="6"/>
        <v>1.62</v>
      </c>
      <c r="AJ9" s="39">
        <v>0.68</v>
      </c>
      <c r="AK9" s="39">
        <f t="shared" si="7"/>
        <v>1.2098495990213858</v>
      </c>
    </row>
    <row r="10" spans="1:37" x14ac:dyDescent="0.35">
      <c r="A10">
        <v>8</v>
      </c>
      <c r="B10">
        <v>93</v>
      </c>
      <c r="D10" t="s">
        <v>56</v>
      </c>
      <c r="E10" s="12">
        <v>5</v>
      </c>
      <c r="F10" s="13">
        <v>98</v>
      </c>
      <c r="G10" s="14">
        <v>9</v>
      </c>
      <c r="H10" s="13">
        <v>95</v>
      </c>
      <c r="I10" s="13">
        <v>4.46</v>
      </c>
      <c r="N10" s="44">
        <f t="shared" si="8"/>
        <v>5</v>
      </c>
      <c r="O10" s="45">
        <f t="shared" si="9"/>
        <v>98</v>
      </c>
      <c r="P10" s="13">
        <f>O10-Q10</f>
        <v>1.5</v>
      </c>
      <c r="Q10" s="13">
        <f>T4-0.1</f>
        <v>96.5</v>
      </c>
      <c r="R10" s="46">
        <f t="shared" si="10"/>
        <v>9</v>
      </c>
      <c r="S10" s="45">
        <f t="shared" si="11"/>
        <v>95</v>
      </c>
      <c r="T10" s="13">
        <f t="shared" si="12"/>
        <v>93.5</v>
      </c>
      <c r="U10" s="15">
        <f>S10-T10</f>
        <v>1.5</v>
      </c>
      <c r="V10" s="45">
        <f t="shared" si="13"/>
        <v>4.46</v>
      </c>
      <c r="W10" s="48">
        <f t="shared" si="14"/>
        <v>0.03</v>
      </c>
      <c r="X10" s="61">
        <f>W10</f>
        <v>0.03</v>
      </c>
      <c r="Y10" s="49">
        <f t="shared" si="1"/>
        <v>3</v>
      </c>
      <c r="Z10" s="13">
        <v>100</v>
      </c>
      <c r="AA10" s="17" t="s">
        <v>53</v>
      </c>
      <c r="AB10" s="17">
        <v>8.9999999999999993E-3</v>
      </c>
      <c r="AC10" s="14">
        <v>6</v>
      </c>
      <c r="AD10" s="18">
        <f t="shared" si="2"/>
        <v>3.8099999999999995E-2</v>
      </c>
      <c r="AE10" s="19">
        <f t="shared" si="3"/>
        <v>2.1790545464067832</v>
      </c>
      <c r="AF10" s="19">
        <f t="shared" si="4"/>
        <v>39.749224142645687</v>
      </c>
      <c r="AG10" s="72">
        <f t="shared" si="5"/>
        <v>0.1122034478961064</v>
      </c>
      <c r="AH10" s="16">
        <v>0.22</v>
      </c>
      <c r="AI10" s="16">
        <f t="shared" si="6"/>
        <v>1.32</v>
      </c>
      <c r="AJ10" s="16">
        <v>0.6</v>
      </c>
      <c r="AK10" s="16">
        <f t="shared" si="7"/>
        <v>1.3074327278440698</v>
      </c>
    </row>
    <row r="11" spans="1:37" x14ac:dyDescent="0.35">
      <c r="A11">
        <v>9</v>
      </c>
      <c r="B11">
        <v>95</v>
      </c>
      <c r="D11" t="s">
        <v>57</v>
      </c>
      <c r="E11" s="44">
        <v>5</v>
      </c>
      <c r="F11" s="45">
        <f>F10</f>
        <v>98</v>
      </c>
      <c r="G11" s="46">
        <v>6</v>
      </c>
      <c r="H11" s="45">
        <v>96</v>
      </c>
      <c r="I11" s="45">
        <v>4.1100000000000003</v>
      </c>
      <c r="N11" s="44">
        <f t="shared" si="8"/>
        <v>5</v>
      </c>
      <c r="O11" s="45">
        <f t="shared" si="9"/>
        <v>98</v>
      </c>
      <c r="P11" s="45">
        <v>1.3</v>
      </c>
      <c r="Q11" s="45">
        <f>O11-P11</f>
        <v>96.7</v>
      </c>
      <c r="R11" s="46">
        <f t="shared" si="10"/>
        <v>6</v>
      </c>
      <c r="S11" s="45">
        <f t="shared" si="11"/>
        <v>96</v>
      </c>
      <c r="T11" s="45">
        <f t="shared" si="12"/>
        <v>94.7</v>
      </c>
      <c r="U11" s="47">
        <f t="shared" ref="U11:U19" si="16">S11-T11</f>
        <v>1.2999999999999972</v>
      </c>
      <c r="V11" s="45">
        <f t="shared" si="13"/>
        <v>4.1100000000000003</v>
      </c>
      <c r="W11" s="48">
        <f t="shared" si="14"/>
        <v>0.02</v>
      </c>
      <c r="X11" s="48">
        <f t="shared" si="15"/>
        <v>0.02</v>
      </c>
      <c r="Y11" s="49">
        <f t="shared" si="1"/>
        <v>2</v>
      </c>
      <c r="Z11" s="45">
        <v>100</v>
      </c>
      <c r="AA11" s="50" t="s">
        <v>53</v>
      </c>
      <c r="AB11" s="50">
        <v>8.9999999999999993E-3</v>
      </c>
      <c r="AC11" s="46">
        <v>6</v>
      </c>
      <c r="AD11" s="51">
        <f t="shared" si="2"/>
        <v>3.8099999999999995E-2</v>
      </c>
      <c r="AE11" s="52">
        <f t="shared" si="3"/>
        <v>1.7791905867961555</v>
      </c>
      <c r="AF11" s="52">
        <f t="shared" si="4"/>
        <v>32.455105607000029</v>
      </c>
      <c r="AG11" s="72">
        <f t="shared" si="5"/>
        <v>0.12663646976744211</v>
      </c>
      <c r="AH11" s="49">
        <v>0.24</v>
      </c>
      <c r="AI11" s="49">
        <f t="shared" si="6"/>
        <v>1.44</v>
      </c>
      <c r="AJ11" s="49">
        <v>0.64</v>
      </c>
      <c r="AK11" s="49">
        <f t="shared" si="7"/>
        <v>1.1386819755495396</v>
      </c>
    </row>
    <row r="12" spans="1:37" x14ac:dyDescent="0.35">
      <c r="A12">
        <v>10</v>
      </c>
      <c r="B12">
        <v>93</v>
      </c>
      <c r="D12" t="s">
        <v>56</v>
      </c>
      <c r="E12" s="44">
        <v>6</v>
      </c>
      <c r="F12" s="45">
        <v>96</v>
      </c>
      <c r="G12" s="46">
        <v>10</v>
      </c>
      <c r="H12" s="45">
        <v>93</v>
      </c>
      <c r="I12" s="45">
        <v>16.09</v>
      </c>
      <c r="N12" s="44">
        <f t="shared" si="8"/>
        <v>6</v>
      </c>
      <c r="O12" s="45">
        <f t="shared" si="9"/>
        <v>96</v>
      </c>
      <c r="P12" s="13">
        <f>O12-Q12</f>
        <v>1.4999999999999858</v>
      </c>
      <c r="Q12" s="45">
        <f>T5-0.1</f>
        <v>94.500000000000014</v>
      </c>
      <c r="R12" s="46">
        <f t="shared" si="10"/>
        <v>10</v>
      </c>
      <c r="S12" s="45">
        <f t="shared" si="11"/>
        <v>93</v>
      </c>
      <c r="T12" s="45">
        <f t="shared" si="12"/>
        <v>91.500000000000014</v>
      </c>
      <c r="U12" s="47">
        <f t="shared" si="16"/>
        <v>1.4999999999999858</v>
      </c>
      <c r="V12" s="45">
        <f t="shared" si="13"/>
        <v>16.09</v>
      </c>
      <c r="W12" s="48">
        <f t="shared" si="14"/>
        <v>0.03</v>
      </c>
      <c r="X12" s="48">
        <f t="shared" si="15"/>
        <v>0.03</v>
      </c>
      <c r="Y12" s="49">
        <f t="shared" si="1"/>
        <v>3</v>
      </c>
      <c r="Z12" s="45">
        <v>100</v>
      </c>
      <c r="AA12" s="50" t="s">
        <v>53</v>
      </c>
      <c r="AB12" s="50">
        <v>8.9999999999999993E-3</v>
      </c>
      <c r="AC12" s="46">
        <v>6</v>
      </c>
      <c r="AD12" s="51">
        <f t="shared" si="2"/>
        <v>3.8099999999999995E-2</v>
      </c>
      <c r="AE12" s="52">
        <f t="shared" si="3"/>
        <v>2.1790545464067832</v>
      </c>
      <c r="AF12" s="52">
        <f t="shared" si="4"/>
        <v>39.749224142645687</v>
      </c>
      <c r="AG12" s="72">
        <f t="shared" si="5"/>
        <v>0.4047877750332628</v>
      </c>
      <c r="AH12" s="49">
        <v>0.45</v>
      </c>
      <c r="AI12" s="49">
        <f t="shared" si="6"/>
        <v>2.7</v>
      </c>
      <c r="AJ12" s="72">
        <v>0.93</v>
      </c>
      <c r="AK12" s="49">
        <f t="shared" si="7"/>
        <v>2.0265207281583084</v>
      </c>
    </row>
    <row r="13" spans="1:37" x14ac:dyDescent="0.35">
      <c r="A13">
        <v>11</v>
      </c>
      <c r="B13">
        <v>91</v>
      </c>
      <c r="D13" t="s">
        <v>57</v>
      </c>
      <c r="E13" s="44">
        <v>6</v>
      </c>
      <c r="F13" s="45">
        <f>F12</f>
        <v>96</v>
      </c>
      <c r="G13" s="46">
        <v>7</v>
      </c>
      <c r="H13" s="45">
        <v>95</v>
      </c>
      <c r="I13" s="45">
        <v>5.5890000000000004</v>
      </c>
      <c r="N13" s="44">
        <f t="shared" si="8"/>
        <v>6</v>
      </c>
      <c r="O13" s="45">
        <f t="shared" si="9"/>
        <v>96</v>
      </c>
      <c r="P13" s="45">
        <v>1.3</v>
      </c>
      <c r="Q13" s="45">
        <f>O13-P13</f>
        <v>94.7</v>
      </c>
      <c r="R13" s="46">
        <f t="shared" si="10"/>
        <v>7</v>
      </c>
      <c r="S13" s="45">
        <f t="shared" si="11"/>
        <v>95</v>
      </c>
      <c r="T13" s="45">
        <f t="shared" si="12"/>
        <v>93.7</v>
      </c>
      <c r="U13" s="47">
        <f t="shared" si="16"/>
        <v>1.2999999999999972</v>
      </c>
      <c r="V13" s="45">
        <f t="shared" si="13"/>
        <v>5.5890000000000004</v>
      </c>
      <c r="W13" s="48">
        <f t="shared" si="14"/>
        <v>0.01</v>
      </c>
      <c r="X13" s="48">
        <f t="shared" si="15"/>
        <v>0.01</v>
      </c>
      <c r="Y13" s="49">
        <f t="shared" si="1"/>
        <v>1</v>
      </c>
      <c r="Z13" s="45">
        <v>100</v>
      </c>
      <c r="AA13" s="50" t="s">
        <v>53</v>
      </c>
      <c r="AB13" s="50">
        <v>8.9999999999999993E-3</v>
      </c>
      <c r="AC13" s="46">
        <v>6</v>
      </c>
      <c r="AD13" s="51">
        <f t="shared" si="2"/>
        <v>3.8099999999999995E-2</v>
      </c>
      <c r="AE13" s="52">
        <f t="shared" si="3"/>
        <v>1.2580777289468343</v>
      </c>
      <c r="AF13" s="52">
        <f t="shared" si="4"/>
        <v>22.949225258835263</v>
      </c>
      <c r="AG13" s="72">
        <f t="shared" si="5"/>
        <v>0.24353763305575127</v>
      </c>
      <c r="AH13" s="49">
        <v>0.34</v>
      </c>
      <c r="AI13" s="49">
        <f t="shared" si="6"/>
        <v>2.04</v>
      </c>
      <c r="AJ13" s="72">
        <v>0.8</v>
      </c>
      <c r="AK13" s="49">
        <f t="shared" si="7"/>
        <v>1.0064621831574676</v>
      </c>
    </row>
    <row r="14" spans="1:37" x14ac:dyDescent="0.35">
      <c r="A14">
        <v>12</v>
      </c>
      <c r="B14">
        <v>89</v>
      </c>
      <c r="D14" t="s">
        <v>56</v>
      </c>
      <c r="E14" s="12">
        <v>7</v>
      </c>
      <c r="F14" s="45">
        <v>95</v>
      </c>
      <c r="G14" s="14">
        <v>11</v>
      </c>
      <c r="H14" s="13">
        <v>91</v>
      </c>
      <c r="I14" s="13">
        <v>19.8</v>
      </c>
      <c r="N14" s="44">
        <f t="shared" si="8"/>
        <v>7</v>
      </c>
      <c r="O14" s="45">
        <f t="shared" si="9"/>
        <v>95</v>
      </c>
      <c r="P14" s="13">
        <f>O14-Q14</f>
        <v>1.4999999999999858</v>
      </c>
      <c r="Q14" s="13">
        <f>T7-0.1</f>
        <v>93.500000000000014</v>
      </c>
      <c r="R14" s="46">
        <f t="shared" si="10"/>
        <v>11</v>
      </c>
      <c r="S14" s="45">
        <f t="shared" si="11"/>
        <v>91</v>
      </c>
      <c r="T14" s="13">
        <f t="shared" si="12"/>
        <v>89.500000000000014</v>
      </c>
      <c r="U14" s="15">
        <f t="shared" si="16"/>
        <v>1.4999999999999858</v>
      </c>
      <c r="V14" s="45">
        <f t="shared" si="13"/>
        <v>19.8</v>
      </c>
      <c r="W14" s="48">
        <f t="shared" si="14"/>
        <v>0.04</v>
      </c>
      <c r="X14" s="48">
        <f t="shared" si="15"/>
        <v>0.04</v>
      </c>
      <c r="Y14" s="49">
        <f t="shared" si="1"/>
        <v>4</v>
      </c>
      <c r="Z14" s="13">
        <v>100</v>
      </c>
      <c r="AA14" s="17" t="s">
        <v>53</v>
      </c>
      <c r="AB14" s="17">
        <v>8.9999999999999993E-3</v>
      </c>
      <c r="AC14" s="46">
        <v>6</v>
      </c>
      <c r="AD14" s="18">
        <f t="shared" si="2"/>
        <v>3.8099999999999995E-2</v>
      </c>
      <c r="AE14" s="19">
        <f t="shared" si="3"/>
        <v>2.5161554578936687</v>
      </c>
      <c r="AF14" s="19">
        <f t="shared" si="4"/>
        <v>45.898450517670526</v>
      </c>
      <c r="AG14" s="72">
        <f t="shared" si="5"/>
        <v>0.43138711169295713</v>
      </c>
      <c r="AH14" s="16">
        <v>0.46</v>
      </c>
      <c r="AI14" s="16">
        <f t="shared" si="6"/>
        <v>2.7600000000000002</v>
      </c>
      <c r="AJ14" s="72">
        <v>0.95</v>
      </c>
      <c r="AK14" s="16">
        <f t="shared" si="7"/>
        <v>2.3903476849989853</v>
      </c>
    </row>
    <row r="15" spans="1:37" x14ac:dyDescent="0.35">
      <c r="A15">
        <v>13</v>
      </c>
      <c r="B15">
        <v>93.5</v>
      </c>
      <c r="D15" t="s">
        <v>55</v>
      </c>
      <c r="E15" s="12">
        <v>7</v>
      </c>
      <c r="F15" s="45">
        <f>F14</f>
        <v>95</v>
      </c>
      <c r="G15" s="14">
        <v>8</v>
      </c>
      <c r="H15" s="13">
        <v>93</v>
      </c>
      <c r="I15" s="13">
        <v>5.49</v>
      </c>
      <c r="N15" s="44">
        <f t="shared" si="8"/>
        <v>7</v>
      </c>
      <c r="O15" s="45">
        <f t="shared" si="9"/>
        <v>95</v>
      </c>
      <c r="P15" s="13">
        <v>1.3</v>
      </c>
      <c r="Q15" s="45">
        <f>O15-P15</f>
        <v>93.7</v>
      </c>
      <c r="R15" s="46">
        <f t="shared" si="10"/>
        <v>8</v>
      </c>
      <c r="S15" s="45">
        <f t="shared" si="11"/>
        <v>93</v>
      </c>
      <c r="T15" s="13">
        <f t="shared" si="12"/>
        <v>91.7</v>
      </c>
      <c r="U15" s="15">
        <f t="shared" si="16"/>
        <v>1.2999999999999972</v>
      </c>
      <c r="V15" s="45">
        <f t="shared" si="13"/>
        <v>5.49</v>
      </c>
      <c r="W15" s="48">
        <f t="shared" si="14"/>
        <v>0.02</v>
      </c>
      <c r="X15" s="48">
        <f t="shared" si="15"/>
        <v>0.02</v>
      </c>
      <c r="Y15" s="49">
        <f t="shared" si="1"/>
        <v>2</v>
      </c>
      <c r="Z15" s="13">
        <v>100</v>
      </c>
      <c r="AA15" s="17" t="s">
        <v>53</v>
      </c>
      <c r="AB15" s="17">
        <v>8.9999999999999993E-3</v>
      </c>
      <c r="AC15" s="46">
        <v>6</v>
      </c>
      <c r="AD15" s="18">
        <f t="shared" si="2"/>
        <v>3.8099999999999995E-2</v>
      </c>
      <c r="AE15" s="19">
        <f t="shared" si="3"/>
        <v>1.7791905867961555</v>
      </c>
      <c r="AF15" s="19">
        <f t="shared" si="4"/>
        <v>32.455105607000029</v>
      </c>
      <c r="AG15" s="72">
        <f t="shared" si="5"/>
        <v>0.16915674428789712</v>
      </c>
      <c r="AH15" s="16">
        <v>0.28000000000000003</v>
      </c>
      <c r="AI15" s="16">
        <f t="shared" si="6"/>
        <v>1.6800000000000002</v>
      </c>
      <c r="AJ15" s="72">
        <v>0.69</v>
      </c>
      <c r="AK15" s="16">
        <f t="shared" si="7"/>
        <v>1.2276415048893472</v>
      </c>
    </row>
    <row r="16" spans="1:37" s="33" customFormat="1" x14ac:dyDescent="0.35">
      <c r="A16">
        <v>14</v>
      </c>
      <c r="B16" s="33">
        <v>91.5</v>
      </c>
      <c r="E16" s="34">
        <v>8</v>
      </c>
      <c r="F16" s="35">
        <v>93</v>
      </c>
      <c r="G16" s="36">
        <v>12</v>
      </c>
      <c r="H16" s="35">
        <v>89</v>
      </c>
      <c r="I16" s="35">
        <v>12.17</v>
      </c>
      <c r="N16" s="44">
        <f t="shared" si="8"/>
        <v>8</v>
      </c>
      <c r="O16" s="45">
        <f t="shared" si="9"/>
        <v>93</v>
      </c>
      <c r="P16" s="43">
        <f>O16-Q16</f>
        <v>1.3999999999999915</v>
      </c>
      <c r="Q16" s="35">
        <f>T15-0.1</f>
        <v>91.600000000000009</v>
      </c>
      <c r="R16" s="46">
        <f t="shared" si="10"/>
        <v>12</v>
      </c>
      <c r="S16" s="45">
        <f t="shared" si="11"/>
        <v>89</v>
      </c>
      <c r="T16" s="35">
        <f t="shared" si="12"/>
        <v>87.600000000000009</v>
      </c>
      <c r="U16" s="37">
        <f t="shared" si="16"/>
        <v>1.3999999999999915</v>
      </c>
      <c r="V16" s="45">
        <f t="shared" si="13"/>
        <v>12.17</v>
      </c>
      <c r="W16" s="38">
        <f t="shared" si="14"/>
        <v>0.04</v>
      </c>
      <c r="X16" s="38">
        <f t="shared" si="15"/>
        <v>0.04</v>
      </c>
      <c r="Y16" s="49">
        <f t="shared" si="1"/>
        <v>4</v>
      </c>
      <c r="Z16" s="35">
        <v>100</v>
      </c>
      <c r="AA16" s="40" t="s">
        <v>53</v>
      </c>
      <c r="AB16" s="40">
        <v>8.9999999999999993E-3</v>
      </c>
      <c r="AC16" s="36">
        <v>6</v>
      </c>
      <c r="AD16" s="41">
        <f t="shared" si="2"/>
        <v>3.8099999999999995E-2</v>
      </c>
      <c r="AE16" s="42">
        <f t="shared" si="3"/>
        <v>2.5161554578936687</v>
      </c>
      <c r="AF16" s="42">
        <f t="shared" si="4"/>
        <v>45.898450517670526</v>
      </c>
      <c r="AG16" s="72">
        <f t="shared" si="5"/>
        <v>0.26515056309612567</v>
      </c>
      <c r="AH16" s="39">
        <v>0.36</v>
      </c>
      <c r="AI16" s="39">
        <f t="shared" si="6"/>
        <v>2.16</v>
      </c>
      <c r="AJ16" s="72">
        <v>0.83</v>
      </c>
      <c r="AK16" s="39">
        <f t="shared" si="7"/>
        <v>2.0884090300517451</v>
      </c>
    </row>
    <row r="17" spans="1:37" x14ac:dyDescent="0.35">
      <c r="A17">
        <v>15</v>
      </c>
      <c r="B17">
        <v>89.5</v>
      </c>
      <c r="D17" t="s">
        <v>56</v>
      </c>
      <c r="E17" s="12">
        <v>9</v>
      </c>
      <c r="F17" s="13">
        <v>95</v>
      </c>
      <c r="G17" s="14">
        <v>13</v>
      </c>
      <c r="H17" s="13">
        <v>93.5</v>
      </c>
      <c r="I17" s="13">
        <v>8.69</v>
      </c>
      <c r="N17" s="44">
        <f t="shared" si="8"/>
        <v>9</v>
      </c>
      <c r="O17" s="45">
        <f t="shared" si="9"/>
        <v>95</v>
      </c>
      <c r="P17" s="13">
        <f>O17-Q17</f>
        <v>1.5999999999999943</v>
      </c>
      <c r="Q17" s="13">
        <f>T10-0.1</f>
        <v>93.4</v>
      </c>
      <c r="R17" s="46">
        <f t="shared" si="10"/>
        <v>13</v>
      </c>
      <c r="S17" s="45">
        <f t="shared" si="11"/>
        <v>93.5</v>
      </c>
      <c r="T17" s="13">
        <f>Q17-Y17</f>
        <v>91.9</v>
      </c>
      <c r="U17" s="15">
        <f t="shared" si="16"/>
        <v>1.5999999999999943</v>
      </c>
      <c r="V17" s="45">
        <f t="shared" si="13"/>
        <v>8.69</v>
      </c>
      <c r="W17" s="48">
        <f t="shared" si="14"/>
        <v>1.4999999999999999E-2</v>
      </c>
      <c r="X17" s="48">
        <f t="shared" si="15"/>
        <v>1.4999999999999999E-2</v>
      </c>
      <c r="Y17" s="49">
        <f t="shared" si="1"/>
        <v>1.5</v>
      </c>
      <c r="Z17" s="13">
        <v>100</v>
      </c>
      <c r="AA17" s="17" t="s">
        <v>53</v>
      </c>
      <c r="AB17" s="17">
        <v>8.9999999999999993E-3</v>
      </c>
      <c r="AC17" s="46">
        <v>6</v>
      </c>
      <c r="AD17" s="18">
        <f t="shared" si="2"/>
        <v>3.8099999999999995E-2</v>
      </c>
      <c r="AE17" s="19">
        <f t="shared" si="3"/>
        <v>1.5408242463396129</v>
      </c>
      <c r="AF17" s="19">
        <f t="shared" si="4"/>
        <v>28.106945938168796</v>
      </c>
      <c r="AG17" s="72">
        <f t="shared" si="5"/>
        <v>0.30917624487259265</v>
      </c>
      <c r="AH17" s="16">
        <v>0.4</v>
      </c>
      <c r="AI17" s="16">
        <f t="shared" si="6"/>
        <v>2.4000000000000004</v>
      </c>
      <c r="AJ17" s="72">
        <v>0.91</v>
      </c>
      <c r="AK17" s="16">
        <f t="shared" si="7"/>
        <v>1.4021500641690479</v>
      </c>
    </row>
    <row r="18" spans="1:37" x14ac:dyDescent="0.35">
      <c r="A18">
        <v>16</v>
      </c>
      <c r="B18">
        <v>87.5</v>
      </c>
      <c r="D18" t="s">
        <v>57</v>
      </c>
      <c r="E18" s="12">
        <v>9</v>
      </c>
      <c r="F18" s="13">
        <f>F17</f>
        <v>95</v>
      </c>
      <c r="G18" s="14">
        <v>10</v>
      </c>
      <c r="H18" s="13">
        <v>93</v>
      </c>
      <c r="I18" s="13">
        <v>4.45</v>
      </c>
      <c r="N18" s="44">
        <f t="shared" si="8"/>
        <v>9</v>
      </c>
      <c r="O18" s="45">
        <f t="shared" si="9"/>
        <v>95</v>
      </c>
      <c r="P18" s="45">
        <v>1.3</v>
      </c>
      <c r="Q18" s="45">
        <f>O18-P18</f>
        <v>93.7</v>
      </c>
      <c r="R18" s="46">
        <f t="shared" si="10"/>
        <v>10</v>
      </c>
      <c r="S18" s="45">
        <f t="shared" si="11"/>
        <v>93</v>
      </c>
      <c r="T18" s="13">
        <f t="shared" ref="T18:T19" si="17">Q18-Y18</f>
        <v>91.7</v>
      </c>
      <c r="U18" s="15">
        <f t="shared" si="16"/>
        <v>1.2999999999999972</v>
      </c>
      <c r="V18" s="45">
        <f t="shared" si="13"/>
        <v>4.45</v>
      </c>
      <c r="W18" s="48">
        <f t="shared" si="14"/>
        <v>0.02</v>
      </c>
      <c r="X18" s="48">
        <f t="shared" si="15"/>
        <v>0.02</v>
      </c>
      <c r="Y18" s="49">
        <f t="shared" si="1"/>
        <v>2</v>
      </c>
      <c r="Z18" s="13">
        <v>100</v>
      </c>
      <c r="AA18" s="17" t="s">
        <v>53</v>
      </c>
      <c r="AB18" s="17">
        <v>8.9999999999999993E-3</v>
      </c>
      <c r="AC18" s="46">
        <v>6</v>
      </c>
      <c r="AD18" s="18">
        <f t="shared" si="2"/>
        <v>3.8099999999999995E-2</v>
      </c>
      <c r="AE18" s="19">
        <f t="shared" si="3"/>
        <v>1.7791905867961555</v>
      </c>
      <c r="AF18" s="19">
        <f t="shared" si="4"/>
        <v>32.455105607000029</v>
      </c>
      <c r="AG18" s="72">
        <f t="shared" si="5"/>
        <v>0.13711247943190205</v>
      </c>
      <c r="AH18" s="16">
        <v>0.25</v>
      </c>
      <c r="AI18" s="16">
        <f t="shared" si="6"/>
        <v>1.5</v>
      </c>
      <c r="AJ18" s="72">
        <v>0.66</v>
      </c>
      <c r="AK18" s="16">
        <f t="shared" si="7"/>
        <v>1.1742657872854627</v>
      </c>
    </row>
    <row r="19" spans="1:37" x14ac:dyDescent="0.35">
      <c r="A19">
        <v>17</v>
      </c>
      <c r="D19" t="s">
        <v>56</v>
      </c>
      <c r="E19" s="12">
        <v>10</v>
      </c>
      <c r="F19" s="13">
        <v>93</v>
      </c>
      <c r="G19" s="14">
        <v>14</v>
      </c>
      <c r="H19" s="13">
        <v>91.5</v>
      </c>
      <c r="I19" s="13">
        <v>25.05</v>
      </c>
      <c r="N19" s="44">
        <f t="shared" si="8"/>
        <v>10</v>
      </c>
      <c r="O19" s="45">
        <f t="shared" si="9"/>
        <v>93</v>
      </c>
      <c r="P19" s="13">
        <f>O19-Q19</f>
        <v>1.5999999999999801</v>
      </c>
      <c r="Q19" s="45">
        <f>T12-0.1</f>
        <v>91.40000000000002</v>
      </c>
      <c r="R19" s="46">
        <f t="shared" si="10"/>
        <v>14</v>
      </c>
      <c r="S19" s="45">
        <f t="shared" si="11"/>
        <v>91.5</v>
      </c>
      <c r="T19" s="13">
        <f t="shared" si="17"/>
        <v>89.90000000000002</v>
      </c>
      <c r="U19" s="15">
        <f t="shared" si="16"/>
        <v>1.5999999999999801</v>
      </c>
      <c r="V19" s="45">
        <f t="shared" si="13"/>
        <v>25.05</v>
      </c>
      <c r="W19" s="48">
        <f t="shared" si="14"/>
        <v>1.4999999999999999E-2</v>
      </c>
      <c r="X19" s="48">
        <f t="shared" si="15"/>
        <v>1.4999999999999999E-2</v>
      </c>
      <c r="Y19" s="49">
        <f t="shared" si="1"/>
        <v>1.5</v>
      </c>
      <c r="Z19" s="13">
        <v>100</v>
      </c>
      <c r="AA19" s="17" t="s">
        <v>53</v>
      </c>
      <c r="AB19" s="17">
        <v>8.9999999999999993E-3</v>
      </c>
      <c r="AC19" s="46">
        <v>6</v>
      </c>
      <c r="AD19" s="18">
        <f t="shared" si="2"/>
        <v>3.8099999999999995E-2</v>
      </c>
      <c r="AE19" s="19">
        <f t="shared" si="3"/>
        <v>1.5408242463396129</v>
      </c>
      <c r="AF19" s="19">
        <f t="shared" si="4"/>
        <v>28.106945938168796</v>
      </c>
      <c r="AG19" s="72">
        <f t="shared" si="5"/>
        <v>0.8912387726189237</v>
      </c>
      <c r="AH19" s="16">
        <v>0.72</v>
      </c>
      <c r="AI19" s="16">
        <f t="shared" si="6"/>
        <v>4.32</v>
      </c>
      <c r="AJ19" s="72">
        <v>1.1200000000000001</v>
      </c>
      <c r="AK19" s="16">
        <f t="shared" si="7"/>
        <v>1.7257231559003665</v>
      </c>
    </row>
    <row r="20" spans="1:37" x14ac:dyDescent="0.35">
      <c r="A20">
        <v>18</v>
      </c>
      <c r="D20" t="s">
        <v>57</v>
      </c>
      <c r="E20" s="12">
        <v>10</v>
      </c>
      <c r="F20" s="13">
        <f t="shared" ref="F20" si="18">F19</f>
        <v>93</v>
      </c>
      <c r="G20" s="14">
        <v>11</v>
      </c>
      <c r="H20" s="13">
        <f t="shared" ref="H20:H52" si="19">H17</f>
        <v>93.5</v>
      </c>
      <c r="I20" s="13">
        <v>5.82</v>
      </c>
      <c r="N20" s="44">
        <f t="shared" si="8"/>
        <v>10</v>
      </c>
      <c r="O20" s="45">
        <f t="shared" si="9"/>
        <v>93</v>
      </c>
      <c r="P20" s="13">
        <v>1.3</v>
      </c>
      <c r="Q20" s="13">
        <f>O20-P20</f>
        <v>91.7</v>
      </c>
      <c r="R20" s="46">
        <f t="shared" si="10"/>
        <v>11</v>
      </c>
      <c r="S20" s="45">
        <f t="shared" si="11"/>
        <v>93.5</v>
      </c>
      <c r="T20" s="13">
        <f t="shared" ref="T20:T23" si="20">Q20-Y20</f>
        <v>91.2</v>
      </c>
      <c r="U20" s="15">
        <f>S20-T20</f>
        <v>2.2999999999999972</v>
      </c>
      <c r="V20" s="45">
        <f t="shared" si="13"/>
        <v>5.82</v>
      </c>
      <c r="W20" s="61">
        <f t="shared" si="14"/>
        <v>-5.0000000000000001E-3</v>
      </c>
      <c r="X20" s="61">
        <v>5.0000000000000001E-3</v>
      </c>
      <c r="Y20" s="16">
        <f t="shared" si="1"/>
        <v>0.5</v>
      </c>
      <c r="Z20" s="13">
        <v>100</v>
      </c>
      <c r="AA20" s="17" t="s">
        <v>53</v>
      </c>
      <c r="AB20" s="17">
        <v>8.9999999999999993E-3</v>
      </c>
      <c r="AC20" s="14">
        <v>6</v>
      </c>
      <c r="AD20" s="18">
        <f t="shared" ref="AD20:AD23" si="21">((AC20*0.0254)/4)</f>
        <v>3.8099999999999995E-2</v>
      </c>
      <c r="AE20" s="19">
        <f t="shared" ref="AE20:AE23" si="22">((1/AB20)*(POWER(AD20,(2/3)))*(POWER(X20,0.5)))</f>
        <v>0.88959529339807775</v>
      </c>
      <c r="AF20" s="19">
        <f t="shared" ref="AF20:AF23" si="23">((3.141598*(POWER((AC20*0.0254),2))/4)*AE20)*1000</f>
        <v>16.227552803500014</v>
      </c>
      <c r="AG20" s="72">
        <f t="shared" ref="AG20:AG23" si="24">V20/AF20</f>
        <v>0.35864927204209884</v>
      </c>
      <c r="AH20" s="16">
        <v>0.42</v>
      </c>
      <c r="AI20" s="16">
        <f t="shared" ref="AI20:AI23" si="25">AH20*AC20</f>
        <v>2.52</v>
      </c>
      <c r="AJ20" s="72">
        <v>0.9</v>
      </c>
      <c r="AK20" s="16">
        <f t="shared" ref="AK20:AK23" si="26">AJ20*AE20</f>
        <v>0.80063576405826997</v>
      </c>
    </row>
    <row r="21" spans="1:37" x14ac:dyDescent="0.35">
      <c r="A21">
        <v>19</v>
      </c>
      <c r="D21" t="s">
        <v>56</v>
      </c>
      <c r="E21" s="12">
        <v>11</v>
      </c>
      <c r="F21" s="13">
        <v>91</v>
      </c>
      <c r="G21" s="14">
        <v>15</v>
      </c>
      <c r="H21" s="13">
        <v>89.5</v>
      </c>
      <c r="I21" s="13">
        <v>32.18</v>
      </c>
      <c r="N21" s="44">
        <f t="shared" si="8"/>
        <v>11</v>
      </c>
      <c r="O21" s="45">
        <f t="shared" si="9"/>
        <v>91</v>
      </c>
      <c r="P21" s="13">
        <f>O21-Q21</f>
        <v>1.5999999999999801</v>
      </c>
      <c r="Q21" s="13">
        <f>T14-0.1</f>
        <v>89.40000000000002</v>
      </c>
      <c r="R21" s="46">
        <f t="shared" si="10"/>
        <v>15</v>
      </c>
      <c r="S21" s="45">
        <f t="shared" si="11"/>
        <v>89.5</v>
      </c>
      <c r="T21" s="13">
        <f t="shared" si="20"/>
        <v>86.40000000000002</v>
      </c>
      <c r="U21" s="15">
        <f t="shared" ref="U21:U23" si="27">S21-T21</f>
        <v>3.0999999999999801</v>
      </c>
      <c r="V21" s="45">
        <f t="shared" si="13"/>
        <v>32.18</v>
      </c>
      <c r="W21" s="48">
        <f t="shared" si="14"/>
        <v>1.4999999999999999E-2</v>
      </c>
      <c r="X21" s="48">
        <v>0.03</v>
      </c>
      <c r="Y21" s="49">
        <f t="shared" si="1"/>
        <v>3</v>
      </c>
      <c r="Z21" s="13">
        <v>100</v>
      </c>
      <c r="AA21" s="17" t="s">
        <v>53</v>
      </c>
      <c r="AB21" s="17">
        <v>8.9999999999999993E-3</v>
      </c>
      <c r="AC21" s="46">
        <v>6</v>
      </c>
      <c r="AD21" s="18">
        <f t="shared" si="21"/>
        <v>3.8099999999999995E-2</v>
      </c>
      <c r="AE21" s="19">
        <f t="shared" si="22"/>
        <v>2.1790545464067832</v>
      </c>
      <c r="AF21" s="19">
        <f t="shared" si="23"/>
        <v>39.749224142645687</v>
      </c>
      <c r="AG21" s="72">
        <f t="shared" si="24"/>
        <v>0.8095755500665256</v>
      </c>
      <c r="AH21" s="16">
        <v>0.68</v>
      </c>
      <c r="AI21" s="16">
        <f t="shared" si="25"/>
        <v>4.08</v>
      </c>
      <c r="AJ21" s="72">
        <v>1.1000000000000001</v>
      </c>
      <c r="AK21" s="16">
        <f t="shared" si="26"/>
        <v>2.3969600010474617</v>
      </c>
    </row>
    <row r="22" spans="1:37" x14ac:dyDescent="0.35">
      <c r="A22">
        <v>20</v>
      </c>
      <c r="D22" t="s">
        <v>55</v>
      </c>
      <c r="E22" s="12">
        <v>11</v>
      </c>
      <c r="F22" s="13">
        <f t="shared" ref="F22" si="28">F21</f>
        <v>91</v>
      </c>
      <c r="G22" s="14">
        <v>12</v>
      </c>
      <c r="H22" s="13">
        <v>89</v>
      </c>
      <c r="I22" s="13">
        <v>5.0199999999999996</v>
      </c>
      <c r="N22" s="44">
        <f t="shared" si="8"/>
        <v>11</v>
      </c>
      <c r="O22" s="45">
        <f t="shared" si="9"/>
        <v>91</v>
      </c>
      <c r="P22" s="13">
        <v>1.3</v>
      </c>
      <c r="Q22" s="45">
        <f>O22-P22</f>
        <v>89.7</v>
      </c>
      <c r="R22" s="46">
        <f t="shared" si="10"/>
        <v>12</v>
      </c>
      <c r="S22" s="45">
        <f t="shared" si="11"/>
        <v>89</v>
      </c>
      <c r="T22" s="13">
        <f t="shared" si="20"/>
        <v>84.7</v>
      </c>
      <c r="U22" s="15">
        <f t="shared" si="27"/>
        <v>4.2999999999999972</v>
      </c>
      <c r="V22" s="45">
        <f t="shared" si="13"/>
        <v>5.0199999999999996</v>
      </c>
      <c r="W22" s="48">
        <f t="shared" si="14"/>
        <v>0.02</v>
      </c>
      <c r="X22" s="48">
        <v>0.05</v>
      </c>
      <c r="Y22" s="49">
        <f t="shared" si="1"/>
        <v>5</v>
      </c>
      <c r="Z22" s="13">
        <v>100</v>
      </c>
      <c r="AA22" s="17" t="s">
        <v>53</v>
      </c>
      <c r="AB22" s="17">
        <v>8.9999999999999993E-3</v>
      </c>
      <c r="AC22" s="46">
        <v>6</v>
      </c>
      <c r="AD22" s="18">
        <f t="shared" si="21"/>
        <v>3.8099999999999995E-2</v>
      </c>
      <c r="AE22" s="19">
        <f t="shared" si="22"/>
        <v>2.8131473229036761</v>
      </c>
      <c r="AF22" s="19">
        <f t="shared" si="23"/>
        <v>51.316027709710845</v>
      </c>
      <c r="AG22" s="72">
        <f t="shared" si="24"/>
        <v>9.7825186867494696E-2</v>
      </c>
      <c r="AH22" s="16">
        <v>0.22</v>
      </c>
      <c r="AI22" s="16">
        <f t="shared" si="25"/>
        <v>1.32</v>
      </c>
      <c r="AJ22" s="72">
        <v>0.6</v>
      </c>
      <c r="AK22" s="16">
        <f t="shared" si="26"/>
        <v>1.6878883937422056</v>
      </c>
    </row>
    <row r="23" spans="1:37" s="33" customFormat="1" x14ac:dyDescent="0.35">
      <c r="A23">
        <v>21</v>
      </c>
      <c r="E23" s="34">
        <v>12</v>
      </c>
      <c r="F23" s="35">
        <v>89</v>
      </c>
      <c r="G23" s="36">
        <v>16</v>
      </c>
      <c r="H23" s="35">
        <v>87.5</v>
      </c>
      <c r="I23" s="35">
        <v>20.67</v>
      </c>
      <c r="N23" s="44">
        <f t="shared" si="8"/>
        <v>12</v>
      </c>
      <c r="O23" s="45">
        <f t="shared" si="9"/>
        <v>89</v>
      </c>
      <c r="P23" s="35">
        <f t="shared" ref="P23:P52" si="29">O23-Q23</f>
        <v>4.3999999999999915</v>
      </c>
      <c r="Q23" s="35">
        <f>T22-0.1</f>
        <v>84.600000000000009</v>
      </c>
      <c r="R23" s="46">
        <f t="shared" si="10"/>
        <v>16</v>
      </c>
      <c r="S23" s="45">
        <f t="shared" si="11"/>
        <v>87.5</v>
      </c>
      <c r="T23" s="35">
        <f t="shared" si="20"/>
        <v>83.100000000000009</v>
      </c>
      <c r="U23" s="37">
        <f t="shared" si="27"/>
        <v>4.3999999999999915</v>
      </c>
      <c r="V23" s="45">
        <f t="shared" si="13"/>
        <v>20.67</v>
      </c>
      <c r="W23" s="48">
        <f t="shared" si="14"/>
        <v>1.4999999999999999E-2</v>
      </c>
      <c r="X23" s="38">
        <f t="shared" si="15"/>
        <v>1.4999999999999999E-2</v>
      </c>
      <c r="Y23" s="49">
        <f t="shared" si="1"/>
        <v>1.5</v>
      </c>
      <c r="Z23" s="35">
        <v>100</v>
      </c>
      <c r="AA23" s="40" t="s">
        <v>53</v>
      </c>
      <c r="AB23" s="40">
        <v>8.9999999999999993E-3</v>
      </c>
      <c r="AC23" s="46">
        <v>6</v>
      </c>
      <c r="AD23" s="41">
        <f t="shared" si="21"/>
        <v>3.8099999999999995E-2</v>
      </c>
      <c r="AE23" s="42">
        <f t="shared" si="22"/>
        <v>1.5408242463396129</v>
      </c>
      <c r="AF23" s="42">
        <f t="shared" si="23"/>
        <v>28.106945938168796</v>
      </c>
      <c r="AG23" s="72">
        <f t="shared" si="24"/>
        <v>0.73540540638854912</v>
      </c>
      <c r="AH23" s="39">
        <v>0.7</v>
      </c>
      <c r="AI23" s="39">
        <f t="shared" si="25"/>
        <v>4.1999999999999993</v>
      </c>
      <c r="AJ23" s="72">
        <v>1.1200000000000001</v>
      </c>
      <c r="AK23" s="39">
        <f t="shared" si="26"/>
        <v>1.7257231559003665</v>
      </c>
    </row>
    <row r="24" spans="1:37" x14ac:dyDescent="0.35">
      <c r="A24">
        <v>22</v>
      </c>
      <c r="D24" t="s">
        <v>56</v>
      </c>
      <c r="E24" s="12">
        <v>13</v>
      </c>
      <c r="F24" s="13">
        <v>93.5</v>
      </c>
      <c r="G24" s="14">
        <v>14</v>
      </c>
      <c r="H24" s="13">
        <v>91.5</v>
      </c>
      <c r="I24" s="13">
        <v>17.72</v>
      </c>
      <c r="N24" s="44">
        <f t="shared" si="8"/>
        <v>13</v>
      </c>
      <c r="O24" s="45">
        <f t="shared" si="9"/>
        <v>93.5</v>
      </c>
      <c r="P24" s="13">
        <f>O24-Q24</f>
        <v>1.6999999999999886</v>
      </c>
      <c r="Q24" s="13">
        <f>T17-0.1</f>
        <v>91.800000000000011</v>
      </c>
      <c r="R24" s="46">
        <f t="shared" si="10"/>
        <v>14</v>
      </c>
      <c r="S24" s="45">
        <f t="shared" si="11"/>
        <v>91.5</v>
      </c>
      <c r="T24" s="13">
        <f t="shared" ref="T24:T52" si="30">Q24-Y24</f>
        <v>89.800000000000011</v>
      </c>
      <c r="U24" s="15">
        <f t="shared" ref="U24:U52" si="31">S24-T24</f>
        <v>1.6999999999999886</v>
      </c>
      <c r="V24" s="45">
        <f t="shared" si="13"/>
        <v>17.72</v>
      </c>
      <c r="W24" s="48">
        <f t="shared" si="14"/>
        <v>0.02</v>
      </c>
      <c r="X24" s="48">
        <f t="shared" si="15"/>
        <v>0.02</v>
      </c>
      <c r="Y24" s="49">
        <f t="shared" si="1"/>
        <v>2</v>
      </c>
      <c r="Z24" s="13">
        <v>100</v>
      </c>
      <c r="AA24" s="17" t="s">
        <v>53</v>
      </c>
      <c r="AB24" s="17">
        <v>8.9999999999999993E-3</v>
      </c>
      <c r="AC24" s="46">
        <v>6</v>
      </c>
      <c r="AD24" s="18">
        <f t="shared" ref="AD24:AD52" si="32">((AC24*0.0254)/4)</f>
        <v>3.8099999999999995E-2</v>
      </c>
      <c r="AE24" s="19">
        <f t="shared" ref="AE24:AE52" si="33">((1/AB24)*(POWER(AD24,(2/3)))*(POWER(X24,0.5)))</f>
        <v>1.7791905867961555</v>
      </c>
      <c r="AF24" s="19">
        <f t="shared" ref="AF24:AF52" si="34">((3.141598*(POWER((AC24*0.0254),2))/4)*AE24)*1000</f>
        <v>32.455105607000029</v>
      </c>
      <c r="AG24" s="72">
        <f t="shared" ref="AG24:AG52" si="35">V24/AF24</f>
        <v>0.54598497427714698</v>
      </c>
      <c r="AH24" s="16">
        <v>0.54</v>
      </c>
      <c r="AI24" s="16">
        <f t="shared" ref="AI24:AI52" si="36">AH24*AC24</f>
        <v>3.24</v>
      </c>
      <c r="AJ24" s="16">
        <v>1.02</v>
      </c>
      <c r="AK24" s="16">
        <f t="shared" ref="AK24:AK52" si="37">AJ24*AE24</f>
        <v>1.8147743985320786</v>
      </c>
    </row>
    <row r="25" spans="1:37" x14ac:dyDescent="0.35">
      <c r="A25">
        <v>23</v>
      </c>
      <c r="D25" t="s">
        <v>56</v>
      </c>
      <c r="E25" s="12">
        <v>14</v>
      </c>
      <c r="F25" s="13">
        <v>91.5</v>
      </c>
      <c r="G25" s="14">
        <v>15</v>
      </c>
      <c r="H25" s="13">
        <v>89.5</v>
      </c>
      <c r="I25" s="13">
        <v>44.94</v>
      </c>
      <c r="N25" s="44">
        <f t="shared" si="8"/>
        <v>14</v>
      </c>
      <c r="O25" s="45">
        <f t="shared" si="9"/>
        <v>91.5</v>
      </c>
      <c r="P25" s="13">
        <f>O25-Q25</f>
        <v>1.7999999999999829</v>
      </c>
      <c r="Q25" s="13">
        <f>T24-0.1</f>
        <v>89.700000000000017</v>
      </c>
      <c r="R25" s="46">
        <f t="shared" si="10"/>
        <v>15</v>
      </c>
      <c r="S25" s="45">
        <f t="shared" si="11"/>
        <v>89.5</v>
      </c>
      <c r="T25" s="13">
        <f t="shared" si="30"/>
        <v>84.700000000000017</v>
      </c>
      <c r="U25" s="15">
        <f t="shared" si="31"/>
        <v>4.7999999999999829</v>
      </c>
      <c r="V25" s="45">
        <f t="shared" si="13"/>
        <v>44.94</v>
      </c>
      <c r="W25" s="48">
        <f t="shared" si="14"/>
        <v>0.02</v>
      </c>
      <c r="X25" s="48">
        <v>0.05</v>
      </c>
      <c r="Y25" s="49">
        <f t="shared" si="1"/>
        <v>5</v>
      </c>
      <c r="Z25" s="13">
        <v>100</v>
      </c>
      <c r="AA25" s="17" t="s">
        <v>53</v>
      </c>
      <c r="AB25" s="17">
        <v>8.9999999999999993E-3</v>
      </c>
      <c r="AC25" s="46">
        <v>6</v>
      </c>
      <c r="AD25" s="18">
        <f t="shared" si="32"/>
        <v>3.8099999999999995E-2</v>
      </c>
      <c r="AE25" s="19">
        <f t="shared" si="33"/>
        <v>2.8131473229036761</v>
      </c>
      <c r="AF25" s="19">
        <f t="shared" si="34"/>
        <v>51.316027709710845</v>
      </c>
      <c r="AG25" s="72">
        <f t="shared" si="35"/>
        <v>0.87574978044326934</v>
      </c>
      <c r="AH25" s="16">
        <v>0.71</v>
      </c>
      <c r="AI25" s="16">
        <f t="shared" si="36"/>
        <v>4.26</v>
      </c>
      <c r="AJ25" s="16">
        <v>1.1200000000000001</v>
      </c>
      <c r="AK25" s="16">
        <f t="shared" si="37"/>
        <v>3.1507250016521176</v>
      </c>
    </row>
    <row r="26" spans="1:37" x14ac:dyDescent="0.35">
      <c r="A26">
        <v>24</v>
      </c>
      <c r="D26" t="s">
        <v>56</v>
      </c>
      <c r="E26" s="12">
        <v>15</v>
      </c>
      <c r="F26" s="13">
        <v>89.5</v>
      </c>
      <c r="G26" s="14">
        <v>16</v>
      </c>
      <c r="H26" s="13">
        <v>87.5</v>
      </c>
      <c r="I26" s="13">
        <v>79.41</v>
      </c>
      <c r="N26" s="44">
        <f t="shared" si="8"/>
        <v>15</v>
      </c>
      <c r="O26" s="45">
        <f t="shared" si="9"/>
        <v>89.5</v>
      </c>
      <c r="P26" s="13">
        <f>O26-Q26</f>
        <v>4.8999999999999773</v>
      </c>
      <c r="Q26" s="13">
        <f>T25-0.1</f>
        <v>84.600000000000023</v>
      </c>
      <c r="R26" s="46">
        <f t="shared" si="10"/>
        <v>16</v>
      </c>
      <c r="S26" s="45">
        <f t="shared" si="11"/>
        <v>87.5</v>
      </c>
      <c r="T26" s="13">
        <f t="shared" si="30"/>
        <v>69.600000000000023</v>
      </c>
      <c r="U26" s="15">
        <f t="shared" si="31"/>
        <v>17.899999999999977</v>
      </c>
      <c r="V26" s="45">
        <f t="shared" si="13"/>
        <v>79.41</v>
      </c>
      <c r="W26" s="48">
        <f t="shared" si="14"/>
        <v>0.02</v>
      </c>
      <c r="X26" s="48">
        <v>0.15</v>
      </c>
      <c r="Y26" s="49">
        <f t="shared" si="1"/>
        <v>15</v>
      </c>
      <c r="Z26" s="13">
        <v>100</v>
      </c>
      <c r="AA26" s="17" t="s">
        <v>53</v>
      </c>
      <c r="AB26" s="17">
        <v>8.9999999999999993E-3</v>
      </c>
      <c r="AC26" s="46">
        <v>6</v>
      </c>
      <c r="AD26" s="18">
        <f t="shared" si="32"/>
        <v>3.8099999999999995E-2</v>
      </c>
      <c r="AE26" s="19">
        <f t="shared" si="33"/>
        <v>4.8725140924455381</v>
      </c>
      <c r="AF26" s="19">
        <f t="shared" si="34"/>
        <v>88.881967235831567</v>
      </c>
      <c r="AG26" s="72">
        <f t="shared" si="35"/>
        <v>0.89343207030173521</v>
      </c>
      <c r="AH26" s="16">
        <v>0.72</v>
      </c>
      <c r="AI26" s="16">
        <f t="shared" si="36"/>
        <v>4.32</v>
      </c>
      <c r="AJ26" s="16">
        <v>1.1200000000000001</v>
      </c>
      <c r="AK26" s="16">
        <f t="shared" si="37"/>
        <v>5.4572157835390032</v>
      </c>
    </row>
    <row r="27" spans="1:37" x14ac:dyDescent="0.35">
      <c r="A27">
        <v>25</v>
      </c>
      <c r="D27" t="s">
        <v>56</v>
      </c>
      <c r="E27" s="12">
        <v>16</v>
      </c>
      <c r="F27" s="13">
        <v>87.5</v>
      </c>
      <c r="G27" s="14">
        <v>17</v>
      </c>
      <c r="H27" s="13">
        <v>84</v>
      </c>
      <c r="I27" s="13">
        <v>100.15</v>
      </c>
      <c r="N27" s="44">
        <f t="shared" si="8"/>
        <v>16</v>
      </c>
      <c r="O27" s="45">
        <f t="shared" si="9"/>
        <v>87.5</v>
      </c>
      <c r="P27" s="13">
        <f t="shared" si="29"/>
        <v>17.999999999999972</v>
      </c>
      <c r="Q27" s="13">
        <f>T26-0.1</f>
        <v>69.500000000000028</v>
      </c>
      <c r="R27" s="46">
        <f t="shared" si="10"/>
        <v>17</v>
      </c>
      <c r="S27" s="45">
        <f t="shared" si="11"/>
        <v>84</v>
      </c>
      <c r="T27" s="13">
        <f t="shared" si="30"/>
        <v>44.500000000000028</v>
      </c>
      <c r="U27" s="15">
        <f t="shared" si="31"/>
        <v>39.499999999999972</v>
      </c>
      <c r="V27" s="45">
        <f t="shared" si="13"/>
        <v>100.15</v>
      </c>
      <c r="W27" s="48">
        <f t="shared" si="14"/>
        <v>3.5000000000000003E-2</v>
      </c>
      <c r="X27" s="48">
        <v>0.25</v>
      </c>
      <c r="Y27" s="49">
        <f t="shared" si="1"/>
        <v>25</v>
      </c>
      <c r="Z27" s="13">
        <v>100</v>
      </c>
      <c r="AA27" s="17" t="s">
        <v>53</v>
      </c>
      <c r="AB27" s="17">
        <v>8.9999999999999993E-3</v>
      </c>
      <c r="AC27" s="46">
        <v>6</v>
      </c>
      <c r="AD27" s="18">
        <f t="shared" si="32"/>
        <v>3.8099999999999995E-2</v>
      </c>
      <c r="AE27" s="19">
        <f t="shared" si="33"/>
        <v>6.290388644734171</v>
      </c>
      <c r="AF27" s="19">
        <f t="shared" si="34"/>
        <v>114.74612629417629</v>
      </c>
      <c r="AG27" s="72">
        <f t="shared" si="35"/>
        <v>0.87279634820302354</v>
      </c>
      <c r="AH27" s="16">
        <v>0.7</v>
      </c>
      <c r="AI27" s="16">
        <f t="shared" si="36"/>
        <v>4.1999999999999993</v>
      </c>
      <c r="AJ27" s="16">
        <v>1.1000000000000001</v>
      </c>
      <c r="AK27" s="16">
        <f t="shared" si="37"/>
        <v>6.9194275092075888</v>
      </c>
    </row>
    <row r="28" spans="1:37" s="62" customFormat="1" x14ac:dyDescent="0.35">
      <c r="A28">
        <v>26</v>
      </c>
      <c r="E28" s="63">
        <v>17</v>
      </c>
      <c r="F28" s="64">
        <v>84</v>
      </c>
      <c r="G28" s="65"/>
      <c r="H28" s="64">
        <f t="shared" si="19"/>
        <v>89.5</v>
      </c>
      <c r="I28" s="64">
        <v>50.51</v>
      </c>
      <c r="N28" s="44">
        <f t="shared" si="8"/>
        <v>17</v>
      </c>
      <c r="O28" s="45">
        <f t="shared" si="9"/>
        <v>84</v>
      </c>
      <c r="P28" s="64">
        <f t="shared" si="29"/>
        <v>39.599999999999973</v>
      </c>
      <c r="Q28" s="64">
        <f t="shared" ref="Q28:Q52" si="38">T27-0.1</f>
        <v>44.400000000000027</v>
      </c>
      <c r="R28" s="46">
        <f t="shared" si="10"/>
        <v>0</v>
      </c>
      <c r="S28" s="45">
        <f t="shared" si="11"/>
        <v>89.5</v>
      </c>
      <c r="T28" s="64">
        <f t="shared" si="30"/>
        <v>49.900000000000027</v>
      </c>
      <c r="U28" s="66">
        <f t="shared" si="31"/>
        <v>39.599999999999973</v>
      </c>
      <c r="V28" s="45">
        <f t="shared" si="13"/>
        <v>50.51</v>
      </c>
      <c r="W28" s="48">
        <f t="shared" si="14"/>
        <v>-5.5E-2</v>
      </c>
      <c r="X28" s="67">
        <f t="shared" si="15"/>
        <v>-5.5E-2</v>
      </c>
      <c r="Y28" s="49">
        <f t="shared" si="1"/>
        <v>-5.5</v>
      </c>
      <c r="Z28" s="64">
        <v>100</v>
      </c>
      <c r="AA28" s="69" t="s">
        <v>53</v>
      </c>
      <c r="AB28" s="69">
        <v>8.9999999999999993E-3</v>
      </c>
      <c r="AC28" s="46">
        <v>6</v>
      </c>
      <c r="AD28" s="70">
        <f t="shared" si="32"/>
        <v>3.8099999999999995E-2</v>
      </c>
      <c r="AE28" s="71" t="e">
        <f t="shared" si="33"/>
        <v>#NUM!</v>
      </c>
      <c r="AF28" s="71" t="e">
        <f t="shared" si="34"/>
        <v>#NUM!</v>
      </c>
      <c r="AG28" s="72" t="e">
        <f t="shared" si="35"/>
        <v>#NUM!</v>
      </c>
      <c r="AH28" s="68">
        <v>9.58</v>
      </c>
      <c r="AI28" s="68">
        <f t="shared" si="36"/>
        <v>57.480000000000004</v>
      </c>
      <c r="AJ28" s="68">
        <v>10.08</v>
      </c>
      <c r="AK28" s="68" t="e">
        <f t="shared" si="37"/>
        <v>#NUM!</v>
      </c>
    </row>
    <row r="29" spans="1:37" x14ac:dyDescent="0.35">
      <c r="A29">
        <v>27</v>
      </c>
      <c r="E29" s="12">
        <v>15</v>
      </c>
      <c r="F29" s="13">
        <v>0</v>
      </c>
      <c r="G29" s="14"/>
      <c r="H29" s="13">
        <f t="shared" si="19"/>
        <v>87.5</v>
      </c>
      <c r="I29" s="13">
        <v>51.51</v>
      </c>
      <c r="N29" s="44">
        <f t="shared" si="8"/>
        <v>15</v>
      </c>
      <c r="O29" s="45">
        <f t="shared" si="9"/>
        <v>0</v>
      </c>
      <c r="P29" s="13">
        <f t="shared" si="29"/>
        <v>-49.800000000000026</v>
      </c>
      <c r="Q29" s="13">
        <f t="shared" si="38"/>
        <v>49.800000000000026</v>
      </c>
      <c r="R29" s="46">
        <f t="shared" si="10"/>
        <v>0</v>
      </c>
      <c r="S29" s="45">
        <f t="shared" si="11"/>
        <v>87.5</v>
      </c>
      <c r="T29" s="13">
        <f t="shared" si="30"/>
        <v>137.30000000000001</v>
      </c>
      <c r="U29" s="15">
        <f t="shared" si="31"/>
        <v>-49.800000000000011</v>
      </c>
      <c r="V29" s="45">
        <f t="shared" si="13"/>
        <v>51.51</v>
      </c>
      <c r="W29" s="48">
        <f t="shared" si="14"/>
        <v>-0.875</v>
      </c>
      <c r="X29" s="48">
        <f t="shared" si="15"/>
        <v>-0.875</v>
      </c>
      <c r="Y29" s="49">
        <f t="shared" si="1"/>
        <v>-87.5</v>
      </c>
      <c r="Z29" s="13">
        <v>100</v>
      </c>
      <c r="AA29" s="17" t="s">
        <v>53</v>
      </c>
      <c r="AB29" s="17">
        <v>8.9999999999999993E-3</v>
      </c>
      <c r="AC29" s="46">
        <v>6</v>
      </c>
      <c r="AD29" s="18">
        <f t="shared" si="32"/>
        <v>3.8099999999999995E-2</v>
      </c>
      <c r="AE29" s="19" t="e">
        <f t="shared" si="33"/>
        <v>#NUM!</v>
      </c>
      <c r="AF29" s="19" t="e">
        <f t="shared" si="34"/>
        <v>#NUM!</v>
      </c>
      <c r="AG29" s="72" t="e">
        <f t="shared" si="35"/>
        <v>#NUM!</v>
      </c>
      <c r="AH29" s="16">
        <v>10.58</v>
      </c>
      <c r="AI29" s="16">
        <f t="shared" si="36"/>
        <v>63.480000000000004</v>
      </c>
      <c r="AJ29" s="16">
        <v>11.08</v>
      </c>
      <c r="AK29" s="16" t="e">
        <f t="shared" si="37"/>
        <v>#NUM!</v>
      </c>
    </row>
    <row r="30" spans="1:37" x14ac:dyDescent="0.35">
      <c r="A30">
        <v>28</v>
      </c>
      <c r="E30" s="34">
        <v>16</v>
      </c>
      <c r="F30" s="13">
        <v>0</v>
      </c>
      <c r="G30" s="14"/>
      <c r="H30" s="13">
        <f t="shared" si="19"/>
        <v>84</v>
      </c>
      <c r="I30" s="13">
        <v>52.51</v>
      </c>
      <c r="N30" s="44">
        <f t="shared" si="8"/>
        <v>16</v>
      </c>
      <c r="O30" s="45">
        <f t="shared" si="9"/>
        <v>0</v>
      </c>
      <c r="P30" s="13">
        <f t="shared" si="29"/>
        <v>-137.20000000000002</v>
      </c>
      <c r="Q30" s="13">
        <f t="shared" si="38"/>
        <v>137.20000000000002</v>
      </c>
      <c r="R30" s="46">
        <f t="shared" si="10"/>
        <v>0</v>
      </c>
      <c r="S30" s="45">
        <f t="shared" si="11"/>
        <v>84</v>
      </c>
      <c r="T30" s="13">
        <f t="shared" si="30"/>
        <v>221.20000000000002</v>
      </c>
      <c r="U30" s="15">
        <f t="shared" si="31"/>
        <v>-137.20000000000002</v>
      </c>
      <c r="V30" s="45">
        <f t="shared" si="13"/>
        <v>52.51</v>
      </c>
      <c r="W30" s="48">
        <f t="shared" si="14"/>
        <v>-0.84</v>
      </c>
      <c r="X30" s="48">
        <f t="shared" si="15"/>
        <v>-0.84</v>
      </c>
      <c r="Y30" s="49">
        <f t="shared" si="1"/>
        <v>-84</v>
      </c>
      <c r="Z30" s="13">
        <v>100</v>
      </c>
      <c r="AA30" s="17" t="s">
        <v>53</v>
      </c>
      <c r="AB30" s="17">
        <v>8.9999999999999993E-3</v>
      </c>
      <c r="AC30" s="46">
        <v>6</v>
      </c>
      <c r="AD30" s="18">
        <f t="shared" si="32"/>
        <v>3.8099999999999995E-2</v>
      </c>
      <c r="AE30" s="19" t="e">
        <f t="shared" si="33"/>
        <v>#NUM!</v>
      </c>
      <c r="AF30" s="19" t="e">
        <f t="shared" si="34"/>
        <v>#NUM!</v>
      </c>
      <c r="AG30" s="72" t="e">
        <f t="shared" si="35"/>
        <v>#NUM!</v>
      </c>
      <c r="AH30" s="16">
        <v>11.58</v>
      </c>
      <c r="AI30" s="16">
        <f t="shared" si="36"/>
        <v>69.48</v>
      </c>
      <c r="AJ30" s="16">
        <v>12.08</v>
      </c>
      <c r="AK30" s="16" t="e">
        <f t="shared" si="37"/>
        <v>#NUM!</v>
      </c>
    </row>
    <row r="31" spans="1:37" x14ac:dyDescent="0.35">
      <c r="A31">
        <v>29</v>
      </c>
      <c r="E31" s="12">
        <v>17</v>
      </c>
      <c r="F31" s="13">
        <v>0</v>
      </c>
      <c r="G31" s="14"/>
      <c r="H31" s="13">
        <f t="shared" si="19"/>
        <v>89.5</v>
      </c>
      <c r="I31" s="13">
        <v>53.51</v>
      </c>
      <c r="N31" s="44">
        <f t="shared" si="8"/>
        <v>17</v>
      </c>
      <c r="O31" s="45">
        <f t="shared" si="9"/>
        <v>0</v>
      </c>
      <c r="P31" s="13">
        <f t="shared" si="29"/>
        <v>-221.10000000000002</v>
      </c>
      <c r="Q31" s="13">
        <f t="shared" si="38"/>
        <v>221.10000000000002</v>
      </c>
      <c r="R31" s="46">
        <f t="shared" si="10"/>
        <v>0</v>
      </c>
      <c r="S31" s="45">
        <f t="shared" si="11"/>
        <v>89.5</v>
      </c>
      <c r="T31" s="13">
        <f t="shared" si="30"/>
        <v>310.60000000000002</v>
      </c>
      <c r="U31" s="15">
        <f t="shared" si="31"/>
        <v>-221.10000000000002</v>
      </c>
      <c r="V31" s="45">
        <f t="shared" si="13"/>
        <v>53.51</v>
      </c>
      <c r="W31" s="48">
        <f t="shared" si="14"/>
        <v>-0.89500000000000002</v>
      </c>
      <c r="X31" s="48">
        <f t="shared" si="15"/>
        <v>-0.89500000000000002</v>
      </c>
      <c r="Y31" s="49">
        <f t="shared" si="1"/>
        <v>-89.5</v>
      </c>
      <c r="Z31" s="13">
        <v>100</v>
      </c>
      <c r="AA31" s="17" t="s">
        <v>53</v>
      </c>
      <c r="AB31" s="17">
        <v>8.9999999999999993E-3</v>
      </c>
      <c r="AC31" s="46">
        <v>6</v>
      </c>
      <c r="AD31" s="18">
        <f t="shared" si="32"/>
        <v>3.8099999999999995E-2</v>
      </c>
      <c r="AE31" s="19" t="e">
        <f t="shared" si="33"/>
        <v>#NUM!</v>
      </c>
      <c r="AF31" s="19" t="e">
        <f t="shared" si="34"/>
        <v>#NUM!</v>
      </c>
      <c r="AG31" s="72" t="e">
        <f t="shared" si="35"/>
        <v>#NUM!</v>
      </c>
      <c r="AH31" s="16">
        <v>12.58</v>
      </c>
      <c r="AI31" s="16">
        <f t="shared" si="36"/>
        <v>75.48</v>
      </c>
      <c r="AJ31" s="16">
        <v>13.08</v>
      </c>
      <c r="AK31" s="16" t="e">
        <f t="shared" si="37"/>
        <v>#NUM!</v>
      </c>
    </row>
    <row r="32" spans="1:37" x14ac:dyDescent="0.35">
      <c r="A32">
        <v>30</v>
      </c>
      <c r="E32" s="12">
        <v>17</v>
      </c>
      <c r="F32" s="13">
        <v>0</v>
      </c>
      <c r="G32" s="14"/>
      <c r="H32" s="13">
        <f t="shared" si="19"/>
        <v>87.5</v>
      </c>
      <c r="I32" s="13">
        <v>54.51</v>
      </c>
      <c r="N32" s="44">
        <f t="shared" si="8"/>
        <v>17</v>
      </c>
      <c r="O32" s="45">
        <f t="shared" si="9"/>
        <v>0</v>
      </c>
      <c r="P32" s="13">
        <f t="shared" si="29"/>
        <v>-310.5</v>
      </c>
      <c r="Q32" s="13">
        <f t="shared" si="38"/>
        <v>310.5</v>
      </c>
      <c r="R32" s="46">
        <f t="shared" si="10"/>
        <v>0</v>
      </c>
      <c r="S32" s="45">
        <f t="shared" si="11"/>
        <v>87.5</v>
      </c>
      <c r="T32" s="13">
        <f t="shared" si="30"/>
        <v>398</v>
      </c>
      <c r="U32" s="15">
        <f t="shared" si="31"/>
        <v>-310.5</v>
      </c>
      <c r="V32" s="45">
        <f t="shared" si="13"/>
        <v>54.51</v>
      </c>
      <c r="W32" s="48">
        <f t="shared" si="14"/>
        <v>-0.875</v>
      </c>
      <c r="X32" s="48">
        <f t="shared" si="15"/>
        <v>-0.875</v>
      </c>
      <c r="Y32" s="49">
        <f t="shared" si="1"/>
        <v>-87.5</v>
      </c>
      <c r="Z32" s="13">
        <v>100</v>
      </c>
      <c r="AA32" s="17" t="s">
        <v>53</v>
      </c>
      <c r="AB32" s="17">
        <v>8.9999999999999993E-3</v>
      </c>
      <c r="AC32" s="46">
        <v>6</v>
      </c>
      <c r="AD32" s="18">
        <f t="shared" si="32"/>
        <v>3.8099999999999995E-2</v>
      </c>
      <c r="AE32" s="19" t="e">
        <f t="shared" si="33"/>
        <v>#NUM!</v>
      </c>
      <c r="AF32" s="19" t="e">
        <f t="shared" si="34"/>
        <v>#NUM!</v>
      </c>
      <c r="AG32" s="72" t="e">
        <f t="shared" si="35"/>
        <v>#NUM!</v>
      </c>
      <c r="AH32" s="16">
        <v>13.58</v>
      </c>
      <c r="AI32" s="16">
        <f t="shared" si="36"/>
        <v>81.48</v>
      </c>
      <c r="AJ32" s="16">
        <v>14.08</v>
      </c>
      <c r="AK32" s="16" t="e">
        <f t="shared" si="37"/>
        <v>#NUM!</v>
      </c>
    </row>
    <row r="33" spans="1:37" x14ac:dyDescent="0.35">
      <c r="A33">
        <v>31</v>
      </c>
      <c r="E33" s="12">
        <v>18</v>
      </c>
      <c r="F33" s="13">
        <v>0</v>
      </c>
      <c r="G33" s="14"/>
      <c r="H33" s="13">
        <f t="shared" si="19"/>
        <v>84</v>
      </c>
      <c r="I33" s="13">
        <v>55.51</v>
      </c>
      <c r="N33" s="44">
        <f t="shared" si="8"/>
        <v>18</v>
      </c>
      <c r="O33" s="45">
        <f t="shared" si="9"/>
        <v>0</v>
      </c>
      <c r="P33" s="13">
        <f t="shared" si="29"/>
        <v>-397.9</v>
      </c>
      <c r="Q33" s="13">
        <f t="shared" si="38"/>
        <v>397.9</v>
      </c>
      <c r="R33" s="46">
        <f t="shared" si="10"/>
        <v>0</v>
      </c>
      <c r="S33" s="45">
        <f t="shared" si="11"/>
        <v>84</v>
      </c>
      <c r="T33" s="13">
        <f t="shared" si="30"/>
        <v>481.9</v>
      </c>
      <c r="U33" s="15">
        <f t="shared" si="31"/>
        <v>-397.9</v>
      </c>
      <c r="V33" s="45">
        <f t="shared" si="13"/>
        <v>55.51</v>
      </c>
      <c r="W33" s="48">
        <f t="shared" si="14"/>
        <v>-0.84</v>
      </c>
      <c r="X33" s="48">
        <f t="shared" si="15"/>
        <v>-0.84</v>
      </c>
      <c r="Y33" s="49">
        <f t="shared" si="1"/>
        <v>-84</v>
      </c>
      <c r="Z33" s="13">
        <v>100</v>
      </c>
      <c r="AA33" s="17" t="s">
        <v>53</v>
      </c>
      <c r="AB33" s="17">
        <v>8.9999999999999993E-3</v>
      </c>
      <c r="AC33" s="46">
        <v>6</v>
      </c>
      <c r="AD33" s="18">
        <f t="shared" si="32"/>
        <v>3.8099999999999995E-2</v>
      </c>
      <c r="AE33" s="19" t="e">
        <f t="shared" si="33"/>
        <v>#NUM!</v>
      </c>
      <c r="AF33" s="19" t="e">
        <f t="shared" si="34"/>
        <v>#NUM!</v>
      </c>
      <c r="AG33" s="72" t="e">
        <f t="shared" si="35"/>
        <v>#NUM!</v>
      </c>
      <c r="AH33" s="16">
        <v>14.58</v>
      </c>
      <c r="AI33" s="16">
        <f t="shared" si="36"/>
        <v>87.48</v>
      </c>
      <c r="AJ33" s="16">
        <v>15.08</v>
      </c>
      <c r="AK33" s="16" t="e">
        <f t="shared" si="37"/>
        <v>#NUM!</v>
      </c>
    </row>
    <row r="34" spans="1:37" x14ac:dyDescent="0.35">
      <c r="A34">
        <v>32</v>
      </c>
      <c r="E34" s="12">
        <v>18</v>
      </c>
      <c r="F34" s="13">
        <v>0</v>
      </c>
      <c r="G34" s="14"/>
      <c r="H34" s="13">
        <f t="shared" si="19"/>
        <v>89.5</v>
      </c>
      <c r="I34" s="13">
        <v>56.51</v>
      </c>
      <c r="N34" s="44">
        <f t="shared" si="8"/>
        <v>18</v>
      </c>
      <c r="O34" s="45">
        <f t="shared" si="9"/>
        <v>0</v>
      </c>
      <c r="P34" s="13">
        <f t="shared" si="29"/>
        <v>-481.79999999999995</v>
      </c>
      <c r="Q34" s="13">
        <f t="shared" si="38"/>
        <v>481.79999999999995</v>
      </c>
      <c r="R34" s="46">
        <f t="shared" si="10"/>
        <v>0</v>
      </c>
      <c r="S34" s="45">
        <f t="shared" si="11"/>
        <v>89.5</v>
      </c>
      <c r="T34" s="13">
        <f t="shared" si="30"/>
        <v>571.29999999999995</v>
      </c>
      <c r="U34" s="15">
        <f t="shared" si="31"/>
        <v>-481.79999999999995</v>
      </c>
      <c r="V34" s="45">
        <f t="shared" si="13"/>
        <v>56.51</v>
      </c>
      <c r="W34" s="48">
        <f t="shared" si="14"/>
        <v>-0.89500000000000002</v>
      </c>
      <c r="X34" s="48">
        <f t="shared" si="15"/>
        <v>-0.89500000000000002</v>
      </c>
      <c r="Y34" s="49">
        <f t="shared" si="1"/>
        <v>-89.5</v>
      </c>
      <c r="Z34" s="13">
        <v>100</v>
      </c>
      <c r="AA34" s="17" t="s">
        <v>53</v>
      </c>
      <c r="AB34" s="17">
        <v>8.9999999999999993E-3</v>
      </c>
      <c r="AC34" s="46">
        <v>6</v>
      </c>
      <c r="AD34" s="18">
        <f t="shared" si="32"/>
        <v>3.8099999999999995E-2</v>
      </c>
      <c r="AE34" s="19" t="e">
        <f t="shared" si="33"/>
        <v>#NUM!</v>
      </c>
      <c r="AF34" s="19" t="e">
        <f t="shared" si="34"/>
        <v>#NUM!</v>
      </c>
      <c r="AG34" s="72" t="e">
        <f t="shared" si="35"/>
        <v>#NUM!</v>
      </c>
      <c r="AH34" s="16">
        <v>15.58</v>
      </c>
      <c r="AI34" s="16">
        <f t="shared" si="36"/>
        <v>93.48</v>
      </c>
      <c r="AJ34" s="16">
        <v>16.079999999999998</v>
      </c>
      <c r="AK34" s="16" t="e">
        <f t="shared" si="37"/>
        <v>#NUM!</v>
      </c>
    </row>
    <row r="35" spans="1:37" x14ac:dyDescent="0.35">
      <c r="A35">
        <v>33</v>
      </c>
      <c r="E35" s="12">
        <v>19</v>
      </c>
      <c r="F35" s="13">
        <v>0</v>
      </c>
      <c r="G35" s="14"/>
      <c r="H35" s="13">
        <f t="shared" si="19"/>
        <v>87.5</v>
      </c>
      <c r="I35" s="13">
        <v>57.51</v>
      </c>
      <c r="N35" s="44">
        <f t="shared" si="8"/>
        <v>19</v>
      </c>
      <c r="O35" s="45">
        <f t="shared" si="9"/>
        <v>0</v>
      </c>
      <c r="P35" s="13">
        <f t="shared" si="29"/>
        <v>-571.19999999999993</v>
      </c>
      <c r="Q35" s="13">
        <f t="shared" si="38"/>
        <v>571.19999999999993</v>
      </c>
      <c r="R35" s="46">
        <f t="shared" si="10"/>
        <v>0</v>
      </c>
      <c r="S35" s="45">
        <f t="shared" si="11"/>
        <v>87.5</v>
      </c>
      <c r="T35" s="13">
        <f t="shared" si="30"/>
        <v>658.69999999999993</v>
      </c>
      <c r="U35" s="15">
        <f t="shared" si="31"/>
        <v>-571.19999999999993</v>
      </c>
      <c r="V35" s="45">
        <f t="shared" si="13"/>
        <v>57.51</v>
      </c>
      <c r="W35" s="48">
        <f t="shared" si="14"/>
        <v>-0.875</v>
      </c>
      <c r="X35" s="48">
        <f t="shared" si="15"/>
        <v>-0.875</v>
      </c>
      <c r="Y35" s="49">
        <f t="shared" si="1"/>
        <v>-87.5</v>
      </c>
      <c r="Z35" s="13">
        <v>100</v>
      </c>
      <c r="AA35" s="17" t="s">
        <v>53</v>
      </c>
      <c r="AB35" s="17">
        <v>8.9999999999999993E-3</v>
      </c>
      <c r="AC35" s="46">
        <v>6</v>
      </c>
      <c r="AD35" s="18">
        <f t="shared" si="32"/>
        <v>3.8099999999999995E-2</v>
      </c>
      <c r="AE35" s="19" t="e">
        <f t="shared" si="33"/>
        <v>#NUM!</v>
      </c>
      <c r="AF35" s="19" t="e">
        <f t="shared" si="34"/>
        <v>#NUM!</v>
      </c>
      <c r="AG35" s="72" t="e">
        <f t="shared" si="35"/>
        <v>#NUM!</v>
      </c>
      <c r="AH35" s="16">
        <v>16.579999999999998</v>
      </c>
      <c r="AI35" s="16">
        <f t="shared" si="36"/>
        <v>99.47999999999999</v>
      </c>
      <c r="AJ35" s="16">
        <v>17.079999999999998</v>
      </c>
      <c r="AK35" s="16" t="e">
        <f t="shared" si="37"/>
        <v>#NUM!</v>
      </c>
    </row>
    <row r="36" spans="1:37" x14ac:dyDescent="0.35">
      <c r="E36" s="12">
        <v>19</v>
      </c>
      <c r="F36" s="13">
        <v>0</v>
      </c>
      <c r="G36" s="14"/>
      <c r="H36" s="13">
        <f t="shared" si="19"/>
        <v>84</v>
      </c>
      <c r="I36" s="13">
        <v>58.51</v>
      </c>
      <c r="N36" s="44">
        <f t="shared" si="8"/>
        <v>19</v>
      </c>
      <c r="O36" s="45">
        <f t="shared" si="9"/>
        <v>0</v>
      </c>
      <c r="P36" s="13">
        <f t="shared" si="29"/>
        <v>-658.59999999999991</v>
      </c>
      <c r="Q36" s="13">
        <f t="shared" si="38"/>
        <v>658.59999999999991</v>
      </c>
      <c r="R36" s="46">
        <f t="shared" si="10"/>
        <v>0</v>
      </c>
      <c r="S36" s="45">
        <f t="shared" si="11"/>
        <v>84</v>
      </c>
      <c r="T36" s="13">
        <f t="shared" si="30"/>
        <v>742.59999999999991</v>
      </c>
      <c r="U36" s="15">
        <f t="shared" si="31"/>
        <v>-658.59999999999991</v>
      </c>
      <c r="V36" s="45">
        <f t="shared" si="13"/>
        <v>58.51</v>
      </c>
      <c r="W36" s="48">
        <f t="shared" si="14"/>
        <v>-0.84</v>
      </c>
      <c r="X36" s="48">
        <f t="shared" si="15"/>
        <v>-0.84</v>
      </c>
      <c r="Y36" s="49">
        <f t="shared" si="1"/>
        <v>-84</v>
      </c>
      <c r="Z36" s="13">
        <v>100</v>
      </c>
      <c r="AA36" s="17" t="s">
        <v>53</v>
      </c>
      <c r="AB36" s="17">
        <v>8.9999999999999993E-3</v>
      </c>
      <c r="AC36" s="46">
        <v>6</v>
      </c>
      <c r="AD36" s="18">
        <f t="shared" si="32"/>
        <v>3.8099999999999995E-2</v>
      </c>
      <c r="AE36" s="19" t="e">
        <f t="shared" si="33"/>
        <v>#NUM!</v>
      </c>
      <c r="AF36" s="19" t="e">
        <f t="shared" si="34"/>
        <v>#NUM!</v>
      </c>
      <c r="AG36" s="72" t="e">
        <f t="shared" si="35"/>
        <v>#NUM!</v>
      </c>
      <c r="AH36" s="16">
        <v>17.579999999999998</v>
      </c>
      <c r="AI36" s="16">
        <f t="shared" si="36"/>
        <v>105.47999999999999</v>
      </c>
      <c r="AJ36" s="16">
        <v>18.079999999999998</v>
      </c>
      <c r="AK36" s="16" t="e">
        <f t="shared" si="37"/>
        <v>#NUM!</v>
      </c>
    </row>
    <row r="37" spans="1:37" x14ac:dyDescent="0.35">
      <c r="E37" s="34">
        <v>20</v>
      </c>
      <c r="F37" s="13">
        <v>0</v>
      </c>
      <c r="G37" s="14"/>
      <c r="H37" s="13">
        <f t="shared" si="19"/>
        <v>89.5</v>
      </c>
      <c r="I37" s="13">
        <v>59.51</v>
      </c>
      <c r="N37" s="44">
        <f t="shared" si="8"/>
        <v>20</v>
      </c>
      <c r="O37" s="45">
        <f t="shared" si="9"/>
        <v>0</v>
      </c>
      <c r="P37" s="13">
        <f t="shared" si="29"/>
        <v>-742.49999999999989</v>
      </c>
      <c r="Q37" s="13">
        <f t="shared" si="38"/>
        <v>742.49999999999989</v>
      </c>
      <c r="R37" s="46">
        <f t="shared" si="10"/>
        <v>0</v>
      </c>
      <c r="S37" s="45">
        <f t="shared" si="11"/>
        <v>89.5</v>
      </c>
      <c r="T37" s="13">
        <f t="shared" si="30"/>
        <v>831.99999999999989</v>
      </c>
      <c r="U37" s="15">
        <f t="shared" si="31"/>
        <v>-742.49999999999989</v>
      </c>
      <c r="V37" s="45">
        <f t="shared" si="13"/>
        <v>59.51</v>
      </c>
      <c r="W37" s="48">
        <f t="shared" si="14"/>
        <v>-0.89500000000000002</v>
      </c>
      <c r="X37" s="48">
        <f t="shared" si="15"/>
        <v>-0.89500000000000002</v>
      </c>
      <c r="Y37" s="49">
        <f t="shared" si="1"/>
        <v>-89.5</v>
      </c>
      <c r="Z37" s="13">
        <v>100</v>
      </c>
      <c r="AA37" s="17" t="s">
        <v>53</v>
      </c>
      <c r="AB37" s="17">
        <v>8.9999999999999993E-3</v>
      </c>
      <c r="AC37" s="46">
        <v>6</v>
      </c>
      <c r="AD37" s="18">
        <f t="shared" si="32"/>
        <v>3.8099999999999995E-2</v>
      </c>
      <c r="AE37" s="19" t="e">
        <f t="shared" si="33"/>
        <v>#NUM!</v>
      </c>
      <c r="AF37" s="19" t="e">
        <f t="shared" si="34"/>
        <v>#NUM!</v>
      </c>
      <c r="AG37" s="72" t="e">
        <f t="shared" si="35"/>
        <v>#NUM!</v>
      </c>
      <c r="AH37" s="16">
        <v>18.579999999999998</v>
      </c>
      <c r="AI37" s="16">
        <f t="shared" si="36"/>
        <v>111.47999999999999</v>
      </c>
      <c r="AJ37" s="16">
        <v>19.079999999999998</v>
      </c>
      <c r="AK37" s="16" t="e">
        <f t="shared" si="37"/>
        <v>#NUM!</v>
      </c>
    </row>
    <row r="38" spans="1:37" x14ac:dyDescent="0.35">
      <c r="E38" s="12">
        <v>21</v>
      </c>
      <c r="F38" s="13">
        <v>0</v>
      </c>
      <c r="G38" s="14"/>
      <c r="H38" s="13">
        <f t="shared" si="19"/>
        <v>87.5</v>
      </c>
      <c r="I38" s="13">
        <v>60.51</v>
      </c>
      <c r="N38" s="44">
        <f t="shared" si="8"/>
        <v>21</v>
      </c>
      <c r="O38" s="45">
        <f t="shared" si="9"/>
        <v>0</v>
      </c>
      <c r="P38" s="13">
        <f t="shared" si="29"/>
        <v>-831.89999999999986</v>
      </c>
      <c r="Q38" s="13">
        <f t="shared" si="38"/>
        <v>831.89999999999986</v>
      </c>
      <c r="R38" s="46">
        <f t="shared" si="10"/>
        <v>0</v>
      </c>
      <c r="S38" s="45">
        <f t="shared" si="11"/>
        <v>87.5</v>
      </c>
      <c r="T38" s="13">
        <f t="shared" si="30"/>
        <v>919.39999999999986</v>
      </c>
      <c r="U38" s="15">
        <f t="shared" si="31"/>
        <v>-831.89999999999986</v>
      </c>
      <c r="V38" s="45">
        <f t="shared" si="13"/>
        <v>60.51</v>
      </c>
      <c r="W38" s="48">
        <f t="shared" si="14"/>
        <v>-0.875</v>
      </c>
      <c r="X38" s="48">
        <f t="shared" si="15"/>
        <v>-0.875</v>
      </c>
      <c r="Y38" s="49">
        <f t="shared" si="1"/>
        <v>-87.5</v>
      </c>
      <c r="Z38" s="13">
        <v>100</v>
      </c>
      <c r="AA38" s="17" t="s">
        <v>53</v>
      </c>
      <c r="AB38" s="17">
        <v>8.9999999999999993E-3</v>
      </c>
      <c r="AC38" s="46">
        <v>6</v>
      </c>
      <c r="AD38" s="18">
        <f t="shared" si="32"/>
        <v>3.8099999999999995E-2</v>
      </c>
      <c r="AE38" s="19" t="e">
        <f t="shared" si="33"/>
        <v>#NUM!</v>
      </c>
      <c r="AF38" s="19" t="e">
        <f t="shared" si="34"/>
        <v>#NUM!</v>
      </c>
      <c r="AG38" s="72" t="e">
        <f t="shared" si="35"/>
        <v>#NUM!</v>
      </c>
      <c r="AH38" s="16">
        <v>19.579999999999998</v>
      </c>
      <c r="AI38" s="16">
        <f t="shared" si="36"/>
        <v>117.47999999999999</v>
      </c>
      <c r="AJ38" s="16">
        <v>20.079999999999998</v>
      </c>
      <c r="AK38" s="16" t="e">
        <f t="shared" si="37"/>
        <v>#NUM!</v>
      </c>
    </row>
    <row r="39" spans="1:37" x14ac:dyDescent="0.35">
      <c r="E39" s="12">
        <v>21</v>
      </c>
      <c r="F39" s="13">
        <v>0</v>
      </c>
      <c r="G39" s="14"/>
      <c r="H39" s="13">
        <f t="shared" si="19"/>
        <v>84</v>
      </c>
      <c r="I39" s="13">
        <v>61.51</v>
      </c>
      <c r="N39" s="44">
        <f t="shared" si="8"/>
        <v>21</v>
      </c>
      <c r="O39" s="45">
        <f t="shared" si="9"/>
        <v>0</v>
      </c>
      <c r="P39" s="13">
        <f t="shared" si="29"/>
        <v>-919.29999999999984</v>
      </c>
      <c r="Q39" s="13">
        <f t="shared" si="38"/>
        <v>919.29999999999984</v>
      </c>
      <c r="R39" s="46">
        <f t="shared" si="10"/>
        <v>0</v>
      </c>
      <c r="S39" s="45">
        <f t="shared" si="11"/>
        <v>84</v>
      </c>
      <c r="T39" s="13">
        <f t="shared" si="30"/>
        <v>1003.2999999999998</v>
      </c>
      <c r="U39" s="15">
        <f t="shared" si="31"/>
        <v>-919.29999999999984</v>
      </c>
      <c r="V39" s="45">
        <f t="shared" si="13"/>
        <v>61.51</v>
      </c>
      <c r="W39" s="48">
        <f t="shared" si="14"/>
        <v>-0.84</v>
      </c>
      <c r="X39" s="48">
        <f t="shared" si="15"/>
        <v>-0.84</v>
      </c>
      <c r="Y39" s="49">
        <f t="shared" si="1"/>
        <v>-84</v>
      </c>
      <c r="Z39" s="13">
        <v>100</v>
      </c>
      <c r="AA39" s="17" t="s">
        <v>53</v>
      </c>
      <c r="AB39" s="17">
        <v>8.9999999999999993E-3</v>
      </c>
      <c r="AC39" s="46">
        <v>6</v>
      </c>
      <c r="AD39" s="18">
        <f t="shared" si="32"/>
        <v>3.8099999999999995E-2</v>
      </c>
      <c r="AE39" s="19" t="e">
        <f t="shared" si="33"/>
        <v>#NUM!</v>
      </c>
      <c r="AF39" s="19" t="e">
        <f t="shared" si="34"/>
        <v>#NUM!</v>
      </c>
      <c r="AG39" s="72" t="e">
        <f t="shared" si="35"/>
        <v>#NUM!</v>
      </c>
      <c r="AH39" s="16">
        <v>20.58</v>
      </c>
      <c r="AI39" s="16">
        <f t="shared" si="36"/>
        <v>123.47999999999999</v>
      </c>
      <c r="AJ39" s="16">
        <v>21.08</v>
      </c>
      <c r="AK39" s="16" t="e">
        <f t="shared" si="37"/>
        <v>#NUM!</v>
      </c>
    </row>
    <row r="40" spans="1:37" x14ac:dyDescent="0.35">
      <c r="E40" s="12">
        <v>22</v>
      </c>
      <c r="F40" s="13">
        <v>0</v>
      </c>
      <c r="G40" s="14"/>
      <c r="H40" s="13">
        <f t="shared" si="19"/>
        <v>89.5</v>
      </c>
      <c r="I40" s="13">
        <v>62.51</v>
      </c>
      <c r="N40" s="44">
        <f t="shared" si="8"/>
        <v>22</v>
      </c>
      <c r="O40" s="45">
        <f t="shared" si="9"/>
        <v>0</v>
      </c>
      <c r="P40" s="13">
        <f t="shared" si="29"/>
        <v>-1003.1999999999998</v>
      </c>
      <c r="Q40" s="13">
        <f t="shared" si="38"/>
        <v>1003.1999999999998</v>
      </c>
      <c r="R40" s="46">
        <f t="shared" si="10"/>
        <v>0</v>
      </c>
      <c r="S40" s="45">
        <f t="shared" si="11"/>
        <v>89.5</v>
      </c>
      <c r="T40" s="13">
        <f t="shared" si="30"/>
        <v>1092.6999999999998</v>
      </c>
      <c r="U40" s="15">
        <f t="shared" si="31"/>
        <v>-1003.1999999999998</v>
      </c>
      <c r="V40" s="45">
        <f t="shared" si="13"/>
        <v>62.51</v>
      </c>
      <c r="W40" s="48">
        <f t="shared" si="14"/>
        <v>-0.89500000000000002</v>
      </c>
      <c r="X40" s="48">
        <f t="shared" si="15"/>
        <v>-0.89500000000000002</v>
      </c>
      <c r="Y40" s="49">
        <f t="shared" si="1"/>
        <v>-89.5</v>
      </c>
      <c r="Z40" s="13">
        <v>100</v>
      </c>
      <c r="AA40" s="17" t="s">
        <v>53</v>
      </c>
      <c r="AB40" s="17">
        <v>8.9999999999999993E-3</v>
      </c>
      <c r="AC40" s="46">
        <v>6</v>
      </c>
      <c r="AD40" s="18">
        <f t="shared" si="32"/>
        <v>3.8099999999999995E-2</v>
      </c>
      <c r="AE40" s="19" t="e">
        <f t="shared" si="33"/>
        <v>#NUM!</v>
      </c>
      <c r="AF40" s="19" t="e">
        <f t="shared" si="34"/>
        <v>#NUM!</v>
      </c>
      <c r="AG40" s="72" t="e">
        <f t="shared" si="35"/>
        <v>#NUM!</v>
      </c>
      <c r="AH40" s="16">
        <v>21.58</v>
      </c>
      <c r="AI40" s="16">
        <f t="shared" si="36"/>
        <v>129.47999999999999</v>
      </c>
      <c r="AJ40" s="16">
        <v>22.08</v>
      </c>
      <c r="AK40" s="16" t="e">
        <f t="shared" si="37"/>
        <v>#NUM!</v>
      </c>
    </row>
    <row r="41" spans="1:37" x14ac:dyDescent="0.35">
      <c r="E41" s="12">
        <v>22</v>
      </c>
      <c r="F41" s="13">
        <v>0</v>
      </c>
      <c r="G41" s="14"/>
      <c r="H41" s="13">
        <f t="shared" si="19"/>
        <v>87.5</v>
      </c>
      <c r="I41" s="13">
        <v>63.51</v>
      </c>
      <c r="N41" s="44">
        <f t="shared" si="8"/>
        <v>22</v>
      </c>
      <c r="O41" s="45">
        <f t="shared" si="9"/>
        <v>0</v>
      </c>
      <c r="P41" s="13">
        <f t="shared" si="29"/>
        <v>-1092.5999999999999</v>
      </c>
      <c r="Q41" s="13">
        <f t="shared" si="38"/>
        <v>1092.5999999999999</v>
      </c>
      <c r="R41" s="46">
        <f t="shared" si="10"/>
        <v>0</v>
      </c>
      <c r="S41" s="45">
        <f t="shared" si="11"/>
        <v>87.5</v>
      </c>
      <c r="T41" s="13">
        <f t="shared" si="30"/>
        <v>1180.0999999999999</v>
      </c>
      <c r="U41" s="15">
        <f t="shared" si="31"/>
        <v>-1092.5999999999999</v>
      </c>
      <c r="V41" s="45">
        <f t="shared" si="13"/>
        <v>63.51</v>
      </c>
      <c r="W41" s="48">
        <f t="shared" si="14"/>
        <v>-0.875</v>
      </c>
      <c r="X41" s="48">
        <f t="shared" si="15"/>
        <v>-0.875</v>
      </c>
      <c r="Y41" s="49">
        <f t="shared" si="1"/>
        <v>-87.5</v>
      </c>
      <c r="Z41" s="13">
        <v>100</v>
      </c>
      <c r="AA41" s="17" t="s">
        <v>53</v>
      </c>
      <c r="AB41" s="17">
        <v>8.9999999999999993E-3</v>
      </c>
      <c r="AC41" s="46">
        <v>6</v>
      </c>
      <c r="AD41" s="18">
        <f t="shared" si="32"/>
        <v>3.8099999999999995E-2</v>
      </c>
      <c r="AE41" s="19" t="e">
        <f t="shared" si="33"/>
        <v>#NUM!</v>
      </c>
      <c r="AF41" s="19" t="e">
        <f t="shared" si="34"/>
        <v>#NUM!</v>
      </c>
      <c r="AG41" s="72" t="e">
        <f t="shared" si="35"/>
        <v>#NUM!</v>
      </c>
      <c r="AH41" s="16">
        <v>22.58</v>
      </c>
      <c r="AI41" s="16">
        <f t="shared" si="36"/>
        <v>135.47999999999999</v>
      </c>
      <c r="AJ41" s="16">
        <v>23.08</v>
      </c>
      <c r="AK41" s="16" t="e">
        <f t="shared" si="37"/>
        <v>#NUM!</v>
      </c>
    </row>
    <row r="42" spans="1:37" x14ac:dyDescent="0.35">
      <c r="E42" s="12">
        <v>23</v>
      </c>
      <c r="F42" s="13">
        <v>0</v>
      </c>
      <c r="G42" s="14"/>
      <c r="H42" s="13">
        <f t="shared" si="19"/>
        <v>84</v>
      </c>
      <c r="I42" s="13">
        <v>64.510000000000005</v>
      </c>
      <c r="N42" s="44">
        <f t="shared" si="8"/>
        <v>23</v>
      </c>
      <c r="O42" s="45">
        <f t="shared" si="9"/>
        <v>0</v>
      </c>
      <c r="P42" s="13">
        <f t="shared" si="29"/>
        <v>-1180</v>
      </c>
      <c r="Q42" s="13">
        <f t="shared" si="38"/>
        <v>1180</v>
      </c>
      <c r="R42" s="46">
        <f t="shared" si="10"/>
        <v>0</v>
      </c>
      <c r="S42" s="45">
        <f t="shared" si="11"/>
        <v>84</v>
      </c>
      <c r="T42" s="13">
        <f t="shared" si="30"/>
        <v>1264</v>
      </c>
      <c r="U42" s="15">
        <f t="shared" si="31"/>
        <v>-1180</v>
      </c>
      <c r="V42" s="45">
        <f t="shared" si="13"/>
        <v>64.510000000000005</v>
      </c>
      <c r="W42" s="48">
        <f t="shared" si="14"/>
        <v>-0.84</v>
      </c>
      <c r="X42" s="48">
        <f t="shared" si="15"/>
        <v>-0.84</v>
      </c>
      <c r="Y42" s="49">
        <f t="shared" si="1"/>
        <v>-84</v>
      </c>
      <c r="Z42" s="13">
        <v>100</v>
      </c>
      <c r="AA42" s="17" t="s">
        <v>53</v>
      </c>
      <c r="AB42" s="17">
        <v>8.9999999999999993E-3</v>
      </c>
      <c r="AC42" s="46">
        <v>6</v>
      </c>
      <c r="AD42" s="18">
        <f t="shared" si="32"/>
        <v>3.8099999999999995E-2</v>
      </c>
      <c r="AE42" s="19" t="e">
        <f t="shared" si="33"/>
        <v>#NUM!</v>
      </c>
      <c r="AF42" s="19" t="e">
        <f t="shared" si="34"/>
        <v>#NUM!</v>
      </c>
      <c r="AG42" s="72" t="e">
        <f t="shared" si="35"/>
        <v>#NUM!</v>
      </c>
      <c r="AH42" s="16">
        <v>23.58</v>
      </c>
      <c r="AI42" s="16">
        <f t="shared" si="36"/>
        <v>141.47999999999999</v>
      </c>
      <c r="AJ42" s="16">
        <v>24.08</v>
      </c>
      <c r="AK42" s="16" t="e">
        <f t="shared" si="37"/>
        <v>#NUM!</v>
      </c>
    </row>
    <row r="43" spans="1:37" x14ac:dyDescent="0.35">
      <c r="E43" s="12">
        <v>23</v>
      </c>
      <c r="F43" s="13">
        <v>0</v>
      </c>
      <c r="G43" s="14"/>
      <c r="H43" s="13">
        <f t="shared" si="19"/>
        <v>89.5</v>
      </c>
      <c r="I43" s="13">
        <v>65.510000000000005</v>
      </c>
      <c r="N43" s="44">
        <f t="shared" si="8"/>
        <v>23</v>
      </c>
      <c r="O43" s="45">
        <f t="shared" si="9"/>
        <v>0</v>
      </c>
      <c r="P43" s="13">
        <f t="shared" si="29"/>
        <v>-1263.9000000000001</v>
      </c>
      <c r="Q43" s="13">
        <f t="shared" si="38"/>
        <v>1263.9000000000001</v>
      </c>
      <c r="R43" s="46">
        <f t="shared" si="10"/>
        <v>0</v>
      </c>
      <c r="S43" s="45">
        <f t="shared" si="11"/>
        <v>89.5</v>
      </c>
      <c r="T43" s="13">
        <f t="shared" si="30"/>
        <v>1353.4</v>
      </c>
      <c r="U43" s="15">
        <f t="shared" si="31"/>
        <v>-1263.9000000000001</v>
      </c>
      <c r="V43" s="45">
        <f t="shared" si="13"/>
        <v>65.510000000000005</v>
      </c>
      <c r="W43" s="48">
        <f t="shared" si="14"/>
        <v>-0.89500000000000002</v>
      </c>
      <c r="X43" s="48">
        <f t="shared" si="15"/>
        <v>-0.89500000000000002</v>
      </c>
      <c r="Y43" s="49">
        <f t="shared" si="1"/>
        <v>-89.5</v>
      </c>
      <c r="Z43" s="13">
        <v>100</v>
      </c>
      <c r="AA43" s="17" t="s">
        <v>53</v>
      </c>
      <c r="AB43" s="17">
        <v>8.9999999999999993E-3</v>
      </c>
      <c r="AC43" s="46">
        <v>6</v>
      </c>
      <c r="AD43" s="18">
        <f t="shared" si="32"/>
        <v>3.8099999999999995E-2</v>
      </c>
      <c r="AE43" s="19" t="e">
        <f t="shared" si="33"/>
        <v>#NUM!</v>
      </c>
      <c r="AF43" s="19" t="e">
        <f t="shared" si="34"/>
        <v>#NUM!</v>
      </c>
      <c r="AG43" s="72" t="e">
        <f t="shared" si="35"/>
        <v>#NUM!</v>
      </c>
      <c r="AH43" s="16">
        <v>24.58</v>
      </c>
      <c r="AI43" s="16">
        <f t="shared" si="36"/>
        <v>147.47999999999999</v>
      </c>
      <c r="AJ43" s="16">
        <v>25.08</v>
      </c>
      <c r="AK43" s="16" t="e">
        <f t="shared" si="37"/>
        <v>#NUM!</v>
      </c>
    </row>
    <row r="44" spans="1:37" x14ac:dyDescent="0.35">
      <c r="E44" s="34">
        <v>2</v>
      </c>
      <c r="F44" s="13">
        <v>0</v>
      </c>
      <c r="G44" s="14"/>
      <c r="H44" s="13">
        <f t="shared" si="19"/>
        <v>87.5</v>
      </c>
      <c r="I44" s="13">
        <v>66.510000000000005</v>
      </c>
      <c r="N44" s="44">
        <f t="shared" si="8"/>
        <v>2</v>
      </c>
      <c r="O44" s="45">
        <f t="shared" si="9"/>
        <v>0</v>
      </c>
      <c r="P44" s="13">
        <f t="shared" si="29"/>
        <v>-1353.3000000000002</v>
      </c>
      <c r="Q44" s="13">
        <f t="shared" si="38"/>
        <v>1353.3000000000002</v>
      </c>
      <c r="R44" s="46">
        <f t="shared" si="10"/>
        <v>0</v>
      </c>
      <c r="S44" s="45">
        <f t="shared" si="11"/>
        <v>87.5</v>
      </c>
      <c r="T44" s="13">
        <f t="shared" si="30"/>
        <v>1440.8000000000002</v>
      </c>
      <c r="U44" s="15">
        <f t="shared" si="31"/>
        <v>-1353.3000000000002</v>
      </c>
      <c r="V44" s="45">
        <f t="shared" si="13"/>
        <v>66.510000000000005</v>
      </c>
      <c r="W44" s="48">
        <f t="shared" si="14"/>
        <v>-0.875</v>
      </c>
      <c r="X44" s="48">
        <f t="shared" si="15"/>
        <v>-0.875</v>
      </c>
      <c r="Y44" s="49">
        <f t="shared" si="1"/>
        <v>-87.5</v>
      </c>
      <c r="Z44" s="13">
        <v>100</v>
      </c>
      <c r="AA44" s="17" t="s">
        <v>53</v>
      </c>
      <c r="AB44" s="17">
        <v>8.9999999999999993E-3</v>
      </c>
      <c r="AC44" s="46">
        <v>6</v>
      </c>
      <c r="AD44" s="18">
        <f t="shared" si="32"/>
        <v>3.8099999999999995E-2</v>
      </c>
      <c r="AE44" s="19" t="e">
        <f t="shared" si="33"/>
        <v>#NUM!</v>
      </c>
      <c r="AF44" s="19" t="e">
        <f t="shared" si="34"/>
        <v>#NUM!</v>
      </c>
      <c r="AG44" s="72" t="e">
        <f t="shared" si="35"/>
        <v>#NUM!</v>
      </c>
      <c r="AH44" s="16">
        <v>25.58</v>
      </c>
      <c r="AI44" s="16">
        <f t="shared" si="36"/>
        <v>153.47999999999999</v>
      </c>
      <c r="AJ44" s="16">
        <v>26.08</v>
      </c>
      <c r="AK44" s="16" t="e">
        <f t="shared" si="37"/>
        <v>#NUM!</v>
      </c>
    </row>
    <row r="45" spans="1:37" x14ac:dyDescent="0.35">
      <c r="E45" s="12">
        <v>34</v>
      </c>
      <c r="F45" s="13">
        <v>0</v>
      </c>
      <c r="G45" s="14"/>
      <c r="H45" s="13">
        <f t="shared" si="19"/>
        <v>84</v>
      </c>
      <c r="I45" s="13">
        <v>67.510000000000005</v>
      </c>
      <c r="N45" s="44">
        <f t="shared" si="8"/>
        <v>34</v>
      </c>
      <c r="O45" s="45">
        <f t="shared" si="9"/>
        <v>0</v>
      </c>
      <c r="P45" s="13">
        <f t="shared" si="29"/>
        <v>-1440.7000000000003</v>
      </c>
      <c r="Q45" s="13">
        <f t="shared" si="38"/>
        <v>1440.7000000000003</v>
      </c>
      <c r="R45" s="46">
        <f t="shared" si="10"/>
        <v>0</v>
      </c>
      <c r="S45" s="45">
        <f t="shared" si="11"/>
        <v>84</v>
      </c>
      <c r="T45" s="13">
        <f t="shared" si="30"/>
        <v>1524.7000000000003</v>
      </c>
      <c r="U45" s="15">
        <f t="shared" si="31"/>
        <v>-1440.7000000000003</v>
      </c>
      <c r="V45" s="45">
        <f t="shared" si="13"/>
        <v>67.510000000000005</v>
      </c>
      <c r="W45" s="48">
        <f t="shared" si="14"/>
        <v>-0.84</v>
      </c>
      <c r="X45" s="48">
        <f t="shared" si="15"/>
        <v>-0.84</v>
      </c>
      <c r="Y45" s="49">
        <f t="shared" si="1"/>
        <v>-84</v>
      </c>
      <c r="Z45" s="13">
        <v>100</v>
      </c>
      <c r="AA45" s="17" t="s">
        <v>53</v>
      </c>
      <c r="AB45" s="17">
        <v>8.9999999999999993E-3</v>
      </c>
      <c r="AC45" s="46">
        <v>6</v>
      </c>
      <c r="AD45" s="18">
        <f t="shared" si="32"/>
        <v>3.8099999999999995E-2</v>
      </c>
      <c r="AE45" s="19" t="e">
        <f t="shared" si="33"/>
        <v>#NUM!</v>
      </c>
      <c r="AF45" s="19" t="e">
        <f t="shared" si="34"/>
        <v>#NUM!</v>
      </c>
      <c r="AG45" s="72" t="e">
        <f t="shared" si="35"/>
        <v>#NUM!</v>
      </c>
      <c r="AH45" s="16">
        <v>26.58</v>
      </c>
      <c r="AI45" s="16">
        <f t="shared" si="36"/>
        <v>159.47999999999999</v>
      </c>
      <c r="AJ45" s="16">
        <v>27.08</v>
      </c>
      <c r="AK45" s="16" t="e">
        <f t="shared" si="37"/>
        <v>#NUM!</v>
      </c>
    </row>
    <row r="46" spans="1:37" x14ac:dyDescent="0.35">
      <c r="E46" s="12">
        <v>35</v>
      </c>
      <c r="F46" s="13">
        <v>0</v>
      </c>
      <c r="G46" s="14"/>
      <c r="H46" s="13">
        <f t="shared" si="19"/>
        <v>89.5</v>
      </c>
      <c r="I46" s="13">
        <v>68.510000000000005</v>
      </c>
      <c r="N46" s="44">
        <f t="shared" si="8"/>
        <v>35</v>
      </c>
      <c r="O46" s="45">
        <f t="shared" si="9"/>
        <v>0</v>
      </c>
      <c r="P46" s="13">
        <f t="shared" si="29"/>
        <v>-1524.6000000000004</v>
      </c>
      <c r="Q46" s="13">
        <f t="shared" si="38"/>
        <v>1524.6000000000004</v>
      </c>
      <c r="R46" s="46">
        <f t="shared" si="10"/>
        <v>0</v>
      </c>
      <c r="S46" s="45">
        <f t="shared" si="11"/>
        <v>89.5</v>
      </c>
      <c r="T46" s="13">
        <f t="shared" si="30"/>
        <v>1614.1000000000004</v>
      </c>
      <c r="U46" s="15">
        <f t="shared" si="31"/>
        <v>-1524.6000000000004</v>
      </c>
      <c r="V46" s="45">
        <f t="shared" si="13"/>
        <v>68.510000000000005</v>
      </c>
      <c r="W46" s="48">
        <f t="shared" si="14"/>
        <v>-0.89500000000000002</v>
      </c>
      <c r="X46" s="48">
        <f t="shared" si="15"/>
        <v>-0.89500000000000002</v>
      </c>
      <c r="Y46" s="49">
        <f t="shared" si="1"/>
        <v>-89.5</v>
      </c>
      <c r="Z46" s="13">
        <v>100</v>
      </c>
      <c r="AA46" s="17" t="s">
        <v>53</v>
      </c>
      <c r="AB46" s="17">
        <v>8.9999999999999993E-3</v>
      </c>
      <c r="AC46" s="46">
        <v>6</v>
      </c>
      <c r="AD46" s="18">
        <f t="shared" si="32"/>
        <v>3.8099999999999995E-2</v>
      </c>
      <c r="AE46" s="19" t="e">
        <f t="shared" si="33"/>
        <v>#NUM!</v>
      </c>
      <c r="AF46" s="19" t="e">
        <f t="shared" si="34"/>
        <v>#NUM!</v>
      </c>
      <c r="AG46" s="72" t="e">
        <f t="shared" si="35"/>
        <v>#NUM!</v>
      </c>
      <c r="AH46" s="16">
        <v>27.58</v>
      </c>
      <c r="AI46" s="16">
        <f t="shared" si="36"/>
        <v>165.48</v>
      </c>
      <c r="AJ46" s="16">
        <v>28.08</v>
      </c>
      <c r="AK46" s="16" t="e">
        <f t="shared" si="37"/>
        <v>#NUM!</v>
      </c>
    </row>
    <row r="47" spans="1:37" x14ac:dyDescent="0.35">
      <c r="E47" s="12">
        <v>36</v>
      </c>
      <c r="F47" s="13">
        <v>0</v>
      </c>
      <c r="G47" s="14"/>
      <c r="H47" s="13">
        <f t="shared" si="19"/>
        <v>87.5</v>
      </c>
      <c r="I47" s="13">
        <v>69.510000000000005</v>
      </c>
      <c r="N47" s="44">
        <f t="shared" si="8"/>
        <v>36</v>
      </c>
      <c r="O47" s="45">
        <f t="shared" si="9"/>
        <v>0</v>
      </c>
      <c r="P47" s="13">
        <f t="shared" si="29"/>
        <v>-1614.0000000000005</v>
      </c>
      <c r="Q47" s="13">
        <f t="shared" si="38"/>
        <v>1614.0000000000005</v>
      </c>
      <c r="R47" s="46">
        <f t="shared" si="10"/>
        <v>0</v>
      </c>
      <c r="S47" s="45">
        <f t="shared" si="11"/>
        <v>87.5</v>
      </c>
      <c r="T47" s="13">
        <f t="shared" si="30"/>
        <v>1701.5000000000005</v>
      </c>
      <c r="U47" s="15">
        <f t="shared" si="31"/>
        <v>-1614.0000000000005</v>
      </c>
      <c r="V47" s="45">
        <f t="shared" si="13"/>
        <v>69.510000000000005</v>
      </c>
      <c r="W47" s="48">
        <f t="shared" si="14"/>
        <v>-0.875</v>
      </c>
      <c r="X47" s="48">
        <f t="shared" si="15"/>
        <v>-0.875</v>
      </c>
      <c r="Y47" s="49">
        <f t="shared" si="1"/>
        <v>-87.5</v>
      </c>
      <c r="Z47" s="13">
        <v>100</v>
      </c>
      <c r="AA47" s="17" t="s">
        <v>53</v>
      </c>
      <c r="AB47" s="17">
        <v>8.9999999999999993E-3</v>
      </c>
      <c r="AC47" s="46">
        <v>6</v>
      </c>
      <c r="AD47" s="18">
        <f t="shared" si="32"/>
        <v>3.8099999999999995E-2</v>
      </c>
      <c r="AE47" s="19" t="e">
        <f t="shared" si="33"/>
        <v>#NUM!</v>
      </c>
      <c r="AF47" s="19" t="e">
        <f t="shared" si="34"/>
        <v>#NUM!</v>
      </c>
      <c r="AG47" s="72" t="e">
        <f t="shared" si="35"/>
        <v>#NUM!</v>
      </c>
      <c r="AH47" s="16">
        <v>28.58</v>
      </c>
      <c r="AI47" s="16">
        <f t="shared" si="36"/>
        <v>171.48</v>
      </c>
      <c r="AJ47" s="16">
        <v>29.08</v>
      </c>
      <c r="AK47" s="16" t="e">
        <f t="shared" si="37"/>
        <v>#NUM!</v>
      </c>
    </row>
    <row r="48" spans="1:37" x14ac:dyDescent="0.35">
      <c r="E48" s="12">
        <v>37</v>
      </c>
      <c r="F48" s="13">
        <v>0</v>
      </c>
      <c r="G48" s="14"/>
      <c r="H48" s="13">
        <f t="shared" si="19"/>
        <v>84</v>
      </c>
      <c r="I48" s="13">
        <v>70.510000000000005</v>
      </c>
      <c r="N48" s="44">
        <f t="shared" si="8"/>
        <v>37</v>
      </c>
      <c r="O48" s="45">
        <f t="shared" si="9"/>
        <v>0</v>
      </c>
      <c r="P48" s="13">
        <f t="shared" si="29"/>
        <v>-1701.4000000000005</v>
      </c>
      <c r="Q48" s="13">
        <f t="shared" si="38"/>
        <v>1701.4000000000005</v>
      </c>
      <c r="R48" s="46">
        <f t="shared" si="10"/>
        <v>0</v>
      </c>
      <c r="S48" s="45">
        <f t="shared" si="11"/>
        <v>84</v>
      </c>
      <c r="T48" s="13">
        <f t="shared" si="30"/>
        <v>1785.4000000000005</v>
      </c>
      <c r="U48" s="15">
        <f t="shared" si="31"/>
        <v>-1701.4000000000005</v>
      </c>
      <c r="V48" s="45">
        <f t="shared" si="13"/>
        <v>70.510000000000005</v>
      </c>
      <c r="W48" s="48">
        <f t="shared" si="14"/>
        <v>-0.84</v>
      </c>
      <c r="X48" s="48">
        <f t="shared" si="15"/>
        <v>-0.84</v>
      </c>
      <c r="Y48" s="49">
        <f t="shared" si="1"/>
        <v>-84</v>
      </c>
      <c r="Z48" s="13">
        <v>100</v>
      </c>
      <c r="AA48" s="17" t="s">
        <v>53</v>
      </c>
      <c r="AB48" s="17">
        <v>8.9999999999999993E-3</v>
      </c>
      <c r="AC48" s="46">
        <v>6</v>
      </c>
      <c r="AD48" s="18">
        <f t="shared" si="32"/>
        <v>3.8099999999999995E-2</v>
      </c>
      <c r="AE48" s="19" t="e">
        <f t="shared" si="33"/>
        <v>#NUM!</v>
      </c>
      <c r="AF48" s="19" t="e">
        <f t="shared" si="34"/>
        <v>#NUM!</v>
      </c>
      <c r="AG48" s="72" t="e">
        <f t="shared" si="35"/>
        <v>#NUM!</v>
      </c>
      <c r="AH48" s="16">
        <v>29.58</v>
      </c>
      <c r="AI48" s="16">
        <f t="shared" si="36"/>
        <v>177.48</v>
      </c>
      <c r="AJ48" s="16">
        <v>30.08</v>
      </c>
      <c r="AK48" s="16" t="e">
        <f t="shared" si="37"/>
        <v>#NUM!</v>
      </c>
    </row>
    <row r="49" spans="5:37" x14ac:dyDescent="0.35">
      <c r="E49" s="12">
        <v>38</v>
      </c>
      <c r="F49" s="13">
        <v>0</v>
      </c>
      <c r="G49" s="14"/>
      <c r="H49" s="13">
        <f t="shared" si="19"/>
        <v>89.5</v>
      </c>
      <c r="I49" s="13">
        <v>71.510000000000005</v>
      </c>
      <c r="N49" s="44">
        <f t="shared" si="8"/>
        <v>38</v>
      </c>
      <c r="O49" s="45">
        <f t="shared" si="9"/>
        <v>0</v>
      </c>
      <c r="P49" s="13">
        <f t="shared" si="29"/>
        <v>-1785.3000000000006</v>
      </c>
      <c r="Q49" s="13">
        <f t="shared" si="38"/>
        <v>1785.3000000000006</v>
      </c>
      <c r="R49" s="46">
        <f t="shared" si="10"/>
        <v>0</v>
      </c>
      <c r="S49" s="45">
        <f t="shared" si="11"/>
        <v>89.5</v>
      </c>
      <c r="T49" s="13">
        <f t="shared" si="30"/>
        <v>1874.8000000000006</v>
      </c>
      <c r="U49" s="15">
        <f t="shared" si="31"/>
        <v>-1785.3000000000006</v>
      </c>
      <c r="V49" s="45">
        <f t="shared" si="13"/>
        <v>71.510000000000005</v>
      </c>
      <c r="W49" s="48">
        <f t="shared" si="14"/>
        <v>-0.89500000000000002</v>
      </c>
      <c r="X49" s="48">
        <f t="shared" si="15"/>
        <v>-0.89500000000000002</v>
      </c>
      <c r="Y49" s="49">
        <f t="shared" si="1"/>
        <v>-89.5</v>
      </c>
      <c r="Z49" s="13">
        <v>100</v>
      </c>
      <c r="AA49" s="17" t="s">
        <v>53</v>
      </c>
      <c r="AB49" s="17">
        <v>8.9999999999999993E-3</v>
      </c>
      <c r="AC49" s="46">
        <v>6</v>
      </c>
      <c r="AD49" s="18">
        <f t="shared" si="32"/>
        <v>3.8099999999999995E-2</v>
      </c>
      <c r="AE49" s="19" t="e">
        <f t="shared" si="33"/>
        <v>#NUM!</v>
      </c>
      <c r="AF49" s="19" t="e">
        <f t="shared" si="34"/>
        <v>#NUM!</v>
      </c>
      <c r="AG49" s="72" t="e">
        <f t="shared" si="35"/>
        <v>#NUM!</v>
      </c>
      <c r="AH49" s="16">
        <v>30.58</v>
      </c>
      <c r="AI49" s="16">
        <f t="shared" si="36"/>
        <v>183.48</v>
      </c>
      <c r="AJ49" s="16">
        <v>31.08</v>
      </c>
      <c r="AK49" s="16" t="e">
        <f t="shared" si="37"/>
        <v>#NUM!</v>
      </c>
    </row>
    <row r="50" spans="5:37" x14ac:dyDescent="0.35">
      <c r="E50" s="12">
        <v>39</v>
      </c>
      <c r="F50" s="13">
        <v>0</v>
      </c>
      <c r="G50" s="14"/>
      <c r="H50" s="13">
        <f t="shared" si="19"/>
        <v>87.5</v>
      </c>
      <c r="I50" s="13">
        <v>72.510000000000005</v>
      </c>
      <c r="N50" s="44">
        <f t="shared" si="8"/>
        <v>39</v>
      </c>
      <c r="O50" s="45">
        <f t="shared" si="9"/>
        <v>0</v>
      </c>
      <c r="P50" s="13">
        <f t="shared" si="29"/>
        <v>-1874.7000000000007</v>
      </c>
      <c r="Q50" s="13">
        <f t="shared" si="38"/>
        <v>1874.7000000000007</v>
      </c>
      <c r="R50" s="46">
        <f t="shared" si="10"/>
        <v>0</v>
      </c>
      <c r="S50" s="45">
        <f t="shared" si="11"/>
        <v>87.5</v>
      </c>
      <c r="T50" s="13">
        <f t="shared" si="30"/>
        <v>1962.2000000000007</v>
      </c>
      <c r="U50" s="15">
        <f t="shared" si="31"/>
        <v>-1874.7000000000007</v>
      </c>
      <c r="V50" s="45">
        <f t="shared" si="13"/>
        <v>72.510000000000005</v>
      </c>
      <c r="W50" s="48">
        <f t="shared" si="14"/>
        <v>-0.875</v>
      </c>
      <c r="X50" s="48">
        <f t="shared" si="15"/>
        <v>-0.875</v>
      </c>
      <c r="Y50" s="49">
        <f t="shared" si="1"/>
        <v>-87.5</v>
      </c>
      <c r="Z50" s="13">
        <v>100</v>
      </c>
      <c r="AA50" s="17" t="s">
        <v>53</v>
      </c>
      <c r="AB50" s="17">
        <v>8.9999999999999993E-3</v>
      </c>
      <c r="AC50" s="46">
        <v>6</v>
      </c>
      <c r="AD50" s="18">
        <f t="shared" si="32"/>
        <v>3.8099999999999995E-2</v>
      </c>
      <c r="AE50" s="19" t="e">
        <f t="shared" si="33"/>
        <v>#NUM!</v>
      </c>
      <c r="AF50" s="19" t="e">
        <f t="shared" si="34"/>
        <v>#NUM!</v>
      </c>
      <c r="AG50" s="72" t="e">
        <f t="shared" si="35"/>
        <v>#NUM!</v>
      </c>
      <c r="AH50" s="16">
        <v>31.58</v>
      </c>
      <c r="AI50" s="16">
        <f t="shared" si="36"/>
        <v>189.48</v>
      </c>
      <c r="AJ50" s="16">
        <v>32.08</v>
      </c>
      <c r="AK50" s="16" t="e">
        <f t="shared" si="37"/>
        <v>#NUM!</v>
      </c>
    </row>
    <row r="51" spans="5:37" x14ac:dyDescent="0.35">
      <c r="E51" s="34">
        <v>40</v>
      </c>
      <c r="F51" s="13">
        <v>0</v>
      </c>
      <c r="G51" s="14"/>
      <c r="H51" s="13">
        <f t="shared" si="19"/>
        <v>84</v>
      </c>
      <c r="I51" s="13">
        <v>73.510000000000005</v>
      </c>
      <c r="N51" s="44">
        <f t="shared" si="8"/>
        <v>40</v>
      </c>
      <c r="O51" s="45">
        <f t="shared" si="9"/>
        <v>0</v>
      </c>
      <c r="P51" s="13">
        <f t="shared" si="29"/>
        <v>-1962.1000000000008</v>
      </c>
      <c r="Q51" s="13">
        <f t="shared" si="38"/>
        <v>1962.1000000000008</v>
      </c>
      <c r="R51" s="46">
        <f t="shared" si="10"/>
        <v>0</v>
      </c>
      <c r="S51" s="45">
        <f t="shared" si="11"/>
        <v>84</v>
      </c>
      <c r="T51" s="13">
        <f t="shared" si="30"/>
        <v>2046.1000000000008</v>
      </c>
      <c r="U51" s="15">
        <f t="shared" si="31"/>
        <v>-1962.1000000000008</v>
      </c>
      <c r="V51" s="45">
        <f t="shared" si="13"/>
        <v>73.510000000000005</v>
      </c>
      <c r="W51" s="48">
        <f t="shared" si="14"/>
        <v>-0.84</v>
      </c>
      <c r="X51" s="48">
        <f t="shared" si="15"/>
        <v>-0.84</v>
      </c>
      <c r="Y51" s="49">
        <f t="shared" si="1"/>
        <v>-84</v>
      </c>
      <c r="Z51" s="13">
        <v>100</v>
      </c>
      <c r="AA51" s="17" t="s">
        <v>53</v>
      </c>
      <c r="AB51" s="17">
        <v>8.9999999999999993E-3</v>
      </c>
      <c r="AC51" s="46">
        <v>6</v>
      </c>
      <c r="AD51" s="18">
        <f t="shared" si="32"/>
        <v>3.8099999999999995E-2</v>
      </c>
      <c r="AE51" s="19" t="e">
        <f t="shared" si="33"/>
        <v>#NUM!</v>
      </c>
      <c r="AF51" s="19" t="e">
        <f t="shared" si="34"/>
        <v>#NUM!</v>
      </c>
      <c r="AG51" s="72" t="e">
        <f t="shared" si="35"/>
        <v>#NUM!</v>
      </c>
      <c r="AH51" s="16">
        <v>32.58</v>
      </c>
      <c r="AI51" s="16">
        <f t="shared" si="36"/>
        <v>195.48</v>
      </c>
      <c r="AJ51" s="16">
        <v>33.08</v>
      </c>
      <c r="AK51" s="16" t="e">
        <f t="shared" si="37"/>
        <v>#NUM!</v>
      </c>
    </row>
    <row r="52" spans="5:37" x14ac:dyDescent="0.35">
      <c r="E52" s="12">
        <v>41</v>
      </c>
      <c r="F52" s="13">
        <v>0</v>
      </c>
      <c r="G52" s="14"/>
      <c r="H52" s="13">
        <f t="shared" si="19"/>
        <v>89.5</v>
      </c>
      <c r="I52" s="13">
        <v>74.510000000000005</v>
      </c>
      <c r="N52" s="44">
        <f t="shared" si="8"/>
        <v>41</v>
      </c>
      <c r="O52" s="45">
        <f t="shared" si="9"/>
        <v>0</v>
      </c>
      <c r="P52" s="13">
        <f t="shared" si="29"/>
        <v>-2046.0000000000009</v>
      </c>
      <c r="Q52" s="13">
        <f t="shared" si="38"/>
        <v>2046.0000000000009</v>
      </c>
      <c r="R52" s="46">
        <f t="shared" si="10"/>
        <v>0</v>
      </c>
      <c r="S52" s="45">
        <f t="shared" si="11"/>
        <v>89.5</v>
      </c>
      <c r="T52" s="13">
        <f t="shared" si="30"/>
        <v>2135.5000000000009</v>
      </c>
      <c r="U52" s="15">
        <f t="shared" si="31"/>
        <v>-2046.0000000000009</v>
      </c>
      <c r="V52" s="45">
        <f t="shared" si="13"/>
        <v>74.510000000000005</v>
      </c>
      <c r="W52" s="48">
        <f t="shared" si="14"/>
        <v>-0.89500000000000002</v>
      </c>
      <c r="X52" s="48">
        <f t="shared" si="15"/>
        <v>-0.89500000000000002</v>
      </c>
      <c r="Y52" s="49">
        <f t="shared" si="1"/>
        <v>-89.5</v>
      </c>
      <c r="Z52" s="13">
        <v>100</v>
      </c>
      <c r="AA52" s="17" t="s">
        <v>53</v>
      </c>
      <c r="AB52" s="17">
        <v>8.9999999999999993E-3</v>
      </c>
      <c r="AC52" s="46">
        <v>6</v>
      </c>
      <c r="AD52" s="18">
        <f t="shared" si="32"/>
        <v>3.8099999999999995E-2</v>
      </c>
      <c r="AE52" s="19" t="e">
        <f t="shared" si="33"/>
        <v>#NUM!</v>
      </c>
      <c r="AF52" s="19" t="e">
        <f t="shared" si="34"/>
        <v>#NUM!</v>
      </c>
      <c r="AG52" s="72" t="e">
        <f t="shared" si="35"/>
        <v>#NUM!</v>
      </c>
      <c r="AH52" s="16">
        <v>33.58</v>
      </c>
      <c r="AI52" s="16">
        <f t="shared" si="36"/>
        <v>201.48</v>
      </c>
      <c r="AJ52" s="16">
        <v>34.08</v>
      </c>
      <c r="AK52" s="16" t="e">
        <f t="shared" si="37"/>
        <v>#NUM!</v>
      </c>
    </row>
    <row r="53" spans="5:37" x14ac:dyDescent="0.35">
      <c r="E53" s="53"/>
      <c r="F53" s="7"/>
      <c r="G53" s="54"/>
      <c r="H53" s="7"/>
      <c r="I53" s="7"/>
      <c r="N53" s="53"/>
      <c r="O53" s="7"/>
      <c r="P53" s="7"/>
      <c r="Q53" s="7"/>
      <c r="R53" s="54"/>
      <c r="S53" s="7"/>
      <c r="T53" s="7"/>
      <c r="U53" s="55"/>
      <c r="V53" s="7"/>
      <c r="W53" s="56"/>
      <c r="X53" s="56"/>
      <c r="Y53" s="57"/>
      <c r="Z53" s="7"/>
      <c r="AA53" s="58"/>
      <c r="AB53" s="58"/>
      <c r="AC53" s="54"/>
      <c r="AD53" s="59"/>
      <c r="AE53" s="60"/>
      <c r="AF53" s="60"/>
      <c r="AG53" s="73"/>
      <c r="AH53" s="57"/>
      <c r="AI53" s="57"/>
      <c r="AJ53" s="57"/>
      <c r="AK53" s="57"/>
    </row>
    <row r="54" spans="5:37" x14ac:dyDescent="0.35">
      <c r="E54" s="53"/>
      <c r="F54" s="7"/>
      <c r="G54" s="54"/>
      <c r="H54" s="7"/>
      <c r="I54" s="7"/>
      <c r="N54" s="53"/>
      <c r="O54" s="7"/>
      <c r="P54" s="7"/>
      <c r="Q54" s="7"/>
      <c r="R54" s="54"/>
      <c r="S54" s="7"/>
      <c r="T54" s="7"/>
      <c r="U54" s="55"/>
      <c r="V54" s="7"/>
      <c r="W54" s="56"/>
      <c r="X54" s="56"/>
      <c r="Y54" s="57"/>
      <c r="Z54" s="7"/>
      <c r="AA54" s="58"/>
      <c r="AB54" s="58"/>
      <c r="AC54" s="54"/>
      <c r="AD54" s="59"/>
      <c r="AE54" s="60"/>
      <c r="AF54" s="60"/>
      <c r="AG54" s="73"/>
      <c r="AH54" s="57"/>
      <c r="AI54" s="57"/>
      <c r="AJ54" s="57"/>
      <c r="AK54" s="57"/>
    </row>
    <row r="55" spans="5:37" x14ac:dyDescent="0.35">
      <c r="E55" s="53"/>
      <c r="F55" s="7"/>
      <c r="G55" s="54"/>
      <c r="H55" s="7"/>
      <c r="I55" s="7"/>
      <c r="N55" s="53"/>
      <c r="O55" s="7"/>
      <c r="P55" s="7"/>
      <c r="Q55" s="7"/>
      <c r="R55" s="54"/>
      <c r="S55" s="7"/>
      <c r="T55" s="7"/>
      <c r="U55" s="55"/>
      <c r="V55" s="7"/>
      <c r="W55" s="56"/>
      <c r="X55" s="56"/>
      <c r="Y55" s="57"/>
      <c r="Z55" s="7"/>
      <c r="AA55" s="58"/>
      <c r="AB55" s="58"/>
      <c r="AC55" s="54"/>
      <c r="AD55" s="59"/>
      <c r="AE55" s="60"/>
      <c r="AF55" s="60"/>
      <c r="AG55" s="73"/>
      <c r="AH55" s="57"/>
      <c r="AI55" s="57"/>
      <c r="AJ55" s="57"/>
      <c r="AK55" s="57"/>
    </row>
    <row r="56" spans="5:37" x14ac:dyDescent="0.35">
      <c r="E56" s="53"/>
      <c r="F56" s="7"/>
      <c r="G56" s="54"/>
      <c r="H56" s="7"/>
      <c r="I56" s="7"/>
      <c r="N56" s="53"/>
      <c r="O56" s="7"/>
      <c r="P56" s="7"/>
      <c r="Q56" s="7"/>
      <c r="R56" s="54"/>
      <c r="S56" s="7"/>
      <c r="T56" s="7"/>
      <c r="U56" s="55"/>
      <c r="V56" s="7"/>
      <c r="W56" s="56"/>
      <c r="X56" s="56"/>
      <c r="Y56" s="57"/>
      <c r="Z56" s="7"/>
      <c r="AA56" s="58"/>
      <c r="AB56" s="58"/>
      <c r="AC56" s="54"/>
      <c r="AD56" s="59"/>
      <c r="AE56" s="60"/>
      <c r="AF56" s="60"/>
      <c r="AG56" s="73"/>
      <c r="AH56" s="57"/>
      <c r="AI56" s="57"/>
      <c r="AJ56" s="57"/>
      <c r="AK56" s="57"/>
    </row>
    <row r="57" spans="5:37" x14ac:dyDescent="0.35">
      <c r="E57" s="53"/>
      <c r="F57" s="7"/>
      <c r="G57" s="54"/>
      <c r="H57" s="7"/>
      <c r="I57" s="7"/>
      <c r="N57" s="53"/>
      <c r="O57" s="7"/>
      <c r="P57" s="7"/>
      <c r="Q57" s="7"/>
      <c r="R57" s="54"/>
      <c r="S57" s="7"/>
      <c r="T57" s="7"/>
      <c r="U57" s="55"/>
      <c r="V57" s="7"/>
      <c r="W57" s="56"/>
      <c r="X57" s="56"/>
      <c r="Y57" s="57"/>
      <c r="Z57" s="7"/>
      <c r="AA57" s="58"/>
      <c r="AB57" s="58"/>
      <c r="AC57" s="54"/>
      <c r="AD57" s="59"/>
      <c r="AE57" s="60"/>
      <c r="AF57" s="60"/>
      <c r="AG57" s="73"/>
      <c r="AH57" s="57"/>
      <c r="AI57" s="57"/>
      <c r="AJ57" s="57"/>
      <c r="AK57" s="57"/>
    </row>
    <row r="58" spans="5:37" x14ac:dyDescent="0.35">
      <c r="E58" s="53"/>
      <c r="F58" s="7"/>
      <c r="G58" s="54"/>
      <c r="H58" s="7"/>
      <c r="I58" s="7"/>
      <c r="N58" s="53"/>
      <c r="O58" s="7"/>
      <c r="P58" s="7"/>
      <c r="Q58" s="7"/>
      <c r="R58" s="54"/>
      <c r="S58" s="7"/>
      <c r="T58" s="7"/>
      <c r="U58" s="55"/>
      <c r="V58" s="7"/>
      <c r="W58" s="56"/>
      <c r="X58" s="56"/>
      <c r="Y58" s="57"/>
      <c r="Z58" s="7"/>
      <c r="AA58" s="58"/>
      <c r="AB58" s="58"/>
      <c r="AC58" s="54"/>
      <c r="AD58" s="59"/>
      <c r="AE58" s="60"/>
      <c r="AF58" s="60"/>
      <c r="AG58" s="73"/>
      <c r="AH58" s="57"/>
      <c r="AI58" s="57"/>
      <c r="AJ58" s="57"/>
      <c r="AK58" s="57"/>
    </row>
    <row r="59" spans="5:37" x14ac:dyDescent="0.35">
      <c r="E59" s="53"/>
      <c r="F59" s="7"/>
      <c r="G59" s="54"/>
      <c r="H59" s="7"/>
      <c r="I59" s="7"/>
      <c r="N59" s="53"/>
      <c r="O59" s="7"/>
      <c r="P59" s="7"/>
      <c r="Q59" s="7"/>
      <c r="R59" s="54"/>
      <c r="S59" s="7"/>
      <c r="T59" s="7"/>
      <c r="U59" s="55"/>
      <c r="V59" s="7"/>
      <c r="W59" s="56"/>
      <c r="X59" s="56"/>
      <c r="Y59" s="57"/>
      <c r="Z59" s="7"/>
      <c r="AA59" s="58"/>
      <c r="AB59" s="58"/>
      <c r="AC59" s="54"/>
      <c r="AD59" s="59"/>
      <c r="AE59" s="60"/>
      <c r="AF59" s="60"/>
      <c r="AG59" s="73"/>
      <c r="AH59" s="57"/>
      <c r="AI59" s="57"/>
      <c r="AJ59" s="57"/>
      <c r="AK59" s="57"/>
    </row>
    <row r="60" spans="5:37" x14ac:dyDescent="0.35">
      <c r="E60" s="53"/>
      <c r="F60" s="7"/>
      <c r="G60" s="54"/>
      <c r="H60" s="7"/>
      <c r="I60" s="7"/>
      <c r="N60" s="53"/>
      <c r="O60" s="7"/>
      <c r="P60" s="7"/>
      <c r="Q60" s="7"/>
      <c r="R60" s="54"/>
      <c r="S60" s="7"/>
      <c r="T60" s="7"/>
      <c r="U60" s="55"/>
      <c r="V60" s="7"/>
      <c r="W60" s="56"/>
      <c r="X60" s="56"/>
      <c r="Y60" s="57"/>
      <c r="Z60" s="7"/>
      <c r="AA60" s="58"/>
      <c r="AB60" s="58"/>
      <c r="AC60" s="54"/>
      <c r="AD60" s="59"/>
      <c r="AE60" s="60"/>
      <c r="AF60" s="60"/>
      <c r="AG60" s="73"/>
      <c r="AH60" s="57"/>
      <c r="AI60" s="57"/>
      <c r="AJ60" s="57"/>
      <c r="AK60" s="57"/>
    </row>
    <row r="61" spans="5:37" x14ac:dyDescent="0.35">
      <c r="E61" s="53"/>
      <c r="F61" s="7"/>
      <c r="G61" s="54"/>
      <c r="H61" s="7"/>
      <c r="I61" s="7"/>
      <c r="N61" s="53"/>
      <c r="O61" s="7"/>
      <c r="P61" s="7"/>
      <c r="Q61" s="7"/>
      <c r="R61" s="54"/>
      <c r="S61" s="7"/>
      <c r="T61" s="7"/>
      <c r="U61" s="55"/>
      <c r="V61" s="7"/>
      <c r="W61" s="56"/>
      <c r="X61" s="56"/>
      <c r="Y61" s="57"/>
      <c r="Z61" s="7"/>
      <c r="AA61" s="58"/>
      <c r="AB61" s="58"/>
      <c r="AC61" s="54"/>
      <c r="AD61" s="59"/>
      <c r="AE61" s="60"/>
      <c r="AF61" s="60"/>
      <c r="AG61" s="73"/>
      <c r="AH61" s="57"/>
      <c r="AI61" s="57"/>
      <c r="AJ61" s="57"/>
      <c r="AK61" s="57"/>
    </row>
    <row r="62" spans="5:37" x14ac:dyDescent="0.35">
      <c r="E62" s="53"/>
      <c r="F62" s="7"/>
      <c r="G62" s="54"/>
      <c r="H62" s="7"/>
      <c r="I62" s="7"/>
      <c r="N62" s="53"/>
      <c r="O62" s="7"/>
      <c r="P62" s="7"/>
      <c r="Q62" s="7"/>
      <c r="R62" s="54"/>
      <c r="S62" s="7"/>
      <c r="T62" s="7"/>
      <c r="U62" s="55"/>
      <c r="V62" s="7"/>
      <c r="W62" s="56"/>
      <c r="X62" s="56"/>
      <c r="Y62" s="57"/>
      <c r="Z62" s="7"/>
      <c r="AA62" s="58"/>
      <c r="AB62" s="58"/>
      <c r="AC62" s="54"/>
      <c r="AD62" s="59"/>
      <c r="AE62" s="60"/>
      <c r="AF62" s="60"/>
      <c r="AG62" s="73"/>
      <c r="AH62" s="57"/>
      <c r="AI62" s="57"/>
      <c r="AJ62" s="57"/>
      <c r="AK62" s="57"/>
    </row>
    <row r="63" spans="5:37" x14ac:dyDescent="0.35">
      <c r="E63" s="53"/>
      <c r="F63" s="7"/>
      <c r="G63" s="54"/>
      <c r="H63" s="7"/>
      <c r="I63" s="7"/>
      <c r="N63" s="53"/>
      <c r="O63" s="7"/>
      <c r="P63" s="7"/>
      <c r="Q63" s="7"/>
      <c r="R63" s="54"/>
      <c r="S63" s="7"/>
      <c r="T63" s="7"/>
      <c r="U63" s="55"/>
      <c r="V63" s="7"/>
      <c r="W63" s="56"/>
      <c r="X63" s="56"/>
      <c r="Y63" s="57"/>
      <c r="Z63" s="7"/>
      <c r="AA63" s="58"/>
      <c r="AB63" s="58"/>
      <c r="AC63" s="54"/>
      <c r="AD63" s="59"/>
      <c r="AE63" s="60"/>
      <c r="AF63" s="60"/>
      <c r="AG63" s="73"/>
      <c r="AH63" s="57"/>
      <c r="AI63" s="57"/>
      <c r="AJ63" s="57"/>
      <c r="AK63" s="57"/>
    </row>
    <row r="64" spans="5:37" x14ac:dyDescent="0.35">
      <c r="E64" s="53"/>
      <c r="F64" s="7"/>
      <c r="G64" s="54"/>
      <c r="H64" s="7"/>
      <c r="I64" s="7"/>
      <c r="N64" s="53"/>
      <c r="O64" s="7"/>
      <c r="P64" s="7"/>
      <c r="Q64" s="7"/>
      <c r="R64" s="54"/>
      <c r="S64" s="7"/>
      <c r="T64" s="7"/>
      <c r="U64" s="55"/>
      <c r="V64" s="7"/>
      <c r="W64" s="56"/>
      <c r="X64" s="56"/>
      <c r="Y64" s="57"/>
      <c r="Z64" s="7"/>
      <c r="AA64" s="58"/>
      <c r="AB64" s="58"/>
      <c r="AC64" s="54"/>
      <c r="AD64" s="59"/>
      <c r="AE64" s="60"/>
      <c r="AF64" s="60"/>
      <c r="AG64" s="73"/>
      <c r="AH64" s="57"/>
      <c r="AI64" s="57"/>
      <c r="AJ64" s="57"/>
      <c r="AK64" s="57"/>
    </row>
    <row r="65" spans="5:37" x14ac:dyDescent="0.35">
      <c r="E65" s="53"/>
      <c r="F65" s="7"/>
      <c r="G65" s="54"/>
      <c r="H65" s="7"/>
      <c r="I65" s="7"/>
      <c r="N65" s="53"/>
      <c r="O65" s="7"/>
      <c r="P65" s="7"/>
      <c r="Q65" s="7"/>
      <c r="R65" s="54"/>
      <c r="S65" s="7"/>
      <c r="T65" s="7"/>
      <c r="U65" s="55"/>
      <c r="V65" s="7"/>
      <c r="W65" s="56"/>
      <c r="X65" s="56"/>
      <c r="Y65" s="57"/>
      <c r="Z65" s="7"/>
      <c r="AA65" s="58"/>
      <c r="AB65" s="58"/>
      <c r="AC65" s="54"/>
      <c r="AD65" s="59"/>
      <c r="AE65" s="60"/>
      <c r="AF65" s="60"/>
      <c r="AG65" s="73"/>
      <c r="AH65" s="57"/>
      <c r="AI65" s="57"/>
      <c r="AJ65" s="57"/>
      <c r="AK65" s="57"/>
    </row>
  </sheetData>
  <mergeCells count="17">
    <mergeCell ref="AG1:AG2"/>
    <mergeCell ref="I1:I2"/>
    <mergeCell ref="AH1:AH2"/>
    <mergeCell ref="N1:Q1"/>
    <mergeCell ref="R1:T1"/>
    <mergeCell ref="V1:V2"/>
    <mergeCell ref="W1:W2"/>
    <mergeCell ref="X1:X2"/>
    <mergeCell ref="Y1:Y2"/>
    <mergeCell ref="Z1:Z2"/>
    <mergeCell ref="AA1:AA2"/>
    <mergeCell ref="AB1:AB2"/>
    <mergeCell ref="AK1:AK2"/>
    <mergeCell ref="AI1:AI2"/>
    <mergeCell ref="AJ1:AJ2"/>
    <mergeCell ref="AC1:AC2"/>
    <mergeCell ref="AD1:AF1"/>
  </mergeCells>
  <conditionalFormatting sqref="U1:U65">
    <cfRule type="cellIs" dxfId="0" priority="4" operator="lessThan">
      <formula>0</formula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40A0-E9CF-4ED6-960B-2983FF8C8D39}">
  <dimension ref="A1"/>
  <sheetViews>
    <sheetView workbookViewId="0">
      <selection activeCell="C1" sqref="C1:C1048576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 de caudales</vt:lpstr>
      <vt:lpstr>Cálculo de drenaje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cp:lastPrinted>2024-09-23T18:12:30Z</cp:lastPrinted>
  <dcterms:created xsi:type="dcterms:W3CDTF">2020-09-10T01:50:55Z</dcterms:created>
  <dcterms:modified xsi:type="dcterms:W3CDTF">2024-09-23T18:33:28Z</dcterms:modified>
</cp:coreProperties>
</file>