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bec\OneDrive\Documentos\"/>
    </mc:Choice>
  </mc:AlternateContent>
  <bookViews>
    <workbookView xWindow="0" yWindow="0" windowWidth="17256" windowHeight="584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32" i="1" l="1"/>
  <c r="AO231" i="1"/>
  <c r="AO230" i="1"/>
  <c r="AO233" i="1" s="1"/>
  <c r="AP213" i="1"/>
  <c r="AP212" i="1"/>
  <c r="AI221" i="1"/>
  <c r="AI220" i="1"/>
  <c r="AJ220" i="1" s="1"/>
  <c r="AI219" i="1"/>
  <c r="AI214" i="1"/>
  <c r="AJ214" i="1" s="1"/>
  <c r="AI213" i="1"/>
  <c r="AI212" i="1"/>
  <c r="AJ212" i="1" s="1"/>
  <c r="AJ221" i="1"/>
  <c r="AI222" i="1"/>
  <c r="AJ213" i="1"/>
  <c r="AY204" i="1"/>
  <c r="AX204" i="1"/>
  <c r="AY203" i="1"/>
  <c r="AX203" i="1"/>
  <c r="AI203" i="1"/>
  <c r="AH203" i="1"/>
  <c r="BI202" i="1"/>
  <c r="AS202" i="1"/>
  <c r="AI202" i="1"/>
  <c r="AH202" i="1"/>
  <c r="AI201" i="1"/>
  <c r="AH201" i="1"/>
  <c r="BI200" i="1"/>
  <c r="AY200" i="1"/>
  <c r="AX200" i="1"/>
  <c r="AS200" i="1"/>
  <c r="AI200" i="1"/>
  <c r="AH200" i="1"/>
  <c r="AI199" i="1"/>
  <c r="AH199" i="1"/>
  <c r="AI198" i="1"/>
  <c r="AH198" i="1"/>
  <c r="BI197" i="1"/>
  <c r="AS197" i="1"/>
  <c r="AS205" i="1" s="1"/>
  <c r="AI197" i="1"/>
  <c r="AH197" i="1"/>
  <c r="AI196" i="1"/>
  <c r="AH196" i="1"/>
  <c r="BC193" i="1"/>
  <c r="AY206" i="1" s="1"/>
  <c r="BB193" i="1"/>
  <c r="AX206" i="1" s="1"/>
  <c r="BC192" i="1"/>
  <c r="AY205" i="1" s="1"/>
  <c r="BB192" i="1"/>
  <c r="AX205" i="1" s="1"/>
  <c r="AM192" i="1"/>
  <c r="AL192" i="1"/>
  <c r="BC191" i="1"/>
  <c r="BB191" i="1"/>
  <c r="AM191" i="1"/>
  <c r="AL191" i="1"/>
  <c r="BC190" i="1"/>
  <c r="BB190" i="1"/>
  <c r="AM190" i="1"/>
  <c r="AL190" i="1"/>
  <c r="BC189" i="1"/>
  <c r="AY202" i="1" s="1"/>
  <c r="BB189" i="1"/>
  <c r="AX202" i="1" s="1"/>
  <c r="AM189" i="1"/>
  <c r="AL189" i="1"/>
  <c r="BC188" i="1"/>
  <c r="AY201" i="1" s="1"/>
  <c r="BB188" i="1"/>
  <c r="AX201" i="1" s="1"/>
  <c r="AM188" i="1"/>
  <c r="AL188" i="1"/>
  <c r="BC187" i="1"/>
  <c r="BB187" i="1"/>
  <c r="AM187" i="1"/>
  <c r="AL187" i="1"/>
  <c r="BC186" i="1"/>
  <c r="AY199" i="1" s="1"/>
  <c r="BB186" i="1"/>
  <c r="AX199" i="1" s="1"/>
  <c r="AM186" i="1"/>
  <c r="AL186" i="1"/>
  <c r="BC185" i="1"/>
  <c r="AY198" i="1" s="1"/>
  <c r="BB185" i="1"/>
  <c r="AX198" i="1" s="1"/>
  <c r="AM185" i="1"/>
  <c r="AL185" i="1"/>
  <c r="AO151" i="1"/>
  <c r="AO150" i="1"/>
  <c r="AG156" i="1"/>
  <c r="AG155" i="1"/>
  <c r="AG154" i="1"/>
  <c r="AG149" i="1"/>
  <c r="AG148" i="1"/>
  <c r="AG147" i="1"/>
  <c r="AH156" i="1"/>
  <c r="AH155" i="1"/>
  <c r="AG157" i="1"/>
  <c r="AG150" i="1"/>
  <c r="AH149" i="1"/>
  <c r="AH148" i="1"/>
  <c r="AH147" i="1"/>
  <c r="AW132" i="1"/>
  <c r="AV132" i="1"/>
  <c r="AW131" i="1"/>
  <c r="AV131" i="1"/>
  <c r="AG131" i="1"/>
  <c r="AF131" i="1"/>
  <c r="BG130" i="1"/>
  <c r="AQ130" i="1"/>
  <c r="AG130" i="1"/>
  <c r="AF130" i="1"/>
  <c r="AW129" i="1"/>
  <c r="AV129" i="1"/>
  <c r="AG129" i="1"/>
  <c r="AF129" i="1"/>
  <c r="BG128" i="1"/>
  <c r="AW128" i="1"/>
  <c r="AV128" i="1"/>
  <c r="AQ128" i="1"/>
  <c r="AG128" i="1"/>
  <c r="AF128" i="1"/>
  <c r="AG127" i="1"/>
  <c r="AF127" i="1"/>
  <c r="AG126" i="1"/>
  <c r="AF126" i="1"/>
  <c r="BG125" i="1"/>
  <c r="AQ125" i="1"/>
  <c r="AG125" i="1"/>
  <c r="AF125" i="1"/>
  <c r="AG124" i="1"/>
  <c r="AF124" i="1"/>
  <c r="BA121" i="1"/>
  <c r="AW134" i="1" s="1"/>
  <c r="AZ121" i="1"/>
  <c r="AV134" i="1" s="1"/>
  <c r="BA120" i="1"/>
  <c r="AW133" i="1" s="1"/>
  <c r="AZ120" i="1"/>
  <c r="AV133" i="1" s="1"/>
  <c r="AK120" i="1"/>
  <c r="AJ120" i="1"/>
  <c r="BA119" i="1"/>
  <c r="AZ119" i="1"/>
  <c r="AK119" i="1"/>
  <c r="AJ119" i="1"/>
  <c r="BA118" i="1"/>
  <c r="AZ118" i="1"/>
  <c r="AK118" i="1"/>
  <c r="AJ118" i="1"/>
  <c r="BA117" i="1"/>
  <c r="AW130" i="1" s="1"/>
  <c r="AZ117" i="1"/>
  <c r="AV130" i="1" s="1"/>
  <c r="AK117" i="1"/>
  <c r="AJ117" i="1"/>
  <c r="BA116" i="1"/>
  <c r="AZ116" i="1"/>
  <c r="AK116" i="1"/>
  <c r="AJ116" i="1"/>
  <c r="BA115" i="1"/>
  <c r="AZ115" i="1"/>
  <c r="AK115" i="1"/>
  <c r="AJ115" i="1"/>
  <c r="BA114" i="1"/>
  <c r="AW127" i="1" s="1"/>
  <c r="AZ114" i="1"/>
  <c r="AV127" i="1" s="1"/>
  <c r="AK114" i="1"/>
  <c r="AJ114" i="1"/>
  <c r="BA113" i="1"/>
  <c r="AW126" i="1" s="1"/>
  <c r="AZ113" i="1"/>
  <c r="AV126" i="1" s="1"/>
  <c r="AK113" i="1"/>
  <c r="AJ113" i="1"/>
  <c r="AL75" i="1"/>
  <c r="AL72" i="1"/>
  <c r="AL73" i="1"/>
  <c r="AL74" i="1"/>
  <c r="AK75" i="1"/>
  <c r="AH75" i="1"/>
  <c r="AJ74" i="1"/>
  <c r="AJ73" i="1"/>
  <c r="AJ72" i="1"/>
  <c r="AG26" i="1"/>
  <c r="AE26" i="1"/>
  <c r="AG23" i="1"/>
  <c r="AG29" i="1" s="1"/>
  <c r="AE23" i="1"/>
  <c r="AE29" i="1" s="1"/>
  <c r="AA14" i="1"/>
  <c r="AQ231" i="1" l="1"/>
  <c r="AQ232" i="1"/>
  <c r="AQ230" i="1"/>
  <c r="AJ215" i="1"/>
  <c r="AI215" i="1"/>
  <c r="AJ219" i="1"/>
  <c r="AJ222" i="1" s="1"/>
  <c r="BI208" i="1"/>
  <c r="AH150" i="1"/>
  <c r="AL150" i="1" s="1"/>
  <c r="AH154" i="1"/>
  <c r="AH157" i="1" s="1"/>
  <c r="AL149" i="1" s="1"/>
  <c r="BG136" i="1"/>
  <c r="AQ133" i="1"/>
  <c r="AJ75" i="1"/>
  <c r="AK74" i="1" s="1"/>
  <c r="AE41" i="1"/>
  <c r="AE38" i="1"/>
  <c r="AE32" i="1"/>
  <c r="AE35" i="1" s="1"/>
  <c r="R298" i="1"/>
  <c r="V297" i="1"/>
  <c r="U297" i="1"/>
  <c r="V296" i="1"/>
  <c r="U296" i="1"/>
  <c r="V295" i="1"/>
  <c r="U295" i="1"/>
  <c r="V294" i="1"/>
  <c r="U294" i="1"/>
  <c r="U279" i="1"/>
  <c r="T258" i="1"/>
  <c r="T257" i="1"/>
  <c r="T256" i="1"/>
  <c r="T255" i="1"/>
  <c r="S246" i="1"/>
  <c r="U241" i="1" s="1"/>
  <c r="V241" i="1" s="1"/>
  <c r="T242" i="1"/>
  <c r="S231" i="1"/>
  <c r="U227" i="1" s="1"/>
  <c r="V227" i="1" s="1"/>
  <c r="T228" i="1"/>
  <c r="V213" i="1"/>
  <c r="V212" i="1"/>
  <c r="V211" i="1"/>
  <c r="V210" i="1"/>
  <c r="V214" i="1" s="1"/>
  <c r="U197" i="1"/>
  <c r="T176" i="1"/>
  <c r="T175" i="1"/>
  <c r="T174" i="1"/>
  <c r="T173" i="1"/>
  <c r="T177" i="1" s="1"/>
  <c r="S164" i="1"/>
  <c r="U159" i="1" s="1"/>
  <c r="V159" i="1" s="1"/>
  <c r="T160" i="1"/>
  <c r="S149" i="1"/>
  <c r="U145" i="1" s="1"/>
  <c r="V145" i="1" s="1"/>
  <c r="T146" i="1"/>
  <c r="V131" i="1"/>
  <c r="V130" i="1"/>
  <c r="V129" i="1"/>
  <c r="V128" i="1"/>
  <c r="V132" i="1" s="1"/>
  <c r="U111" i="1"/>
  <c r="T90" i="1"/>
  <c r="T89" i="1"/>
  <c r="T88" i="1"/>
  <c r="T87" i="1"/>
  <c r="T91" i="1" s="1"/>
  <c r="S78" i="1"/>
  <c r="U73" i="1" s="1"/>
  <c r="V73" i="1" s="1"/>
  <c r="T74" i="1"/>
  <c r="S63" i="1"/>
  <c r="U59" i="1" s="1"/>
  <c r="V59" i="1" s="1"/>
  <c r="T60" i="1"/>
  <c r="V45" i="1"/>
  <c r="V44" i="1"/>
  <c r="V43" i="1"/>
  <c r="V42" i="1"/>
  <c r="AD367" i="1"/>
  <c r="C384" i="1" s="1"/>
  <c r="AD369" i="1"/>
  <c r="C385" i="1" s="1"/>
  <c r="D385" i="1" s="1"/>
  <c r="AD364" i="1"/>
  <c r="C383" i="1" s="1"/>
  <c r="T368" i="1"/>
  <c r="T369" i="1"/>
  <c r="T370" i="1"/>
  <c r="T373" i="1"/>
  <c r="W353" i="1"/>
  <c r="S366" i="1" s="1"/>
  <c r="W354" i="1"/>
  <c r="S367" i="1" s="1"/>
  <c r="W355" i="1"/>
  <c r="S368" i="1" s="1"/>
  <c r="W356" i="1"/>
  <c r="S369" i="1" s="1"/>
  <c r="W357" i="1"/>
  <c r="S370" i="1" s="1"/>
  <c r="W358" i="1"/>
  <c r="S371" i="1" s="1"/>
  <c r="W359" i="1"/>
  <c r="S372" i="1" s="1"/>
  <c r="W360" i="1"/>
  <c r="S373" i="1" s="1"/>
  <c r="W352" i="1"/>
  <c r="S365" i="1" s="1"/>
  <c r="X360" i="1"/>
  <c r="X359" i="1"/>
  <c r="T372" i="1" s="1"/>
  <c r="X358" i="1"/>
  <c r="T371" i="1" s="1"/>
  <c r="X357" i="1"/>
  <c r="X356" i="1"/>
  <c r="X355" i="1"/>
  <c r="X354" i="1"/>
  <c r="T367" i="1" s="1"/>
  <c r="X353" i="1"/>
  <c r="T366" i="1" s="1"/>
  <c r="X352" i="1"/>
  <c r="T365" i="1" s="1"/>
  <c r="N369" i="1"/>
  <c r="C378" i="1" s="1"/>
  <c r="D378" i="1" s="1"/>
  <c r="N367" i="1"/>
  <c r="N364" i="1"/>
  <c r="C376" i="1" s="1"/>
  <c r="D376" i="1" s="1"/>
  <c r="D364" i="1"/>
  <c r="D365" i="1"/>
  <c r="D366" i="1"/>
  <c r="D367" i="1"/>
  <c r="D368" i="1"/>
  <c r="D369" i="1"/>
  <c r="D370" i="1"/>
  <c r="D363" i="1"/>
  <c r="C364" i="1"/>
  <c r="C365" i="1"/>
  <c r="C366" i="1"/>
  <c r="C367" i="1"/>
  <c r="C368" i="1"/>
  <c r="C369" i="1"/>
  <c r="C370" i="1"/>
  <c r="C363" i="1"/>
  <c r="G353" i="1"/>
  <c r="G354" i="1"/>
  <c r="G355" i="1"/>
  <c r="G356" i="1"/>
  <c r="G357" i="1"/>
  <c r="G358" i="1"/>
  <c r="G359" i="1"/>
  <c r="G352" i="1"/>
  <c r="H353" i="1"/>
  <c r="H354" i="1"/>
  <c r="H355" i="1"/>
  <c r="H356" i="1"/>
  <c r="H357" i="1"/>
  <c r="H358" i="1"/>
  <c r="H359" i="1"/>
  <c r="H352" i="1"/>
  <c r="C332" i="1"/>
  <c r="C396" i="1" s="1"/>
  <c r="C331" i="1"/>
  <c r="C395" i="1" s="1"/>
  <c r="C330" i="1"/>
  <c r="C394" i="1" s="1"/>
  <c r="E317" i="1"/>
  <c r="B321" i="1" s="1"/>
  <c r="C310" i="1"/>
  <c r="F298" i="1"/>
  <c r="B298" i="1"/>
  <c r="F295" i="1"/>
  <c r="F296" i="1"/>
  <c r="F297" i="1"/>
  <c r="F294" i="1"/>
  <c r="E295" i="1"/>
  <c r="E296" i="1"/>
  <c r="E297" i="1"/>
  <c r="E294" i="1"/>
  <c r="E298" i="1" s="1"/>
  <c r="E279" i="1"/>
  <c r="D258" i="1"/>
  <c r="D257" i="1"/>
  <c r="D256" i="1"/>
  <c r="D255" i="1"/>
  <c r="D259" i="1" s="1"/>
  <c r="C246" i="1"/>
  <c r="E241" i="1" s="1"/>
  <c r="F241" i="1" s="1"/>
  <c r="D242" i="1"/>
  <c r="C231" i="1"/>
  <c r="E224" i="1" s="1"/>
  <c r="F224" i="1" s="1"/>
  <c r="D228" i="1"/>
  <c r="F213" i="1"/>
  <c r="F212" i="1"/>
  <c r="F211" i="1"/>
  <c r="F210" i="1"/>
  <c r="E197" i="1"/>
  <c r="D176" i="1"/>
  <c r="D175" i="1"/>
  <c r="D174" i="1"/>
  <c r="D173" i="1"/>
  <c r="C164" i="1"/>
  <c r="E158" i="1" s="1"/>
  <c r="F158" i="1" s="1"/>
  <c r="D160" i="1"/>
  <c r="E159" i="1"/>
  <c r="F159" i="1" s="1"/>
  <c r="C149" i="1"/>
  <c r="E144" i="1" s="1"/>
  <c r="F144" i="1" s="1"/>
  <c r="D146" i="1"/>
  <c r="E145" i="1"/>
  <c r="F145" i="1" s="1"/>
  <c r="F131" i="1"/>
  <c r="F130" i="1"/>
  <c r="F129" i="1"/>
  <c r="F128" i="1"/>
  <c r="AQ233" i="1" l="1"/>
  <c r="AK73" i="1"/>
  <c r="AK72" i="1"/>
  <c r="B302" i="1"/>
  <c r="H381" i="1" s="1"/>
  <c r="B303" i="1"/>
  <c r="H382" i="1" s="1"/>
  <c r="N372" i="1"/>
  <c r="I394" i="1"/>
  <c r="C386" i="1"/>
  <c r="D383" i="1"/>
  <c r="D384" i="1"/>
  <c r="I395" i="1"/>
  <c r="U298" i="1"/>
  <c r="R302" i="1" s="1"/>
  <c r="V298" i="1"/>
  <c r="R303" i="1" s="1"/>
  <c r="I396" i="1"/>
  <c r="E236" i="1"/>
  <c r="F236" i="1" s="1"/>
  <c r="C377" i="1"/>
  <c r="D377" i="1" s="1"/>
  <c r="D379" i="1" s="1"/>
  <c r="E237" i="1"/>
  <c r="F237" i="1" s="1"/>
  <c r="E238" i="1"/>
  <c r="F238" i="1" s="1"/>
  <c r="V46" i="1"/>
  <c r="D177" i="1"/>
  <c r="B191" i="1" s="1"/>
  <c r="E239" i="1"/>
  <c r="F239" i="1" s="1"/>
  <c r="T259" i="1"/>
  <c r="R277" i="1"/>
  <c r="R276" i="1"/>
  <c r="R275" i="1"/>
  <c r="R273" i="1"/>
  <c r="R274" i="1"/>
  <c r="R195" i="1"/>
  <c r="R194" i="1"/>
  <c r="R191" i="1"/>
  <c r="R193" i="1"/>
  <c r="R192" i="1"/>
  <c r="R109" i="1"/>
  <c r="R108" i="1"/>
  <c r="R107" i="1"/>
  <c r="R106" i="1"/>
  <c r="R105" i="1"/>
  <c r="U55" i="1"/>
  <c r="V55" i="1" s="1"/>
  <c r="U156" i="1"/>
  <c r="V156" i="1" s="1"/>
  <c r="U223" i="1"/>
  <c r="V223" i="1" s="1"/>
  <c r="U72" i="1"/>
  <c r="V72" i="1" s="1"/>
  <c r="U143" i="1"/>
  <c r="V143" i="1" s="1"/>
  <c r="U239" i="1"/>
  <c r="V239" i="1" s="1"/>
  <c r="U68" i="1"/>
  <c r="V68" i="1" s="1"/>
  <c r="U154" i="1"/>
  <c r="V154" i="1" s="1"/>
  <c r="V160" i="1" s="1"/>
  <c r="U70" i="1"/>
  <c r="V70" i="1" s="1"/>
  <c r="U141" i="1"/>
  <c r="V141" i="1" s="1"/>
  <c r="U237" i="1"/>
  <c r="V237" i="1" s="1"/>
  <c r="U71" i="1"/>
  <c r="V71" i="1" s="1"/>
  <c r="U142" i="1"/>
  <c r="V142" i="1" s="1"/>
  <c r="U238" i="1"/>
  <c r="V238" i="1" s="1"/>
  <c r="U57" i="1"/>
  <c r="V57" i="1" s="1"/>
  <c r="U157" i="1"/>
  <c r="V157" i="1" s="1"/>
  <c r="U224" i="1"/>
  <c r="V224" i="1" s="1"/>
  <c r="U58" i="1"/>
  <c r="V58" i="1" s="1"/>
  <c r="U158" i="1"/>
  <c r="V158" i="1" s="1"/>
  <c r="U225" i="1"/>
  <c r="V225" i="1" s="1"/>
  <c r="U69" i="1"/>
  <c r="V69" i="1" s="1"/>
  <c r="U236" i="1"/>
  <c r="V236" i="1" s="1"/>
  <c r="U155" i="1"/>
  <c r="V155" i="1" s="1"/>
  <c r="U56" i="1"/>
  <c r="V56" i="1" s="1"/>
  <c r="U144" i="1"/>
  <c r="V144" i="1" s="1"/>
  <c r="U240" i="1"/>
  <c r="V240" i="1" s="1"/>
  <c r="U226" i="1"/>
  <c r="V226" i="1" s="1"/>
  <c r="C379" i="1"/>
  <c r="AD375" i="1"/>
  <c r="F214" i="1"/>
  <c r="B277" i="1"/>
  <c r="B276" i="1"/>
  <c r="B275" i="1"/>
  <c r="B274" i="1"/>
  <c r="B273" i="1"/>
  <c r="E225" i="1"/>
  <c r="F225" i="1" s="1"/>
  <c r="E240" i="1"/>
  <c r="F240" i="1" s="1"/>
  <c r="E226" i="1"/>
  <c r="F226" i="1" s="1"/>
  <c r="E227" i="1"/>
  <c r="F227" i="1" s="1"/>
  <c r="E223" i="1"/>
  <c r="F223" i="1" s="1"/>
  <c r="F132" i="1"/>
  <c r="B194" i="1"/>
  <c r="B193" i="1"/>
  <c r="B192" i="1"/>
  <c r="E154" i="1"/>
  <c r="F154" i="1" s="1"/>
  <c r="E155" i="1"/>
  <c r="F155" i="1" s="1"/>
  <c r="E141" i="1"/>
  <c r="F141" i="1" s="1"/>
  <c r="E156" i="1"/>
  <c r="F156" i="1" s="1"/>
  <c r="E142" i="1"/>
  <c r="F142" i="1" s="1"/>
  <c r="E157" i="1"/>
  <c r="F157" i="1" s="1"/>
  <c r="E143" i="1"/>
  <c r="F143" i="1" s="1"/>
  <c r="E111" i="1"/>
  <c r="D88" i="1"/>
  <c r="D89" i="1"/>
  <c r="D90" i="1"/>
  <c r="D87" i="1"/>
  <c r="D91" i="1" s="1"/>
  <c r="B109" i="1" s="1"/>
  <c r="C78" i="1"/>
  <c r="E73" i="1" s="1"/>
  <c r="F73" i="1" s="1"/>
  <c r="D74" i="1"/>
  <c r="C63" i="1"/>
  <c r="E55" i="1" s="1"/>
  <c r="F55" i="1" s="1"/>
  <c r="D60" i="1"/>
  <c r="F43" i="1"/>
  <c r="F44" i="1"/>
  <c r="F45" i="1"/>
  <c r="F42" i="1"/>
  <c r="B195" i="1" l="1"/>
  <c r="E56" i="1"/>
  <c r="F56" i="1" s="1"/>
  <c r="H379" i="1"/>
  <c r="K380" i="1" s="1"/>
  <c r="E57" i="1"/>
  <c r="F57" i="1" s="1"/>
  <c r="E59" i="1"/>
  <c r="F59" i="1" s="1"/>
  <c r="F242" i="1"/>
  <c r="B105" i="1"/>
  <c r="E68" i="1"/>
  <c r="F68" i="1" s="1"/>
  <c r="B107" i="1"/>
  <c r="B113" i="1" s="1"/>
  <c r="E70" i="1"/>
  <c r="F70" i="1" s="1"/>
  <c r="E69" i="1"/>
  <c r="F69" i="1" s="1"/>
  <c r="F46" i="1"/>
  <c r="E71" i="1"/>
  <c r="F71" i="1" s="1"/>
  <c r="I397" i="1"/>
  <c r="K395" i="1" s="1"/>
  <c r="K394" i="1"/>
  <c r="E58" i="1"/>
  <c r="F58" i="1" s="1"/>
  <c r="F60" i="1" s="1"/>
  <c r="V74" i="1"/>
  <c r="B106" i="1"/>
  <c r="B108" i="1"/>
  <c r="E72" i="1"/>
  <c r="F72" i="1" s="1"/>
  <c r="D386" i="1"/>
  <c r="H378" i="1" s="1"/>
  <c r="K379" i="1" s="1"/>
  <c r="R113" i="1"/>
  <c r="R112" i="1"/>
  <c r="R110" i="1"/>
  <c r="V146" i="1"/>
  <c r="W164" i="1" s="1"/>
  <c r="R198" i="1"/>
  <c r="R196" i="1"/>
  <c r="R199" i="1"/>
  <c r="V242" i="1"/>
  <c r="R278" i="1"/>
  <c r="R281" i="1"/>
  <c r="R280" i="1"/>
  <c r="V228" i="1"/>
  <c r="V60" i="1"/>
  <c r="W78" i="1" s="1"/>
  <c r="F228" i="1"/>
  <c r="B281" i="1"/>
  <c r="B280" i="1"/>
  <c r="B278" i="1"/>
  <c r="F146" i="1"/>
  <c r="F160" i="1"/>
  <c r="B199" i="1"/>
  <c r="B198" i="1"/>
  <c r="B196" i="1"/>
  <c r="B110" i="1"/>
  <c r="B112" i="1"/>
  <c r="K396" i="1" l="1"/>
  <c r="F74" i="1"/>
  <c r="G78" i="1" s="1"/>
  <c r="F114" i="1" s="1"/>
  <c r="B309" i="1" s="1"/>
  <c r="B332" i="1" s="1"/>
  <c r="K397" i="1"/>
  <c r="G246" i="1"/>
  <c r="V114" i="1"/>
  <c r="W246" i="1"/>
  <c r="V282" i="1" s="1"/>
  <c r="V200" i="1"/>
  <c r="F282" i="1"/>
  <c r="B307" i="1" s="1"/>
  <c r="G164" i="1"/>
  <c r="F200" i="1" s="1"/>
  <c r="B308" i="1" s="1"/>
  <c r="B331" i="1" s="1"/>
  <c r="D332" i="1" l="1"/>
  <c r="B396" i="1"/>
  <c r="D331" i="1"/>
  <c r="B395" i="1"/>
  <c r="B330" i="1"/>
  <c r="B310" i="1"/>
  <c r="B322" i="1" s="1"/>
  <c r="B323" i="1" s="1"/>
  <c r="E322" i="1" l="1"/>
  <c r="E323" i="1" s="1"/>
  <c r="D330" i="1"/>
  <c r="B394" i="1"/>
  <c r="D333" i="1" l="1"/>
  <c r="E331" i="1" l="1"/>
  <c r="F331" i="1" s="1"/>
  <c r="D395" i="1" s="1"/>
  <c r="E332" i="1"/>
  <c r="F332" i="1" s="1"/>
  <c r="D396" i="1" s="1"/>
  <c r="E330" i="1"/>
  <c r="F330" i="1" s="1"/>
  <c r="F333" i="1" l="1"/>
  <c r="D394" i="1"/>
</calcChain>
</file>

<file path=xl/sharedStrings.xml><?xml version="1.0" encoding="utf-8"?>
<sst xmlns="http://schemas.openxmlformats.org/spreadsheetml/2006/main" count="1251" uniqueCount="281">
  <si>
    <t>Techo</t>
  </si>
  <si>
    <t>Entre Piso</t>
  </si>
  <si>
    <t>Direccion</t>
  </si>
  <si>
    <t>Tipo</t>
  </si>
  <si>
    <t>Base (m)</t>
  </si>
  <si>
    <t>Altura (m)</t>
  </si>
  <si>
    <t>Area  (m^2)</t>
  </si>
  <si>
    <t>Carga (kg/m2)</t>
  </si>
  <si>
    <t>Viva</t>
  </si>
  <si>
    <t>Sobre Losa</t>
  </si>
  <si>
    <t>Bajo Losa</t>
  </si>
  <si>
    <t>Sobre Carga</t>
  </si>
  <si>
    <t>Y</t>
  </si>
  <si>
    <t>X</t>
  </si>
  <si>
    <t>V-A</t>
  </si>
  <si>
    <t>V-1</t>
  </si>
  <si>
    <t>Vigas</t>
  </si>
  <si>
    <t>Muros</t>
  </si>
  <si>
    <t>W (kg/m2)</t>
  </si>
  <si>
    <t>Espesor t(m)</t>
  </si>
  <si>
    <t>Longitud M1 (m)</t>
  </si>
  <si>
    <t>Longitud M2 (m)</t>
  </si>
  <si>
    <t>Area M1 (m^2)</t>
  </si>
  <si>
    <t>Area M2 (m^2)</t>
  </si>
  <si>
    <t>Elevador</t>
  </si>
  <si>
    <t>Lado Corto 1 (m)</t>
  </si>
  <si>
    <t>Lado Corto 2 (m)</t>
  </si>
  <si>
    <t>Lado Interno 1 (m)</t>
  </si>
  <si>
    <t>Lado Interno 2 (m)</t>
  </si>
  <si>
    <t>Lado Largo</t>
  </si>
  <si>
    <t>Espesor (m)</t>
  </si>
  <si>
    <t>Area (m^2)</t>
  </si>
  <si>
    <t>Columnas</t>
  </si>
  <si>
    <t>C-A</t>
  </si>
  <si>
    <t>Datos de Concreto</t>
  </si>
  <si>
    <t>F´c (kg/cm^2)</t>
  </si>
  <si>
    <t>Peso Concreto W (kg)</t>
  </si>
  <si>
    <t>del concreto EC</t>
  </si>
  <si>
    <t>(kg/ m^2)</t>
  </si>
  <si>
    <t xml:space="preserve">Modulo de elasticicdad </t>
  </si>
  <si>
    <t>Modulo de Corte</t>
  </si>
  <si>
    <t>EG = 40% EC</t>
  </si>
  <si>
    <t xml:space="preserve"> (kg / m^2)</t>
  </si>
  <si>
    <t>Peso en Toneladas</t>
  </si>
  <si>
    <t>t Critico (m)</t>
  </si>
  <si>
    <t>Losas</t>
  </si>
  <si>
    <t>Elemento</t>
  </si>
  <si>
    <t>Muro 1</t>
  </si>
  <si>
    <t>muro 2</t>
  </si>
  <si>
    <t>Elevadores</t>
  </si>
  <si>
    <t>Peso del Concreto</t>
  </si>
  <si>
    <t>No.</t>
  </si>
  <si>
    <t>W</t>
  </si>
  <si>
    <t>PESO DE VIGAS</t>
  </si>
  <si>
    <t>EJE Y</t>
  </si>
  <si>
    <t>A</t>
  </si>
  <si>
    <t>B</t>
  </si>
  <si>
    <t>C</t>
  </si>
  <si>
    <t>Eje</t>
  </si>
  <si>
    <t>Base de Viga (m)</t>
  </si>
  <si>
    <t>Altura de Viga (m)</t>
  </si>
  <si>
    <t>Longitud (m)</t>
  </si>
  <si>
    <t>Longitud total (m)</t>
  </si>
  <si>
    <t>Area de Viga (m^2)</t>
  </si>
  <si>
    <t>EJE X</t>
  </si>
  <si>
    <t>PESO POR LOSA</t>
  </si>
  <si>
    <t>Losa</t>
  </si>
  <si>
    <t>Longitud Y (m)</t>
  </si>
  <si>
    <t>Longitud X (m)</t>
  </si>
  <si>
    <t>Area ( m^2)</t>
  </si>
  <si>
    <t>AreaTotal</t>
  </si>
  <si>
    <t>Espesor de Losa (m)</t>
  </si>
  <si>
    <t>Carga (Ton/m^2)</t>
  </si>
  <si>
    <t>Wpropio (ton)</t>
  </si>
  <si>
    <t>WS/Losa (ton)</t>
  </si>
  <si>
    <t>WB/ Losa (ton)</t>
  </si>
  <si>
    <t>WS/C (ton)</t>
  </si>
  <si>
    <t>Peso de Carga Viva</t>
  </si>
  <si>
    <t>Peso por sismo</t>
  </si>
  <si>
    <t>Carga Muerta Total</t>
  </si>
  <si>
    <t>Peso total de Losa</t>
  </si>
  <si>
    <t>Peso total de Col. (Ton)</t>
  </si>
  <si>
    <t>Longitud muros (m)42.21</t>
  </si>
  <si>
    <t>Altura de Muros</t>
  </si>
  <si>
    <t>Wm (Ton/m^2)</t>
  </si>
  <si>
    <t>W total de Muros</t>
  </si>
  <si>
    <t>Vol</t>
  </si>
  <si>
    <t>Peso</t>
  </si>
  <si>
    <t>Peso total</t>
  </si>
  <si>
    <t>Peso Total de Vigas</t>
  </si>
  <si>
    <t>Peso Total por Nivel</t>
  </si>
  <si>
    <t>NIVEL 2</t>
  </si>
  <si>
    <t>NIVEL 1</t>
  </si>
  <si>
    <t>Xcm1</t>
  </si>
  <si>
    <t>Xcm2</t>
  </si>
  <si>
    <t>Xcm3</t>
  </si>
  <si>
    <t>Xcm4</t>
  </si>
  <si>
    <t>Ycm1</t>
  </si>
  <si>
    <t>Ycm2</t>
  </si>
  <si>
    <t>Ycm3</t>
  </si>
  <si>
    <t>Ycm4</t>
  </si>
  <si>
    <t>Calculo de Centro de masa de Cada Losa</t>
  </si>
  <si>
    <t xml:space="preserve"> Losa</t>
  </si>
  <si>
    <t>Area</t>
  </si>
  <si>
    <t>X(m)</t>
  </si>
  <si>
    <t>Y(m)</t>
  </si>
  <si>
    <t>A*x</t>
  </si>
  <si>
    <t>A*Y</t>
  </si>
  <si>
    <t>Xcm</t>
  </si>
  <si>
    <t>Ycm</t>
  </si>
  <si>
    <t xml:space="preserve">Centro de masa del Edificio </t>
  </si>
  <si>
    <t>Nivel</t>
  </si>
  <si>
    <t>Peso Sismico (ton)</t>
  </si>
  <si>
    <t>Altura Acumulada (m)</t>
  </si>
  <si>
    <t>Calculo de Coeficiente ZICKS</t>
  </si>
  <si>
    <t>Zona</t>
  </si>
  <si>
    <t>Z</t>
  </si>
  <si>
    <t>K</t>
  </si>
  <si>
    <t>S</t>
  </si>
  <si>
    <t>C*S</t>
  </si>
  <si>
    <t>I</t>
  </si>
  <si>
    <t>ZICKS</t>
  </si>
  <si>
    <t>Corte Basal = ZICKS* Wsismico total</t>
  </si>
  <si>
    <t>Wsismo total</t>
  </si>
  <si>
    <t>Corte basal (ton)</t>
  </si>
  <si>
    <t>Fuerza top = 0.07*PNV*Vb</t>
  </si>
  <si>
    <t>PNV</t>
  </si>
  <si>
    <t>Vb</t>
  </si>
  <si>
    <t>Fuerza top (ton)</t>
  </si>
  <si>
    <t>Distribucion de Fuerza por Piso</t>
  </si>
  <si>
    <t>Peso Sismico</t>
  </si>
  <si>
    <t>H acumulada</t>
  </si>
  <si>
    <t>Wsismico*hacum</t>
  </si>
  <si>
    <t>Cx</t>
  </si>
  <si>
    <t>Fp(ton)</t>
  </si>
  <si>
    <t>Rigidez por Piso</t>
  </si>
  <si>
    <t>Ec (kg/cm2)</t>
  </si>
  <si>
    <t>Eg (kg/cm2)</t>
  </si>
  <si>
    <t>Long. M1</t>
  </si>
  <si>
    <t>Long. M2</t>
  </si>
  <si>
    <t>Espe t</t>
  </si>
  <si>
    <t>Muro (cm)</t>
  </si>
  <si>
    <t>Lado Corto 1</t>
  </si>
  <si>
    <t>Lado corto 2</t>
  </si>
  <si>
    <t>Lado Inter 1</t>
  </si>
  <si>
    <t>Lado Inter 2</t>
  </si>
  <si>
    <t xml:space="preserve">Eje </t>
  </si>
  <si>
    <t>ELEMENTO</t>
  </si>
  <si>
    <t>NIVEL</t>
  </si>
  <si>
    <t>VOLAD/EMPO</t>
  </si>
  <si>
    <t>b (cm)</t>
  </si>
  <si>
    <t>h (cm)</t>
  </si>
  <si>
    <t>Inercia</t>
  </si>
  <si>
    <t>Area (cm2)</t>
  </si>
  <si>
    <t>COLUMNA</t>
  </si>
  <si>
    <t>MURO  1</t>
  </si>
  <si>
    <t>MURO ELE. LARGO</t>
  </si>
  <si>
    <t>MURO M2</t>
  </si>
  <si>
    <t xml:space="preserve">COLUMNA </t>
  </si>
  <si>
    <t>VOLADIZO</t>
  </si>
  <si>
    <t>Altura (cm)</t>
  </si>
  <si>
    <t>Gc ( kg/cm2)</t>
  </si>
  <si>
    <t>Rigidez K</t>
  </si>
  <si>
    <t>K total de eje</t>
  </si>
  <si>
    <t>K total Y</t>
  </si>
  <si>
    <t>MURO  elev lado inter</t>
  </si>
  <si>
    <t>Muro M1</t>
  </si>
  <si>
    <t>Muro elev lado inter 2</t>
  </si>
  <si>
    <t>Columna</t>
  </si>
  <si>
    <t>Dy</t>
  </si>
  <si>
    <t>K*Dy</t>
  </si>
  <si>
    <t>Dx</t>
  </si>
  <si>
    <t>K*Dx</t>
  </si>
  <si>
    <t xml:space="preserve">Ecuacion de Ejes paralelos </t>
  </si>
  <si>
    <t>Hallamos Centro de Rigideces</t>
  </si>
  <si>
    <t>Xcr</t>
  </si>
  <si>
    <t>Ycr</t>
  </si>
  <si>
    <t>e Exentricidad</t>
  </si>
  <si>
    <t>ey(m)</t>
  </si>
  <si>
    <t>ex (m)</t>
  </si>
  <si>
    <t>Distribucion de Fuerzas por Eje</t>
  </si>
  <si>
    <t>Fuerza de Piso</t>
  </si>
  <si>
    <t>h Acumulada</t>
  </si>
  <si>
    <t>Fp (ton)</t>
  </si>
  <si>
    <t>Fuerza Por eje</t>
  </si>
  <si>
    <t>Feje (ton)</t>
  </si>
  <si>
    <t>Metodo de AGIES</t>
  </si>
  <si>
    <t>Metodo  SEAOC</t>
  </si>
  <si>
    <t>Decripcion de Variables</t>
  </si>
  <si>
    <t>Io= Indice de Sismicidad</t>
  </si>
  <si>
    <t>Scr= Ordenada Espectral T corto (g)</t>
  </si>
  <si>
    <t>S1r= Ordenada espectral T largo (g)</t>
  </si>
  <si>
    <t>NPS = Nivel de Proteccion Sismica</t>
  </si>
  <si>
    <t>Prob = En 50 años</t>
  </si>
  <si>
    <t>Fa= Coeficiente de Ssitio T corto</t>
  </si>
  <si>
    <t>Fv= Coeficientes de sitio T largo</t>
  </si>
  <si>
    <t>Na = Fac. por la proximidad de amenazas</t>
  </si>
  <si>
    <t>Nv = Fac. por la proximidad de amendazas</t>
  </si>
  <si>
    <t>Kd= Factores por nivel sismico</t>
  </si>
  <si>
    <t>D</t>
  </si>
  <si>
    <t>Norma</t>
  </si>
  <si>
    <t>Busqueda</t>
  </si>
  <si>
    <t>Ingrese</t>
  </si>
  <si>
    <t>Figugra: 4.5-1</t>
  </si>
  <si>
    <t>Figura: 4.2.2-1</t>
  </si>
  <si>
    <t>Tabla : 4.5-1</t>
  </si>
  <si>
    <t>Tabla : 4.5-2</t>
  </si>
  <si>
    <t>Figura: 4.6.2-2</t>
  </si>
  <si>
    <t>Figura: 4.6.2-3</t>
  </si>
  <si>
    <t>Figura: 4.5.5-1</t>
  </si>
  <si>
    <t>NSE-2</t>
  </si>
  <si>
    <t>Por clase de sitio</t>
  </si>
  <si>
    <t>Scs= Scr*Fa</t>
  </si>
  <si>
    <t>S1s= S1r*Fv</t>
  </si>
  <si>
    <t>Scs= Scr*Fa*Na</t>
  </si>
  <si>
    <t>S1s= S1r*Fv*Nv</t>
  </si>
  <si>
    <t>Por intensidad Sismica</t>
  </si>
  <si>
    <t>Periodo de Transicion</t>
  </si>
  <si>
    <t>Ts = S1s/Scs</t>
  </si>
  <si>
    <t>Scd = Kd*Scs</t>
  </si>
  <si>
    <t>S1d= Kd* S1s</t>
  </si>
  <si>
    <t>Periodo deMeseta</t>
  </si>
  <si>
    <t>To= 0.2 Ts</t>
  </si>
  <si>
    <t>Aceleracion Maxima</t>
  </si>
  <si>
    <t>AMSd= 0.40*Scd</t>
  </si>
  <si>
    <t>Componente Vertical</t>
  </si>
  <si>
    <t>Svd= 0.20*Scd</t>
  </si>
  <si>
    <t>T_a =K_T * ( (h_n)^ x )</t>
  </si>
  <si>
    <t>h_n (m)</t>
  </si>
  <si>
    <t>Altura de Edificacion</t>
  </si>
  <si>
    <t>K_T</t>
  </si>
  <si>
    <t>Coeficiente</t>
  </si>
  <si>
    <t>2.1.6</t>
  </si>
  <si>
    <t xml:space="preserve">T_a </t>
  </si>
  <si>
    <t>Caso 2</t>
  </si>
  <si>
    <t>Caso 3</t>
  </si>
  <si>
    <t xml:space="preserve"> Caso 1</t>
  </si>
  <si>
    <t>Sa(T) = Scd</t>
  </si>
  <si>
    <r>
      <t>Cuando To</t>
    </r>
    <r>
      <rPr>
        <sz val="11"/>
        <color theme="1"/>
        <rFont val="Calibri"/>
        <family val="2"/>
      </rPr>
      <t>≤ T≤ Ts</t>
    </r>
  </si>
  <si>
    <t>4.5.6-1</t>
  </si>
  <si>
    <t>4.5.6-2</t>
  </si>
  <si>
    <t>4.5.6-3</t>
  </si>
  <si>
    <t>Cuando T &gt; Ts</t>
  </si>
  <si>
    <t>Cuando  T&lt; To</t>
  </si>
  <si>
    <r>
      <t xml:space="preserve">Sa(T) = S1d/T </t>
    </r>
    <r>
      <rPr>
        <sz val="11"/>
        <color theme="1"/>
        <rFont val="Calibri"/>
        <family val="2"/>
      </rPr>
      <t>≤</t>
    </r>
    <r>
      <rPr>
        <sz val="8.6999999999999993"/>
        <color theme="1"/>
        <rFont val="Calibri"/>
        <family val="2"/>
      </rPr>
      <t xml:space="preserve"> Scd</t>
    </r>
  </si>
  <si>
    <t>Sa (T)m= Scd (0.4+0.6 T/ To)</t>
  </si>
  <si>
    <t>To</t>
  </si>
  <si>
    <t>Ta</t>
  </si>
  <si>
    <t>Ts</t>
  </si>
  <si>
    <t>Coeficiente Sismico</t>
  </si>
  <si>
    <t>Sc = Sa (t)/ R</t>
  </si>
  <si>
    <t>Sa (T) =</t>
  </si>
  <si>
    <t>R</t>
  </si>
  <si>
    <t>Cs</t>
  </si>
  <si>
    <t>0.75*kd *S1r/r</t>
  </si>
  <si>
    <t>0.044 Scd</t>
  </si>
  <si>
    <t>hn (m)</t>
  </si>
  <si>
    <t>Dx (m)</t>
  </si>
  <si>
    <t>Fuerza top</t>
  </si>
  <si>
    <t>K=</t>
  </si>
  <si>
    <t>0.75+0.5 Ta</t>
  </si>
  <si>
    <r>
      <t>Ta</t>
    </r>
    <r>
      <rPr>
        <sz val="11"/>
        <color theme="1"/>
        <rFont val="Calibri"/>
        <family val="2"/>
      </rPr>
      <t>≥  0.5</t>
    </r>
  </si>
  <si>
    <t>0.5&lt;Ta&lt;2.5</t>
  </si>
  <si>
    <t>Ta&gt; 2.5</t>
  </si>
  <si>
    <t>CONDICIONES</t>
  </si>
  <si>
    <t>Fuerza Top (Ton )</t>
  </si>
  <si>
    <t>Fuerza Top = 0.07 * PNV *Vb</t>
  </si>
  <si>
    <t>Cortante basal:</t>
  </si>
  <si>
    <t>Vb= Cs* Ws</t>
  </si>
  <si>
    <t>Vb= 49.01</t>
  </si>
  <si>
    <t>K total en Y</t>
  </si>
  <si>
    <t>Cry</t>
  </si>
  <si>
    <t>Crx</t>
  </si>
  <si>
    <t>Cmy</t>
  </si>
  <si>
    <t>Cmx</t>
  </si>
  <si>
    <t>ex</t>
  </si>
  <si>
    <t>ey</t>
  </si>
  <si>
    <t xml:space="preserve">Heidy Margarita Carrillo Méndez </t>
  </si>
  <si>
    <t xml:space="preserve">Rebeca del Rocio Barrios Romero </t>
  </si>
  <si>
    <t>Thomas Gustavo Bixcul Escobar</t>
  </si>
  <si>
    <t>Datos del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</si>
</sst>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8.6999999999999993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4" xfId="0" applyFill="1" applyBorder="1"/>
    <xf numFmtId="0" fontId="0" fillId="4" borderId="0" xfId="0" applyFill="1"/>
    <xf numFmtId="0" fontId="0" fillId="0" borderId="0" xfId="0" applyFill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3" xfId="0" applyFill="1" applyBorder="1"/>
    <xf numFmtId="0" fontId="1" fillId="0" borderId="7" xfId="0" applyFont="1" applyBorder="1"/>
    <xf numFmtId="0" fontId="1" fillId="5" borderId="2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3" xfId="0" applyFont="1" applyFill="1" applyBorder="1"/>
    <xf numFmtId="0" fontId="0" fillId="0" borderId="3" xfId="0" applyFill="1" applyBorder="1"/>
    <xf numFmtId="0" fontId="1" fillId="3" borderId="1" xfId="0" applyFont="1" applyFill="1" applyBorder="1"/>
    <xf numFmtId="0" fontId="0" fillId="6" borderId="0" xfId="0" applyFill="1"/>
    <xf numFmtId="0" fontId="1" fillId="6" borderId="0" xfId="0" applyFont="1" applyFill="1"/>
    <xf numFmtId="0" fontId="0" fillId="0" borderId="6" xfId="0" applyFont="1" applyFill="1" applyBorder="1"/>
    <xf numFmtId="0" fontId="0" fillId="0" borderId="3" xfId="0" applyFont="1" applyFill="1" applyBorder="1"/>
    <xf numFmtId="0" fontId="0" fillId="0" borderId="3" xfId="0" applyFont="1" applyBorder="1"/>
    <xf numFmtId="11" fontId="0" fillId="0" borderId="3" xfId="0" applyNumberFormat="1" applyFont="1" applyBorder="1"/>
    <xf numFmtId="0" fontId="0" fillId="0" borderId="2" xfId="0" applyBorder="1"/>
    <xf numFmtId="11" fontId="0" fillId="0" borderId="6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11" fontId="0" fillId="0" borderId="3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10" borderId="0" xfId="0" applyFill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397"/>
  <sheetViews>
    <sheetView tabSelected="1" zoomScale="78" zoomScaleNormal="78" workbookViewId="0">
      <selection activeCell="J31" sqref="J31"/>
    </sheetView>
  </sheetViews>
  <sheetFormatPr baseColWidth="10" defaultRowHeight="14.4"/>
  <cols>
    <col min="1" max="1" width="18.6640625" customWidth="1"/>
    <col min="2" max="3" width="18" customWidth="1"/>
    <col min="4" max="4" width="16.109375" customWidth="1"/>
    <col min="6" max="6" width="16.88671875" customWidth="1"/>
    <col min="10" max="10" width="14.88671875" customWidth="1"/>
    <col min="12" max="12" width="17" customWidth="1"/>
    <col min="13" max="14" width="16.33203125" customWidth="1"/>
    <col min="18" max="18" width="21.21875" customWidth="1"/>
    <col min="19" max="19" width="14.21875" customWidth="1"/>
    <col min="20" max="20" width="13.88671875" customWidth="1"/>
    <col min="22" max="22" width="13.6640625" customWidth="1"/>
    <col min="23" max="23" width="13.77734375" customWidth="1"/>
    <col min="24" max="24" width="13.33203125" customWidth="1"/>
    <col min="26" max="26" width="13.21875" customWidth="1"/>
    <col min="27" max="27" width="16.21875" customWidth="1"/>
    <col min="28" max="28" width="19.77734375" customWidth="1"/>
    <col min="30" max="30" width="39.77734375" customWidth="1"/>
    <col min="31" max="31" width="19.6640625" customWidth="1"/>
    <col min="32" max="32" width="15.21875" customWidth="1"/>
    <col min="33" max="33" width="19.5546875" customWidth="1"/>
    <col min="34" max="34" width="25.21875" customWidth="1"/>
    <col min="35" max="35" width="19.88671875" customWidth="1"/>
    <col min="38" max="38" width="17.44140625" customWidth="1"/>
    <col min="59" max="59" width="14.6640625" customWidth="1"/>
  </cols>
  <sheetData>
    <row r="3" spans="1:33" ht="25.8">
      <c r="A3" s="48" t="s">
        <v>187</v>
      </c>
      <c r="B3" s="47"/>
      <c r="C3" s="47"/>
      <c r="D3" s="47"/>
      <c r="E3" s="47"/>
      <c r="N3" s="47"/>
      <c r="O3" s="49"/>
      <c r="P3" s="49" t="s">
        <v>186</v>
      </c>
      <c r="Q3" s="49"/>
      <c r="R3" s="47"/>
      <c r="S3" s="47"/>
      <c r="T3" s="47"/>
    </row>
    <row r="4" spans="1:33">
      <c r="I4" s="62"/>
      <c r="J4" s="62" t="s">
        <v>280</v>
      </c>
      <c r="K4" s="62"/>
      <c r="L4" s="62"/>
      <c r="M4" s="62"/>
    </row>
    <row r="5" spans="1:33" ht="15" thickBot="1">
      <c r="A5" s="23" t="s">
        <v>7</v>
      </c>
      <c r="B5" s="24" t="s">
        <v>8</v>
      </c>
      <c r="C5" s="24" t="s">
        <v>9</v>
      </c>
      <c r="D5" s="24" t="s">
        <v>10</v>
      </c>
      <c r="E5" s="23" t="s">
        <v>11</v>
      </c>
      <c r="I5" s="62"/>
      <c r="J5" s="62"/>
      <c r="K5" s="62"/>
      <c r="L5" s="62"/>
      <c r="M5" s="62"/>
      <c r="Q5" s="23" t="s">
        <v>7</v>
      </c>
      <c r="R5" s="24" t="s">
        <v>8</v>
      </c>
      <c r="S5" s="24" t="s">
        <v>9</v>
      </c>
      <c r="T5" s="24" t="s">
        <v>10</v>
      </c>
      <c r="U5" s="23" t="s">
        <v>11</v>
      </c>
    </row>
    <row r="6" spans="1:33">
      <c r="A6" s="26" t="s">
        <v>0</v>
      </c>
      <c r="B6" s="4">
        <v>150</v>
      </c>
      <c r="C6" s="4">
        <v>60</v>
      </c>
      <c r="D6" s="4">
        <v>25</v>
      </c>
      <c r="E6" s="4">
        <v>185</v>
      </c>
      <c r="I6" s="62"/>
      <c r="J6" s="63" t="s">
        <v>278</v>
      </c>
      <c r="K6" s="64"/>
      <c r="L6" s="64"/>
      <c r="M6" s="65">
        <v>202030193</v>
      </c>
      <c r="Q6" s="26" t="s">
        <v>0</v>
      </c>
      <c r="R6" s="4">
        <v>150</v>
      </c>
      <c r="S6" s="4">
        <v>60</v>
      </c>
      <c r="T6" s="4">
        <v>25</v>
      </c>
      <c r="U6" s="4">
        <v>185</v>
      </c>
    </row>
    <row r="7" spans="1:33">
      <c r="A7" s="26" t="s">
        <v>1</v>
      </c>
      <c r="B7" s="4">
        <v>250</v>
      </c>
      <c r="C7" s="4">
        <v>60</v>
      </c>
      <c r="D7" s="4">
        <v>25</v>
      </c>
      <c r="E7" s="4">
        <v>295</v>
      </c>
      <c r="I7" s="62"/>
      <c r="J7" s="66" t="s">
        <v>277</v>
      </c>
      <c r="K7" s="67"/>
      <c r="L7" s="67"/>
      <c r="M7" s="68">
        <v>201830011</v>
      </c>
      <c r="Q7" s="26" t="s">
        <v>1</v>
      </c>
      <c r="R7" s="4">
        <v>250</v>
      </c>
      <c r="S7" s="4">
        <v>60</v>
      </c>
      <c r="T7" s="4">
        <v>25</v>
      </c>
      <c r="U7" s="4">
        <v>295</v>
      </c>
    </row>
    <row r="8" spans="1:33" ht="15" thickBot="1">
      <c r="I8" s="62"/>
      <c r="J8" s="69" t="s">
        <v>279</v>
      </c>
      <c r="K8" s="70"/>
      <c r="L8" s="70"/>
      <c r="M8" s="71">
        <v>201831186</v>
      </c>
      <c r="AD8" s="50" t="s">
        <v>188</v>
      </c>
      <c r="AE8" s="50" t="s">
        <v>202</v>
      </c>
      <c r="AF8" s="50" t="s">
        <v>200</v>
      </c>
      <c r="AG8" s="50" t="s">
        <v>201</v>
      </c>
    </row>
    <row r="9" spans="1:33">
      <c r="I9" s="62"/>
      <c r="J9" s="62"/>
      <c r="K9" s="62"/>
      <c r="L9" s="62"/>
      <c r="M9" s="62"/>
      <c r="AD9" s="7" t="s">
        <v>189</v>
      </c>
      <c r="AE9" s="52">
        <v>4.2</v>
      </c>
      <c r="AF9" s="9" t="s">
        <v>210</v>
      </c>
      <c r="AG9" s="54" t="s">
        <v>203</v>
      </c>
    </row>
    <row r="10" spans="1:33">
      <c r="Z10" s="4" t="s">
        <v>111</v>
      </c>
      <c r="AA10" s="4" t="s">
        <v>130</v>
      </c>
      <c r="AB10" s="4" t="s">
        <v>113</v>
      </c>
      <c r="AD10" s="7" t="s">
        <v>190</v>
      </c>
      <c r="AE10" s="52">
        <v>1.5</v>
      </c>
      <c r="AF10" s="10" t="s">
        <v>210</v>
      </c>
      <c r="AG10" s="54" t="s">
        <v>203</v>
      </c>
    </row>
    <row r="11" spans="1:33">
      <c r="A11" s="25"/>
      <c r="B11" s="30" t="s">
        <v>16</v>
      </c>
      <c r="C11" s="1"/>
      <c r="D11" s="5"/>
      <c r="E11" s="6"/>
      <c r="F11" s="31" t="s">
        <v>17</v>
      </c>
      <c r="G11" s="1"/>
      <c r="Q11" s="25"/>
      <c r="R11" s="30" t="s">
        <v>16</v>
      </c>
      <c r="S11" s="1"/>
      <c r="T11" s="5"/>
      <c r="U11" s="6"/>
      <c r="V11" s="31" t="s">
        <v>17</v>
      </c>
      <c r="W11" s="1"/>
      <c r="Z11" s="4">
        <v>1</v>
      </c>
      <c r="AA11" s="4">
        <v>126.49</v>
      </c>
      <c r="AB11" s="4">
        <v>4</v>
      </c>
      <c r="AD11" s="7" t="s">
        <v>191</v>
      </c>
      <c r="AE11" s="52">
        <v>0.55000000000000004</v>
      </c>
      <c r="AF11" s="10" t="s">
        <v>210</v>
      </c>
      <c r="AG11" s="54" t="s">
        <v>203</v>
      </c>
    </row>
    <row r="12" spans="1:33">
      <c r="A12" s="26" t="s">
        <v>2</v>
      </c>
      <c r="B12" s="7" t="s">
        <v>12</v>
      </c>
      <c r="C12" s="7" t="s">
        <v>13</v>
      </c>
      <c r="F12" s="26" t="s">
        <v>18</v>
      </c>
      <c r="G12" s="4">
        <v>180</v>
      </c>
      <c r="Q12" s="26" t="s">
        <v>2</v>
      </c>
      <c r="R12" s="7" t="s">
        <v>12</v>
      </c>
      <c r="S12" s="7" t="s">
        <v>13</v>
      </c>
      <c r="V12" s="26" t="s">
        <v>18</v>
      </c>
      <c r="W12" s="4">
        <v>180</v>
      </c>
      <c r="Z12" s="4">
        <v>2</v>
      </c>
      <c r="AA12" s="4">
        <v>116.4</v>
      </c>
      <c r="AB12" s="4">
        <v>7</v>
      </c>
      <c r="AD12" s="7" t="s">
        <v>192</v>
      </c>
      <c r="AE12" s="52" t="s">
        <v>199</v>
      </c>
      <c r="AF12" s="10" t="s">
        <v>210</v>
      </c>
      <c r="AG12" s="54" t="s">
        <v>204</v>
      </c>
    </row>
    <row r="13" spans="1:33">
      <c r="A13" s="26" t="s">
        <v>3</v>
      </c>
      <c r="B13" s="7" t="s">
        <v>14</v>
      </c>
      <c r="C13" s="7" t="s">
        <v>15</v>
      </c>
      <c r="F13" s="26" t="s">
        <v>19</v>
      </c>
      <c r="G13" s="4">
        <v>0.3</v>
      </c>
      <c r="Q13" s="26" t="s">
        <v>3</v>
      </c>
      <c r="R13" s="7" t="s">
        <v>14</v>
      </c>
      <c r="S13" s="7" t="s">
        <v>15</v>
      </c>
      <c r="V13" s="26" t="s">
        <v>19</v>
      </c>
      <c r="W13" s="4">
        <v>0.3</v>
      </c>
      <c r="Z13" s="4">
        <v>3</v>
      </c>
      <c r="AA13" s="4">
        <v>83.82</v>
      </c>
      <c r="AB13" s="4">
        <v>10</v>
      </c>
      <c r="AD13" s="7" t="s">
        <v>193</v>
      </c>
      <c r="AE13" s="53">
        <v>0.05</v>
      </c>
      <c r="AF13" s="10" t="s">
        <v>210</v>
      </c>
      <c r="AG13" s="54" t="s">
        <v>204</v>
      </c>
    </row>
    <row r="14" spans="1:33">
      <c r="A14" s="26" t="s">
        <v>4</v>
      </c>
      <c r="B14" s="4">
        <v>0.25</v>
      </c>
      <c r="C14" s="4">
        <v>0.25</v>
      </c>
      <c r="F14" s="26" t="s">
        <v>20</v>
      </c>
      <c r="G14" s="4">
        <v>1.5</v>
      </c>
      <c r="Q14" s="26" t="s">
        <v>4</v>
      </c>
      <c r="R14" s="4">
        <v>0.25</v>
      </c>
      <c r="S14" s="4">
        <v>0.25</v>
      </c>
      <c r="V14" s="26" t="s">
        <v>20</v>
      </c>
      <c r="W14" s="4">
        <v>1.5</v>
      </c>
      <c r="Z14" s="4"/>
      <c r="AA14" s="4">
        <f>AA11+AA12+AA13</f>
        <v>326.70999999999998</v>
      </c>
      <c r="AB14" s="4">
        <v>21</v>
      </c>
      <c r="AD14" s="7" t="s">
        <v>194</v>
      </c>
      <c r="AE14" s="52">
        <v>1</v>
      </c>
      <c r="AF14" s="10" t="s">
        <v>210</v>
      </c>
      <c r="AG14" s="54" t="s">
        <v>205</v>
      </c>
    </row>
    <row r="15" spans="1:33">
      <c r="A15" s="26" t="s">
        <v>5</v>
      </c>
      <c r="B15" s="4">
        <v>0.5</v>
      </c>
      <c r="C15" s="4">
        <v>0.5</v>
      </c>
      <c r="F15" s="26" t="s">
        <v>21</v>
      </c>
      <c r="G15" s="4">
        <v>1.8</v>
      </c>
      <c r="Q15" s="26" t="s">
        <v>5</v>
      </c>
      <c r="R15" s="4">
        <v>0.5</v>
      </c>
      <c r="S15" s="4">
        <v>0.5</v>
      </c>
      <c r="V15" s="26" t="s">
        <v>21</v>
      </c>
      <c r="W15" s="4">
        <v>1.8</v>
      </c>
      <c r="AD15" s="7" t="s">
        <v>195</v>
      </c>
      <c r="AE15" s="52">
        <v>1.7</v>
      </c>
      <c r="AF15" s="10" t="s">
        <v>210</v>
      </c>
      <c r="AG15" s="54" t="s">
        <v>206</v>
      </c>
    </row>
    <row r="16" spans="1:33">
      <c r="A16" s="26" t="s">
        <v>6</v>
      </c>
      <c r="B16" s="4">
        <v>0.125</v>
      </c>
      <c r="C16" s="4">
        <v>0.125</v>
      </c>
      <c r="F16" s="26" t="s">
        <v>22</v>
      </c>
      <c r="G16" s="4">
        <v>0.45</v>
      </c>
      <c r="Q16" s="26" t="s">
        <v>6</v>
      </c>
      <c r="R16" s="4">
        <v>0.125</v>
      </c>
      <c r="S16" s="4">
        <v>0.125</v>
      </c>
      <c r="V16" s="26" t="s">
        <v>22</v>
      </c>
      <c r="W16" s="4">
        <v>0.45</v>
      </c>
      <c r="AD16" s="7" t="s">
        <v>196</v>
      </c>
      <c r="AE16" s="52">
        <v>1.1200000000000001</v>
      </c>
      <c r="AF16" s="10" t="s">
        <v>210</v>
      </c>
      <c r="AG16" s="54" t="s">
        <v>207</v>
      </c>
    </row>
    <row r="17" spans="1:33">
      <c r="F17" s="26" t="s">
        <v>23</v>
      </c>
      <c r="G17" s="4">
        <v>0.54</v>
      </c>
      <c r="V17" s="26" t="s">
        <v>23</v>
      </c>
      <c r="W17" s="4">
        <v>0.54</v>
      </c>
      <c r="AD17" s="7" t="s">
        <v>197</v>
      </c>
      <c r="AE17" s="52">
        <v>1.2</v>
      </c>
      <c r="AF17" s="10" t="s">
        <v>210</v>
      </c>
      <c r="AG17" s="54" t="s">
        <v>208</v>
      </c>
    </row>
    <row r="18" spans="1:33">
      <c r="F18" s="31" t="s">
        <v>24</v>
      </c>
      <c r="G18" s="1"/>
      <c r="V18" s="31" t="s">
        <v>24</v>
      </c>
      <c r="W18" s="1"/>
      <c r="AD18" s="7" t="s">
        <v>198</v>
      </c>
      <c r="AE18" s="52">
        <v>0.8</v>
      </c>
      <c r="AF18" s="11" t="s">
        <v>210</v>
      </c>
      <c r="AG18" s="54" t="s">
        <v>209</v>
      </c>
    </row>
    <row r="19" spans="1:33">
      <c r="A19" s="29" t="s">
        <v>32</v>
      </c>
      <c r="B19" s="8"/>
      <c r="F19" s="26" t="s">
        <v>25</v>
      </c>
      <c r="G19" s="4">
        <v>0.95</v>
      </c>
      <c r="Q19" s="29" t="s">
        <v>32</v>
      </c>
      <c r="R19" s="8"/>
      <c r="V19" s="26" t="s">
        <v>25</v>
      </c>
      <c r="W19" s="4">
        <v>0.95</v>
      </c>
    </row>
    <row r="20" spans="1:33">
      <c r="A20" s="26" t="s">
        <v>3</v>
      </c>
      <c r="B20" s="7" t="s">
        <v>33</v>
      </c>
      <c r="F20" s="26" t="s">
        <v>26</v>
      </c>
      <c r="G20" s="4">
        <v>0.98</v>
      </c>
      <c r="Q20" s="26" t="s">
        <v>3</v>
      </c>
      <c r="R20" s="7" t="s">
        <v>33</v>
      </c>
      <c r="V20" s="26" t="s">
        <v>26</v>
      </c>
      <c r="W20" s="4">
        <v>0.98</v>
      </c>
    </row>
    <row r="21" spans="1:33">
      <c r="A21" s="26" t="s">
        <v>4</v>
      </c>
      <c r="B21" s="4">
        <v>0.3</v>
      </c>
      <c r="F21" s="26" t="s">
        <v>27</v>
      </c>
      <c r="G21" s="4">
        <v>1.53</v>
      </c>
      <c r="Q21" s="26" t="s">
        <v>4</v>
      </c>
      <c r="R21" s="4">
        <v>0.3</v>
      </c>
      <c r="V21" s="26" t="s">
        <v>27</v>
      </c>
      <c r="W21" s="4">
        <v>1.53</v>
      </c>
    </row>
    <row r="22" spans="1:33">
      <c r="A22" s="26" t="s">
        <v>5</v>
      </c>
      <c r="B22" s="4">
        <v>0.6</v>
      </c>
      <c r="F22" s="26" t="s">
        <v>28</v>
      </c>
      <c r="G22" s="4">
        <v>1.53</v>
      </c>
      <c r="Q22" s="26" t="s">
        <v>5</v>
      </c>
      <c r="R22" s="4">
        <v>0.6</v>
      </c>
      <c r="V22" s="26" t="s">
        <v>28</v>
      </c>
      <c r="W22" s="4">
        <v>1.53</v>
      </c>
      <c r="AD22" t="s">
        <v>211</v>
      </c>
    </row>
    <row r="23" spans="1:33">
      <c r="A23" s="26" t="s">
        <v>31</v>
      </c>
      <c r="B23" s="4">
        <v>0.18</v>
      </c>
      <c r="F23" s="26" t="s">
        <v>29</v>
      </c>
      <c r="G23" s="4">
        <v>3.54</v>
      </c>
      <c r="Q23" s="26" t="s">
        <v>31</v>
      </c>
      <c r="R23" s="4">
        <v>0.18</v>
      </c>
      <c r="V23" s="26" t="s">
        <v>29</v>
      </c>
      <c r="W23" s="4">
        <v>3.54</v>
      </c>
      <c r="AD23" s="4" t="s">
        <v>212</v>
      </c>
      <c r="AE23" s="4">
        <f>AE10*AE14</f>
        <v>1.5</v>
      </c>
      <c r="AF23" s="4" t="s">
        <v>213</v>
      </c>
      <c r="AG23" s="4">
        <f>AE11*AE15</f>
        <v>0.93500000000000005</v>
      </c>
    </row>
    <row r="24" spans="1:33">
      <c r="F24" s="26" t="s">
        <v>30</v>
      </c>
      <c r="G24" s="4">
        <v>0.3</v>
      </c>
      <c r="V24" s="26" t="s">
        <v>30</v>
      </c>
      <c r="W24" s="4">
        <v>0.3</v>
      </c>
    </row>
    <row r="25" spans="1:33">
      <c r="F25" s="26" t="s">
        <v>31</v>
      </c>
      <c r="G25" s="4">
        <v>2.56</v>
      </c>
      <c r="V25" s="26" t="s">
        <v>31</v>
      </c>
      <c r="W25" s="4">
        <v>2.56</v>
      </c>
      <c r="AD25" t="s">
        <v>216</v>
      </c>
    </row>
    <row r="26" spans="1:33">
      <c r="A26" s="25" t="s">
        <v>34</v>
      </c>
      <c r="B26" s="1"/>
      <c r="F26" s="32"/>
      <c r="Q26" s="25" t="s">
        <v>34</v>
      </c>
      <c r="R26" s="1"/>
      <c r="V26" s="32"/>
      <c r="AD26" s="4" t="s">
        <v>214</v>
      </c>
      <c r="AE26" s="4">
        <f>AE10*AE14*AE16</f>
        <v>1.6800000000000002</v>
      </c>
      <c r="AF26" s="4" t="s">
        <v>215</v>
      </c>
      <c r="AG26" s="4">
        <f>AE11*AE15*AE17</f>
        <v>1.1220000000000001</v>
      </c>
    </row>
    <row r="27" spans="1:33">
      <c r="A27" s="26" t="s">
        <v>35</v>
      </c>
      <c r="B27" s="4">
        <v>270</v>
      </c>
      <c r="F27" s="32"/>
      <c r="Q27" s="26" t="s">
        <v>35</v>
      </c>
      <c r="R27" s="4">
        <v>270</v>
      </c>
      <c r="V27" s="32"/>
    </row>
    <row r="28" spans="1:33">
      <c r="A28" s="26" t="s">
        <v>36</v>
      </c>
      <c r="B28" s="4">
        <v>2400</v>
      </c>
      <c r="F28" s="31" t="s">
        <v>45</v>
      </c>
      <c r="G28" s="1"/>
      <c r="Q28" s="26" t="s">
        <v>36</v>
      </c>
      <c r="R28" s="4">
        <v>2400</v>
      </c>
      <c r="V28" s="31" t="s">
        <v>45</v>
      </c>
      <c r="W28" s="1"/>
      <c r="AD28" t="s">
        <v>217</v>
      </c>
    </row>
    <row r="29" spans="1:33">
      <c r="A29" s="27" t="s">
        <v>39</v>
      </c>
      <c r="B29" s="9"/>
      <c r="F29" s="26" t="s">
        <v>44</v>
      </c>
      <c r="G29" s="4">
        <v>0.12</v>
      </c>
      <c r="Q29" s="27" t="s">
        <v>39</v>
      </c>
      <c r="R29" s="9"/>
      <c r="V29" s="26" t="s">
        <v>44</v>
      </c>
      <c r="W29" s="4">
        <v>0.12</v>
      </c>
      <c r="AD29" s="4" t="s">
        <v>219</v>
      </c>
      <c r="AE29" s="4">
        <f>AE18*AE23</f>
        <v>1.2000000000000002</v>
      </c>
      <c r="AF29" s="4" t="s">
        <v>220</v>
      </c>
      <c r="AG29" s="4">
        <f>AE18*AG23</f>
        <v>0.74800000000000011</v>
      </c>
    </row>
    <row r="30" spans="1:33">
      <c r="A30" s="27" t="s">
        <v>37</v>
      </c>
      <c r="B30" s="10">
        <v>248118.32</v>
      </c>
      <c r="Q30" s="27" t="s">
        <v>37</v>
      </c>
      <c r="R30" s="10">
        <v>248118.32</v>
      </c>
    </row>
    <row r="31" spans="1:33">
      <c r="A31" s="18" t="s">
        <v>38</v>
      </c>
      <c r="B31" s="11"/>
      <c r="Q31" s="18" t="s">
        <v>38</v>
      </c>
      <c r="R31" s="11"/>
      <c r="AD31" t="s">
        <v>217</v>
      </c>
    </row>
    <row r="32" spans="1:33">
      <c r="A32" s="28" t="s">
        <v>40</v>
      </c>
      <c r="B32" s="9"/>
      <c r="Q32" s="28" t="s">
        <v>40</v>
      </c>
      <c r="R32" s="9"/>
      <c r="AD32" s="4" t="s">
        <v>218</v>
      </c>
      <c r="AE32" s="4">
        <f>AG23/AE23</f>
        <v>0.62333333333333341</v>
      </c>
    </row>
    <row r="33" spans="1:39">
      <c r="A33" s="27" t="s">
        <v>41</v>
      </c>
      <c r="B33" s="10">
        <v>99247.33</v>
      </c>
      <c r="Q33" s="27" t="s">
        <v>41</v>
      </c>
      <c r="R33" s="10">
        <v>99247.33</v>
      </c>
    </row>
    <row r="34" spans="1:39">
      <c r="A34" s="18" t="s">
        <v>42</v>
      </c>
      <c r="B34" s="11"/>
      <c r="Q34" s="18" t="s">
        <v>42</v>
      </c>
      <c r="R34" s="11"/>
      <c r="AD34" t="s">
        <v>221</v>
      </c>
      <c r="AG34" s="56" t="s">
        <v>227</v>
      </c>
      <c r="AH34" s="54"/>
      <c r="AI34" s="54" t="s">
        <v>228</v>
      </c>
      <c r="AJ34" s="42">
        <v>10.25</v>
      </c>
      <c r="AK34" s="42" t="s">
        <v>229</v>
      </c>
      <c r="AL34" s="54"/>
      <c r="AM34" s="54"/>
    </row>
    <row r="35" spans="1:39">
      <c r="A35" s="26" t="s">
        <v>43</v>
      </c>
      <c r="B35" s="4">
        <v>2.4</v>
      </c>
      <c r="Q35" s="26" t="s">
        <v>43</v>
      </c>
      <c r="R35" s="4">
        <v>2.4</v>
      </c>
      <c r="AD35" s="4" t="s">
        <v>222</v>
      </c>
      <c r="AE35" s="4">
        <f>0.2*AE32</f>
        <v>0.12466666666666669</v>
      </c>
      <c r="AG35" s="54"/>
      <c r="AH35" s="55"/>
      <c r="AI35" s="4" t="s">
        <v>230</v>
      </c>
      <c r="AJ35" s="4">
        <v>4.7000000000000002E-3</v>
      </c>
      <c r="AK35" s="11"/>
      <c r="AL35" s="11" t="s">
        <v>231</v>
      </c>
      <c r="AM35" s="4" t="s">
        <v>232</v>
      </c>
    </row>
    <row r="36" spans="1:39">
      <c r="AG36" s="11" t="s">
        <v>233</v>
      </c>
      <c r="AH36" s="4">
        <v>0.34</v>
      </c>
      <c r="AI36" s="4" t="s">
        <v>13</v>
      </c>
      <c r="AJ36" s="4">
        <v>0.85</v>
      </c>
      <c r="AK36" s="4"/>
      <c r="AL36" s="4" t="s">
        <v>231</v>
      </c>
      <c r="AM36" s="4" t="s">
        <v>232</v>
      </c>
    </row>
    <row r="37" spans="1:39">
      <c r="AD37" t="s">
        <v>223</v>
      </c>
    </row>
    <row r="38" spans="1:39">
      <c r="AD38" s="4" t="s">
        <v>224</v>
      </c>
      <c r="AE38" s="4">
        <f>0.4*AE29</f>
        <v>0.48000000000000009</v>
      </c>
    </row>
    <row r="40" spans="1:39">
      <c r="A40" s="3"/>
      <c r="B40" s="3"/>
      <c r="C40" s="3"/>
      <c r="D40" s="3"/>
      <c r="E40" s="3"/>
      <c r="F40" s="3"/>
      <c r="Q40" s="3"/>
      <c r="R40" s="3"/>
      <c r="S40" s="3"/>
      <c r="T40" s="3"/>
      <c r="U40" s="3"/>
      <c r="V40" s="3"/>
      <c r="AD40" t="s">
        <v>225</v>
      </c>
    </row>
    <row r="41" spans="1:39">
      <c r="A41" s="23" t="s">
        <v>46</v>
      </c>
      <c r="B41" s="23" t="s">
        <v>31</v>
      </c>
      <c r="C41" s="23" t="s">
        <v>5</v>
      </c>
      <c r="D41" s="23" t="s">
        <v>50</v>
      </c>
      <c r="E41" s="23" t="s">
        <v>51</v>
      </c>
      <c r="F41" s="24" t="s">
        <v>52</v>
      </c>
      <c r="Q41" s="23" t="s">
        <v>46</v>
      </c>
      <c r="R41" s="23" t="s">
        <v>31</v>
      </c>
      <c r="S41" s="23" t="s">
        <v>5</v>
      </c>
      <c r="T41" s="23" t="s">
        <v>50</v>
      </c>
      <c r="U41" s="23" t="s">
        <v>51</v>
      </c>
      <c r="V41" s="24" t="s">
        <v>52</v>
      </c>
      <c r="AD41" s="4" t="s">
        <v>226</v>
      </c>
      <c r="AE41" s="4">
        <f>0.2*AE29</f>
        <v>0.24000000000000005</v>
      </c>
    </row>
    <row r="42" spans="1:39">
      <c r="A42" s="23" t="s">
        <v>32</v>
      </c>
      <c r="B42" s="4">
        <v>0.18</v>
      </c>
      <c r="C42" s="4">
        <v>1.75</v>
      </c>
      <c r="D42" s="4">
        <v>2.4</v>
      </c>
      <c r="E42" s="4">
        <v>5</v>
      </c>
      <c r="F42" s="4">
        <f>B42*C42*D42*E42</f>
        <v>3.7800000000000002</v>
      </c>
      <c r="Q42" s="23" t="s">
        <v>32</v>
      </c>
      <c r="R42" s="4">
        <v>0.18</v>
      </c>
      <c r="S42" s="4">
        <v>1.75</v>
      </c>
      <c r="T42" s="4">
        <v>2.4</v>
      </c>
      <c r="U42" s="4">
        <v>5</v>
      </c>
      <c r="V42" s="4">
        <f>R42*S42*T42*U42</f>
        <v>3.7800000000000002</v>
      </c>
      <c r="AG42" s="4" t="s">
        <v>236</v>
      </c>
      <c r="AH42" s="4" t="s">
        <v>237</v>
      </c>
      <c r="AI42" s="4" t="s">
        <v>238</v>
      </c>
      <c r="AJ42" s="57" t="s">
        <v>239</v>
      </c>
    </row>
    <row r="43" spans="1:39">
      <c r="A43" s="23" t="s">
        <v>47</v>
      </c>
      <c r="B43" s="4">
        <v>0.45</v>
      </c>
      <c r="C43" s="4">
        <v>1.75</v>
      </c>
      <c r="D43" s="4">
        <v>2.4</v>
      </c>
      <c r="E43" s="4">
        <v>1</v>
      </c>
      <c r="F43" s="4">
        <f t="shared" ref="F43:F45" si="0">B43*C43*D43*E43</f>
        <v>1.89</v>
      </c>
      <c r="Q43" s="23" t="s">
        <v>47</v>
      </c>
      <c r="R43" s="4">
        <v>0.45</v>
      </c>
      <c r="S43" s="4">
        <v>1.75</v>
      </c>
      <c r="T43" s="4">
        <v>2.4</v>
      </c>
      <c r="U43" s="4">
        <v>1</v>
      </c>
      <c r="V43" s="4">
        <f t="shared" ref="V43:V45" si="1">R43*S43*T43*U43</f>
        <v>1.89</v>
      </c>
      <c r="AG43" s="4" t="s">
        <v>234</v>
      </c>
      <c r="AH43" s="4" t="s">
        <v>244</v>
      </c>
      <c r="AI43" s="4" t="s">
        <v>242</v>
      </c>
      <c r="AJ43" s="57" t="s">
        <v>240</v>
      </c>
    </row>
    <row r="44" spans="1:39">
      <c r="A44" s="23" t="s">
        <v>48</v>
      </c>
      <c r="B44" s="4">
        <v>0.54</v>
      </c>
      <c r="C44" s="4">
        <v>1.75</v>
      </c>
      <c r="D44" s="4">
        <v>2.4</v>
      </c>
      <c r="E44" s="4">
        <v>1</v>
      </c>
      <c r="F44" s="4">
        <f t="shared" si="0"/>
        <v>2.2680000000000002</v>
      </c>
      <c r="Q44" s="23" t="s">
        <v>48</v>
      </c>
      <c r="R44" s="4">
        <v>0.54</v>
      </c>
      <c r="S44" s="4">
        <v>1.75</v>
      </c>
      <c r="T44" s="4">
        <v>2.4</v>
      </c>
      <c r="U44" s="4">
        <v>1</v>
      </c>
      <c r="V44" s="4">
        <f t="shared" si="1"/>
        <v>2.2680000000000002</v>
      </c>
      <c r="AG44" s="4" t="s">
        <v>235</v>
      </c>
      <c r="AH44" s="4" t="s">
        <v>245</v>
      </c>
      <c r="AI44" s="4" t="s">
        <v>243</v>
      </c>
      <c r="AJ44" s="57" t="s">
        <v>241</v>
      </c>
    </row>
    <row r="45" spans="1:39">
      <c r="A45" s="23" t="s">
        <v>49</v>
      </c>
      <c r="B45" s="4">
        <v>2.56</v>
      </c>
      <c r="C45" s="4">
        <v>1.75</v>
      </c>
      <c r="D45" s="4">
        <v>2.4</v>
      </c>
      <c r="E45" s="4">
        <v>1</v>
      </c>
      <c r="F45" s="4">
        <f t="shared" si="0"/>
        <v>10.752000000000001</v>
      </c>
      <c r="Q45" s="23" t="s">
        <v>49</v>
      </c>
      <c r="R45" s="4">
        <v>2.56</v>
      </c>
      <c r="S45" s="4">
        <v>1.75</v>
      </c>
      <c r="T45" s="4">
        <v>2.4</v>
      </c>
      <c r="U45" s="4">
        <v>1</v>
      </c>
      <c r="V45" s="4">
        <f t="shared" si="1"/>
        <v>10.752000000000001</v>
      </c>
    </row>
    <row r="46" spans="1:39">
      <c r="A46" s="23" t="s">
        <v>81</v>
      </c>
      <c r="B46" s="4"/>
      <c r="C46" s="4"/>
      <c r="D46" s="4"/>
      <c r="E46" s="4"/>
      <c r="F46" s="4">
        <f>F42+F43+F44+F45</f>
        <v>18.690000000000001</v>
      </c>
      <c r="Q46" s="23" t="s">
        <v>81</v>
      </c>
      <c r="R46" s="4"/>
      <c r="S46" s="4"/>
      <c r="T46" s="4"/>
      <c r="U46" s="4"/>
      <c r="V46" s="4">
        <f>V42+V43+V44+V45</f>
        <v>18.690000000000001</v>
      </c>
    </row>
    <row r="47" spans="1:39">
      <c r="AG47" s="4" t="s">
        <v>246</v>
      </c>
      <c r="AH47" s="4">
        <v>0.12</v>
      </c>
    </row>
    <row r="48" spans="1:39">
      <c r="AG48" s="4" t="s">
        <v>247</v>
      </c>
      <c r="AH48" s="4">
        <v>0.34</v>
      </c>
    </row>
    <row r="49" spans="1:38">
      <c r="AG49" s="4" t="s">
        <v>248</v>
      </c>
      <c r="AH49" s="4">
        <v>0.62</v>
      </c>
    </row>
    <row r="50" spans="1:38">
      <c r="AG50" s="4"/>
      <c r="AH50" s="4"/>
    </row>
    <row r="51" spans="1:38">
      <c r="A51" s="15"/>
      <c r="B51" s="16"/>
      <c r="C51" s="16" t="s">
        <v>53</v>
      </c>
      <c r="D51" s="16"/>
      <c r="E51" s="6"/>
      <c r="F51" s="6"/>
      <c r="Q51" s="15"/>
      <c r="R51" s="16"/>
      <c r="S51" s="16" t="s">
        <v>53</v>
      </c>
      <c r="T51" s="16"/>
      <c r="U51" s="6"/>
      <c r="V51" s="6"/>
    </row>
    <row r="53" spans="1:38">
      <c r="A53" s="19"/>
      <c r="B53" s="20" t="s">
        <v>54</v>
      </c>
      <c r="C53" s="21"/>
      <c r="D53" s="22"/>
      <c r="E53" s="6"/>
      <c r="F53" s="6"/>
      <c r="Q53" s="19"/>
      <c r="R53" s="20" t="s">
        <v>54</v>
      </c>
      <c r="S53" s="21"/>
      <c r="T53" s="22"/>
      <c r="U53" s="6"/>
      <c r="V53" s="6"/>
    </row>
    <row r="54" spans="1:38">
      <c r="A54" s="18" t="s">
        <v>58</v>
      </c>
      <c r="B54" s="18" t="s">
        <v>59</v>
      </c>
      <c r="C54" s="18" t="s">
        <v>60</v>
      </c>
      <c r="D54" s="18" t="s">
        <v>61</v>
      </c>
      <c r="E54" s="33" t="s">
        <v>86</v>
      </c>
      <c r="F54" s="33" t="s">
        <v>87</v>
      </c>
      <c r="Q54" s="18" t="s">
        <v>58</v>
      </c>
      <c r="R54" s="18" t="s">
        <v>59</v>
      </c>
      <c r="S54" s="18" t="s">
        <v>60</v>
      </c>
      <c r="T54" s="18" t="s">
        <v>61</v>
      </c>
      <c r="U54" s="33" t="s">
        <v>86</v>
      </c>
      <c r="V54" s="33" t="s">
        <v>87</v>
      </c>
      <c r="AG54" s="51" t="s">
        <v>249</v>
      </c>
      <c r="AH54" s="51"/>
      <c r="AI54" s="51"/>
      <c r="AJ54" s="51"/>
      <c r="AK54" s="51"/>
      <c r="AL54" s="51"/>
    </row>
    <row r="55" spans="1:38">
      <c r="A55" s="26" t="s">
        <v>55</v>
      </c>
      <c r="B55" s="4">
        <v>0.25</v>
      </c>
      <c r="C55" s="4">
        <v>0.5</v>
      </c>
      <c r="D55" s="4">
        <v>2.35</v>
      </c>
      <c r="E55" s="4">
        <f>C63*D55</f>
        <v>0.29375000000000001</v>
      </c>
      <c r="F55" s="4">
        <f>E55*C80</f>
        <v>0.70499999999999996</v>
      </c>
      <c r="Q55" s="26" t="s">
        <v>55</v>
      </c>
      <c r="R55" s="4">
        <v>0.25</v>
      </c>
      <c r="S55" s="4">
        <v>0.5</v>
      </c>
      <c r="T55" s="4">
        <v>2.35</v>
      </c>
      <c r="U55" s="4">
        <f>S63*T55</f>
        <v>0.29375000000000001</v>
      </c>
      <c r="V55" s="4">
        <f>U55*S80</f>
        <v>0.70499999999999996</v>
      </c>
    </row>
    <row r="56" spans="1:38">
      <c r="A56" s="26" t="s">
        <v>55</v>
      </c>
      <c r="B56" s="4">
        <v>0.25</v>
      </c>
      <c r="C56" s="4">
        <v>0.5</v>
      </c>
      <c r="D56" s="4">
        <v>3.82</v>
      </c>
      <c r="E56" s="4">
        <f>C63*D56</f>
        <v>0.47749999999999998</v>
      </c>
      <c r="F56" s="4">
        <f>E56*C80</f>
        <v>1.1459999999999999</v>
      </c>
      <c r="Q56" s="26" t="s">
        <v>55</v>
      </c>
      <c r="R56" s="4">
        <v>0.25</v>
      </c>
      <c r="S56" s="4">
        <v>0.5</v>
      </c>
      <c r="T56" s="4">
        <v>3.82</v>
      </c>
      <c r="U56" s="4">
        <f>S63*T56</f>
        <v>0.47749999999999998</v>
      </c>
      <c r="V56" s="4">
        <f>U56*S80</f>
        <v>1.1459999999999999</v>
      </c>
      <c r="AG56" t="s">
        <v>250</v>
      </c>
    </row>
    <row r="57" spans="1:38">
      <c r="A57" s="26" t="s">
        <v>56</v>
      </c>
      <c r="B57" s="4">
        <v>0.25</v>
      </c>
      <c r="C57" s="4">
        <v>0.5</v>
      </c>
      <c r="D57" s="4">
        <v>4.43</v>
      </c>
      <c r="E57" s="4">
        <f>C63*D57</f>
        <v>0.55374999999999996</v>
      </c>
      <c r="F57" s="4">
        <f>E57*C80</f>
        <v>1.329</v>
      </c>
      <c r="Q57" s="26" t="s">
        <v>56</v>
      </c>
      <c r="R57" s="4">
        <v>0.25</v>
      </c>
      <c r="S57" s="4">
        <v>0.5</v>
      </c>
      <c r="T57" s="4">
        <v>4.43</v>
      </c>
      <c r="U57" s="4">
        <f>S63*T57</f>
        <v>0.55374999999999996</v>
      </c>
      <c r="V57" s="4">
        <f>U57*S80</f>
        <v>1.329</v>
      </c>
    </row>
    <row r="58" spans="1:38">
      <c r="A58" s="26" t="s">
        <v>57</v>
      </c>
      <c r="B58" s="4">
        <v>0.25</v>
      </c>
      <c r="C58" s="4">
        <v>0.5</v>
      </c>
      <c r="D58" s="4">
        <v>2.94</v>
      </c>
      <c r="E58" s="4">
        <f>C63*D58</f>
        <v>0.36749999999999999</v>
      </c>
      <c r="F58" s="4">
        <f>E58*C80</f>
        <v>0.88200000000000001</v>
      </c>
      <c r="Q58" s="26" t="s">
        <v>57</v>
      </c>
      <c r="R58" s="4">
        <v>0.25</v>
      </c>
      <c r="S58" s="4">
        <v>0.5</v>
      </c>
      <c r="T58" s="4">
        <v>2.94</v>
      </c>
      <c r="U58" s="4">
        <f>S63*T58</f>
        <v>0.36749999999999999</v>
      </c>
      <c r="V58" s="4">
        <f>U58*S80</f>
        <v>0.88200000000000001</v>
      </c>
    </row>
    <row r="59" spans="1:38">
      <c r="A59" s="26" t="s">
        <v>57</v>
      </c>
      <c r="B59" s="4">
        <v>0.25</v>
      </c>
      <c r="C59" s="4">
        <v>0.5</v>
      </c>
      <c r="D59" s="4">
        <v>4.43</v>
      </c>
      <c r="E59" s="4">
        <f>C63*D59</f>
        <v>0.55374999999999996</v>
      </c>
      <c r="F59" s="4">
        <f>E59*C80</f>
        <v>1.329</v>
      </c>
      <c r="Q59" s="26" t="s">
        <v>57</v>
      </c>
      <c r="R59" s="4">
        <v>0.25</v>
      </c>
      <c r="S59" s="4">
        <v>0.5</v>
      </c>
      <c r="T59" s="4">
        <v>4.43</v>
      </c>
      <c r="U59" s="4">
        <f>S63*T59</f>
        <v>0.55374999999999996</v>
      </c>
      <c r="V59" s="4">
        <f>U59*S80</f>
        <v>1.329</v>
      </c>
      <c r="AG59" s="4" t="s">
        <v>251</v>
      </c>
      <c r="AH59" s="4">
        <v>1.2</v>
      </c>
      <c r="AJ59" s="4" t="s">
        <v>256</v>
      </c>
      <c r="AK59" s="4">
        <v>10.25</v>
      </c>
    </row>
    <row r="60" spans="1:38">
      <c r="C60" t="s">
        <v>62</v>
      </c>
      <c r="D60">
        <f>D55+D56+D57+D58+D59</f>
        <v>17.97</v>
      </c>
      <c r="E60" t="s">
        <v>88</v>
      </c>
      <c r="F60">
        <f>F55+F56+F57+F58+F59</f>
        <v>5.3909999999999991</v>
      </c>
      <c r="S60" t="s">
        <v>62</v>
      </c>
      <c r="T60">
        <f>T55+T56+T57+T58+T59</f>
        <v>17.97</v>
      </c>
      <c r="U60" t="s">
        <v>88</v>
      </c>
      <c r="V60">
        <f>V55+V56+V57+V58+V59</f>
        <v>5.3909999999999991</v>
      </c>
      <c r="AG60" s="4" t="s">
        <v>252</v>
      </c>
      <c r="AH60" s="4">
        <v>8</v>
      </c>
      <c r="AJ60" s="4" t="s">
        <v>257</v>
      </c>
      <c r="AK60" s="4">
        <v>11</v>
      </c>
    </row>
    <row r="61" spans="1:38">
      <c r="AG61" s="4" t="s">
        <v>253</v>
      </c>
      <c r="AH61" s="4">
        <v>0.15</v>
      </c>
      <c r="AJ61" s="4" t="s">
        <v>126</v>
      </c>
      <c r="AK61" s="4">
        <v>0.28000000000000003</v>
      </c>
    </row>
    <row r="63" spans="1:38">
      <c r="B63" s="26" t="s">
        <v>63</v>
      </c>
      <c r="C63" s="4">
        <f>B55*C55</f>
        <v>0.125</v>
      </c>
      <c r="R63" s="26" t="s">
        <v>63</v>
      </c>
      <c r="S63" s="4">
        <f>R55*S55</f>
        <v>0.125</v>
      </c>
    </row>
    <row r="64" spans="1:38">
      <c r="AG64" s="4" t="s">
        <v>253</v>
      </c>
      <c r="AH64" s="4">
        <v>0.15</v>
      </c>
    </row>
    <row r="65" spans="1:39">
      <c r="AG65" s="4" t="s">
        <v>255</v>
      </c>
      <c r="AH65" s="4">
        <v>5.28E-2</v>
      </c>
      <c r="AJ65" s="4" t="s">
        <v>258</v>
      </c>
      <c r="AK65" s="4">
        <v>0.96</v>
      </c>
    </row>
    <row r="66" spans="1:39">
      <c r="A66" s="19"/>
      <c r="B66" s="20" t="s">
        <v>64</v>
      </c>
      <c r="C66" s="21"/>
      <c r="D66" s="22"/>
      <c r="Q66" s="19"/>
      <c r="R66" s="20" t="s">
        <v>64</v>
      </c>
      <c r="S66" s="21"/>
      <c r="T66" s="22"/>
      <c r="AG66" s="4" t="s">
        <v>254</v>
      </c>
      <c r="AH66" s="4">
        <v>4.1250000000000002E-2</v>
      </c>
      <c r="AJ66" s="4" t="s">
        <v>127</v>
      </c>
      <c r="AK66" s="4">
        <v>49.01</v>
      </c>
    </row>
    <row r="67" spans="1:39">
      <c r="A67" s="18" t="s">
        <v>58</v>
      </c>
      <c r="B67" s="18" t="s">
        <v>59</v>
      </c>
      <c r="C67" s="18" t="s">
        <v>60</v>
      </c>
      <c r="D67" s="18" t="s">
        <v>61</v>
      </c>
      <c r="E67" s="26" t="s">
        <v>86</v>
      </c>
      <c r="F67" s="26" t="s">
        <v>87</v>
      </c>
      <c r="Q67" s="18" t="s">
        <v>58</v>
      </c>
      <c r="R67" s="18" t="s">
        <v>59</v>
      </c>
      <c r="S67" s="18" t="s">
        <v>60</v>
      </c>
      <c r="T67" s="18" t="s">
        <v>61</v>
      </c>
      <c r="U67" s="26" t="s">
        <v>86</v>
      </c>
      <c r="V67" s="26" t="s">
        <v>87</v>
      </c>
    </row>
    <row r="68" spans="1:39">
      <c r="A68" s="26">
        <v>1</v>
      </c>
      <c r="B68" s="4">
        <v>0.25</v>
      </c>
      <c r="C68" s="4">
        <v>0.5</v>
      </c>
      <c r="D68" s="4">
        <v>4</v>
      </c>
      <c r="E68" s="4">
        <f>C78*D68</f>
        <v>0.5</v>
      </c>
      <c r="F68" s="4">
        <f>E68*C80</f>
        <v>1.2</v>
      </c>
      <c r="Q68" s="26">
        <v>1</v>
      </c>
      <c r="R68" s="4">
        <v>0.25</v>
      </c>
      <c r="S68" s="4">
        <v>0.5</v>
      </c>
      <c r="T68" s="4">
        <v>4</v>
      </c>
      <c r="U68" s="4">
        <f>S78*T68</f>
        <v>0.5</v>
      </c>
      <c r="V68" s="4">
        <f>U68*S80</f>
        <v>1.2</v>
      </c>
    </row>
    <row r="69" spans="1:39">
      <c r="A69" s="26">
        <v>1</v>
      </c>
      <c r="B69" s="4">
        <v>0.25</v>
      </c>
      <c r="C69" s="4">
        <v>0.5</v>
      </c>
      <c r="D69" s="4">
        <v>3.97</v>
      </c>
      <c r="E69" s="4">
        <f>C78*D69</f>
        <v>0.49625000000000002</v>
      </c>
      <c r="F69" s="4">
        <f>E69*C80</f>
        <v>1.1910000000000001</v>
      </c>
      <c r="Q69" s="26">
        <v>1</v>
      </c>
      <c r="R69" s="4">
        <v>0.25</v>
      </c>
      <c r="S69" s="4">
        <v>0.5</v>
      </c>
      <c r="T69" s="4">
        <v>3.97</v>
      </c>
      <c r="U69" s="4">
        <f>S78*T69</f>
        <v>0.49625000000000002</v>
      </c>
      <c r="V69" s="4">
        <f>U69*S80</f>
        <v>1.1910000000000001</v>
      </c>
    </row>
    <row r="70" spans="1:39">
      <c r="A70" s="26">
        <v>2</v>
      </c>
      <c r="B70" s="4">
        <v>0.25</v>
      </c>
      <c r="C70" s="4">
        <v>0.5</v>
      </c>
      <c r="D70" s="4">
        <v>4.3</v>
      </c>
      <c r="E70" s="4">
        <f>C78*D70</f>
        <v>0.53749999999999998</v>
      </c>
      <c r="F70" s="4">
        <f>E70*C80</f>
        <v>1.2899999999999998</v>
      </c>
      <c r="Q70" s="26">
        <v>2</v>
      </c>
      <c r="R70" s="4">
        <v>0.25</v>
      </c>
      <c r="S70" s="4">
        <v>0.5</v>
      </c>
      <c r="T70" s="4">
        <v>4.3</v>
      </c>
      <c r="U70" s="4">
        <f>S78*T70</f>
        <v>0.53749999999999998</v>
      </c>
      <c r="V70" s="4">
        <f>U70*S80</f>
        <v>1.2899999999999998</v>
      </c>
    </row>
    <row r="71" spans="1:39">
      <c r="A71" s="26">
        <v>2</v>
      </c>
      <c r="B71" s="4">
        <v>0.25</v>
      </c>
      <c r="C71" s="4">
        <v>0.5</v>
      </c>
      <c r="D71" s="4">
        <v>3.97</v>
      </c>
      <c r="E71" s="4">
        <f>C78*D71</f>
        <v>0.49625000000000002</v>
      </c>
      <c r="F71" s="4">
        <f>E71*C80</f>
        <v>1.1910000000000001</v>
      </c>
      <c r="Q71" s="26">
        <v>2</v>
      </c>
      <c r="R71" s="4">
        <v>0.25</v>
      </c>
      <c r="S71" s="4">
        <v>0.5</v>
      </c>
      <c r="T71" s="4">
        <v>3.97</v>
      </c>
      <c r="U71" s="4">
        <f>S78*T71</f>
        <v>0.49625000000000002</v>
      </c>
      <c r="V71" s="4">
        <f>U71*S80</f>
        <v>1.1910000000000001</v>
      </c>
      <c r="AG71" s="4" t="s">
        <v>111</v>
      </c>
      <c r="AH71" s="4" t="s">
        <v>130</v>
      </c>
      <c r="AI71" s="4" t="s">
        <v>131</v>
      </c>
      <c r="AJ71" s="4" t="s">
        <v>132</v>
      </c>
      <c r="AK71" s="4" t="s">
        <v>133</v>
      </c>
      <c r="AL71" s="4" t="s">
        <v>134</v>
      </c>
    </row>
    <row r="72" spans="1:39">
      <c r="A72" s="26">
        <v>3</v>
      </c>
      <c r="B72" s="4">
        <v>0.25</v>
      </c>
      <c r="C72" s="4">
        <v>0.5</v>
      </c>
      <c r="D72" s="4">
        <v>4.78</v>
      </c>
      <c r="E72" s="4">
        <f>C78*D72</f>
        <v>0.59750000000000003</v>
      </c>
      <c r="F72" s="4">
        <f>E72*C80</f>
        <v>1.4339999999999999</v>
      </c>
      <c r="Q72" s="26">
        <v>3</v>
      </c>
      <c r="R72" s="4">
        <v>0.25</v>
      </c>
      <c r="S72" s="4">
        <v>0.5</v>
      </c>
      <c r="T72" s="4">
        <v>4.78</v>
      </c>
      <c r="U72" s="4">
        <f>S78*T72</f>
        <v>0.59750000000000003</v>
      </c>
      <c r="V72" s="4">
        <f>U72*S80</f>
        <v>1.4339999999999999</v>
      </c>
      <c r="AG72" s="4">
        <v>1</v>
      </c>
      <c r="AH72" s="4">
        <v>126.49</v>
      </c>
      <c r="AI72" s="4">
        <v>4</v>
      </c>
      <c r="AJ72" s="4">
        <f>AH72*AI72</f>
        <v>505.96</v>
      </c>
      <c r="AK72" s="4">
        <f>AJ72/AJ75</f>
        <v>0.2343535776484974</v>
      </c>
      <c r="AL72" s="4">
        <f>(AK66-AK65)*AK72</f>
        <v>11.2606894060103</v>
      </c>
    </row>
    <row r="73" spans="1:39">
      <c r="A73" s="33">
        <v>3</v>
      </c>
      <c r="B73" s="4">
        <v>0.25</v>
      </c>
      <c r="C73" s="4">
        <v>0.5</v>
      </c>
      <c r="D73" s="34">
        <v>3.22</v>
      </c>
      <c r="E73" s="4">
        <f>C78*D73</f>
        <v>0.40250000000000002</v>
      </c>
      <c r="F73" s="4">
        <f>E73*C80</f>
        <v>0.96599999999999997</v>
      </c>
      <c r="Q73" s="33">
        <v>3</v>
      </c>
      <c r="R73" s="4">
        <v>0.25</v>
      </c>
      <c r="S73" s="4">
        <v>0.5</v>
      </c>
      <c r="T73" s="34">
        <v>3.22</v>
      </c>
      <c r="U73" s="4">
        <f>S78*T73</f>
        <v>0.40250000000000002</v>
      </c>
      <c r="V73" s="4">
        <f>U73*S80</f>
        <v>0.96599999999999997</v>
      </c>
      <c r="AG73" s="4">
        <v>2</v>
      </c>
      <c r="AH73" s="4">
        <v>116.4</v>
      </c>
      <c r="AI73" s="4">
        <v>7</v>
      </c>
      <c r="AJ73" s="4">
        <f t="shared" ref="AJ73:AJ74" si="2">AH73*AI73</f>
        <v>814.80000000000007</v>
      </c>
      <c r="AK73" s="4">
        <f>AJ73/AJ75</f>
        <v>0.37740393522807281</v>
      </c>
      <c r="AL73" s="4">
        <f>(AK66-AK65)*AK73</f>
        <v>18.134259087708898</v>
      </c>
    </row>
    <row r="74" spans="1:39">
      <c r="C74" s="4" t="s">
        <v>62</v>
      </c>
      <c r="D74" s="4">
        <f>D68+D69+D70+D71+D72+D73</f>
        <v>24.24</v>
      </c>
      <c r="E74" t="s">
        <v>88</v>
      </c>
      <c r="F74">
        <f>F68+F69+F70+F71+F72+F73</f>
        <v>7.2720000000000002</v>
      </c>
      <c r="S74" s="4" t="s">
        <v>62</v>
      </c>
      <c r="T74" s="4">
        <f>T68+T69+T70+T71+T72+T73</f>
        <v>24.24</v>
      </c>
      <c r="U74" t="s">
        <v>88</v>
      </c>
      <c r="V74">
        <f>V68+V69+V70+V71+V72+V73</f>
        <v>7.2720000000000002</v>
      </c>
      <c r="AG74" s="4">
        <v>3</v>
      </c>
      <c r="AH74" s="4">
        <v>83.82</v>
      </c>
      <c r="AI74" s="4">
        <v>10</v>
      </c>
      <c r="AJ74" s="4">
        <f t="shared" si="2"/>
        <v>838.19999999999993</v>
      </c>
      <c r="AK74" s="4">
        <f>AJ74/AJ75</f>
        <v>0.38824248712342974</v>
      </c>
      <c r="AL74" s="4">
        <f>(AK66-AK65)*AK74</f>
        <v>18.655051506280799</v>
      </c>
    </row>
    <row r="75" spans="1:39">
      <c r="AG75" s="4"/>
      <c r="AH75" s="4">
        <f>AH72+AH73+AH74</f>
        <v>326.70999999999998</v>
      </c>
      <c r="AI75" s="4"/>
      <c r="AJ75" s="4">
        <f>AJ72+AJ73+AJ74</f>
        <v>2158.96</v>
      </c>
      <c r="AK75" s="4">
        <f>AK72+AK73+AK74</f>
        <v>1</v>
      </c>
      <c r="AL75" s="4">
        <f>AL72+AL73+AL74</f>
        <v>48.05</v>
      </c>
    </row>
    <row r="78" spans="1:39">
      <c r="B78" s="26" t="s">
        <v>63</v>
      </c>
      <c r="C78" s="4">
        <f>B70*C70</f>
        <v>0.125</v>
      </c>
      <c r="E78" s="2" t="s">
        <v>89</v>
      </c>
      <c r="F78" s="2"/>
      <c r="G78" s="2">
        <f>F60+F74</f>
        <v>12.663</v>
      </c>
      <c r="R78" s="26" t="s">
        <v>63</v>
      </c>
      <c r="S78" s="4">
        <f>R70*S70</f>
        <v>0.125</v>
      </c>
      <c r="U78" s="2" t="s">
        <v>89</v>
      </c>
      <c r="V78" s="2"/>
      <c r="W78" s="2">
        <f>V60+V74</f>
        <v>12.663</v>
      </c>
      <c r="AL78" t="s">
        <v>266</v>
      </c>
    </row>
    <row r="79" spans="1:39">
      <c r="AG79" s="51"/>
      <c r="AH79" s="51" t="s">
        <v>264</v>
      </c>
      <c r="AI79" s="51"/>
      <c r="AJ79" s="51"/>
      <c r="AL79" s="4" t="s">
        <v>126</v>
      </c>
      <c r="AM79" s="4">
        <v>0.28000000000000003</v>
      </c>
    </row>
    <row r="80" spans="1:39">
      <c r="B80" s="26" t="s">
        <v>50</v>
      </c>
      <c r="C80" s="4">
        <v>2.4</v>
      </c>
      <c r="R80" s="26" t="s">
        <v>50</v>
      </c>
      <c r="S80" s="4">
        <v>2.4</v>
      </c>
      <c r="AG80" s="4" t="s">
        <v>259</v>
      </c>
      <c r="AH80" s="52">
        <v>1</v>
      </c>
      <c r="AI80" s="9"/>
      <c r="AJ80" s="54" t="s">
        <v>261</v>
      </c>
      <c r="AL80" s="4" t="s">
        <v>127</v>
      </c>
      <c r="AM80" s="4">
        <v>49.01</v>
      </c>
    </row>
    <row r="81" spans="1:39">
      <c r="AG81" s="4" t="s">
        <v>259</v>
      </c>
      <c r="AH81" s="52" t="s">
        <v>260</v>
      </c>
      <c r="AI81" s="10"/>
      <c r="AJ81" s="54" t="s">
        <v>262</v>
      </c>
      <c r="AL81" s="4" t="s">
        <v>265</v>
      </c>
      <c r="AM81" s="4">
        <v>0.96</v>
      </c>
    </row>
    <row r="82" spans="1:39">
      <c r="AG82" s="4" t="s">
        <v>259</v>
      </c>
      <c r="AH82" s="52">
        <v>2</v>
      </c>
      <c r="AI82" s="11"/>
      <c r="AJ82" s="54" t="s">
        <v>263</v>
      </c>
    </row>
    <row r="83" spans="1:39">
      <c r="A83" s="12"/>
      <c r="B83" s="35" t="s">
        <v>65</v>
      </c>
      <c r="C83" s="13"/>
      <c r="D83" s="14"/>
      <c r="Q83" s="12"/>
      <c r="R83" s="35" t="s">
        <v>65</v>
      </c>
      <c r="S83" s="13"/>
      <c r="T83" s="14"/>
    </row>
    <row r="86" spans="1:39">
      <c r="A86" s="17" t="s">
        <v>66</v>
      </c>
      <c r="B86" s="17" t="s">
        <v>67</v>
      </c>
      <c r="C86" s="17" t="s">
        <v>68</v>
      </c>
      <c r="D86" s="17" t="s">
        <v>69</v>
      </c>
      <c r="Q86" s="17" t="s">
        <v>66</v>
      </c>
      <c r="R86" s="17" t="s">
        <v>67</v>
      </c>
      <c r="S86" s="17" t="s">
        <v>68</v>
      </c>
      <c r="T86" s="17" t="s">
        <v>69</v>
      </c>
      <c r="AG86" s="4" t="s">
        <v>267</v>
      </c>
      <c r="AH86" s="7" t="s">
        <v>117</v>
      </c>
    </row>
    <row r="87" spans="1:39">
      <c r="A87" s="4">
        <v>1</v>
      </c>
      <c r="B87" s="4">
        <v>3.02</v>
      </c>
      <c r="C87" s="4">
        <v>4.3</v>
      </c>
      <c r="D87" s="4">
        <f>B87*C87</f>
        <v>12.985999999999999</v>
      </c>
      <c r="Q87" s="4">
        <v>1</v>
      </c>
      <c r="R87" s="4">
        <v>3.02</v>
      </c>
      <c r="S87" s="4">
        <v>4.3</v>
      </c>
      <c r="T87" s="4">
        <f>R87*S87</f>
        <v>12.985999999999999</v>
      </c>
      <c r="AG87" s="9" t="s">
        <v>268</v>
      </c>
      <c r="AH87" s="58">
        <v>1</v>
      </c>
    </row>
    <row r="88" spans="1:39">
      <c r="A88" s="4">
        <v>2</v>
      </c>
      <c r="B88" s="4">
        <v>3.02</v>
      </c>
      <c r="C88" s="4">
        <v>4.32</v>
      </c>
      <c r="D88" s="4">
        <f t="shared" ref="D88:D90" si="3">B88*C88</f>
        <v>13.0464</v>
      </c>
      <c r="Q88" s="4">
        <v>2</v>
      </c>
      <c r="R88" s="4">
        <v>3.02</v>
      </c>
      <c r="S88" s="4">
        <v>4.32</v>
      </c>
      <c r="T88" s="4">
        <f t="shared" ref="T88:T90" si="4">R88*S88</f>
        <v>13.0464</v>
      </c>
      <c r="AG88" s="11" t="s">
        <v>269</v>
      </c>
      <c r="AH88" s="11"/>
    </row>
    <row r="89" spans="1:39">
      <c r="A89" s="4">
        <v>3</v>
      </c>
      <c r="B89" s="4">
        <v>4.5</v>
      </c>
      <c r="C89" s="4">
        <v>5.9</v>
      </c>
      <c r="D89" s="4">
        <f t="shared" si="3"/>
        <v>26.55</v>
      </c>
      <c r="Q89" s="4">
        <v>3</v>
      </c>
      <c r="R89" s="4">
        <v>4.5</v>
      </c>
      <c r="S89" s="4">
        <v>5.9</v>
      </c>
      <c r="T89" s="4">
        <f t="shared" si="4"/>
        <v>26.55</v>
      </c>
    </row>
    <row r="90" spans="1:39">
      <c r="A90" s="4">
        <v>4</v>
      </c>
      <c r="B90" s="4">
        <v>4.5</v>
      </c>
      <c r="C90" s="4">
        <v>4.3499999999999996</v>
      </c>
      <c r="D90" s="4">
        <f t="shared" si="3"/>
        <v>19.574999999999999</v>
      </c>
      <c r="Q90" s="4">
        <v>4</v>
      </c>
      <c r="R90" s="4">
        <v>4.5</v>
      </c>
      <c r="S90" s="4">
        <v>4.3499999999999996</v>
      </c>
      <c r="T90" s="4">
        <f t="shared" si="4"/>
        <v>19.574999999999999</v>
      </c>
    </row>
    <row r="91" spans="1:39">
      <c r="A91" s="5"/>
      <c r="B91" s="5"/>
      <c r="C91" s="4" t="s">
        <v>70</v>
      </c>
      <c r="D91" s="4">
        <f>D87+D88+D89+D90</f>
        <v>72.157399999999996</v>
      </c>
      <c r="Q91" s="5"/>
      <c r="R91" s="5"/>
      <c r="S91" s="4" t="s">
        <v>70</v>
      </c>
      <c r="T91" s="4">
        <f>T87+T88+T89+T90</f>
        <v>72.157399999999996</v>
      </c>
    </row>
    <row r="94" spans="1:39">
      <c r="C94" s="4" t="s">
        <v>71</v>
      </c>
      <c r="D94" s="4">
        <v>0.12</v>
      </c>
      <c r="S94" s="4" t="s">
        <v>71</v>
      </c>
      <c r="T94" s="4">
        <v>0.12</v>
      </c>
      <c r="AD94" t="s">
        <v>135</v>
      </c>
    </row>
    <row r="95" spans="1:39">
      <c r="AG95" t="s">
        <v>141</v>
      </c>
    </row>
    <row r="96" spans="1:39">
      <c r="AD96" s="4" t="s">
        <v>136</v>
      </c>
      <c r="AE96" s="4">
        <v>248118.32</v>
      </c>
      <c r="AG96" s="4" t="s">
        <v>138</v>
      </c>
      <c r="AH96" s="4">
        <v>150</v>
      </c>
    </row>
    <row r="97" spans="1:53">
      <c r="AD97" s="4" t="s">
        <v>137</v>
      </c>
      <c r="AE97" s="4">
        <v>99247.33</v>
      </c>
      <c r="AG97" s="4" t="s">
        <v>139</v>
      </c>
      <c r="AH97" s="4">
        <v>180</v>
      </c>
    </row>
    <row r="98" spans="1:53">
      <c r="A98" s="23" t="s">
        <v>7</v>
      </c>
      <c r="B98" s="24" t="s">
        <v>8</v>
      </c>
      <c r="C98" s="24" t="s">
        <v>9</v>
      </c>
      <c r="D98" s="24" t="s">
        <v>10</v>
      </c>
      <c r="E98" s="23" t="s">
        <v>11</v>
      </c>
      <c r="Q98" s="23" t="s">
        <v>7</v>
      </c>
      <c r="R98" s="24" t="s">
        <v>8</v>
      </c>
      <c r="S98" s="24" t="s">
        <v>9</v>
      </c>
      <c r="T98" s="24" t="s">
        <v>10</v>
      </c>
      <c r="U98" s="23" t="s">
        <v>11</v>
      </c>
      <c r="AG98" s="4" t="s">
        <v>140</v>
      </c>
      <c r="AH98" s="4">
        <v>30</v>
      </c>
    </row>
    <row r="99" spans="1:53">
      <c r="A99" s="26" t="s">
        <v>0</v>
      </c>
      <c r="B99" s="4">
        <v>150</v>
      </c>
      <c r="C99" s="4">
        <v>60</v>
      </c>
      <c r="D99" s="4">
        <v>25</v>
      </c>
      <c r="E99" s="4">
        <v>185</v>
      </c>
      <c r="Q99" s="26" t="s">
        <v>0</v>
      </c>
      <c r="R99" s="4">
        <v>150</v>
      </c>
      <c r="S99" s="4">
        <v>60</v>
      </c>
      <c r="T99" s="4">
        <v>25</v>
      </c>
      <c r="U99" s="4">
        <v>185</v>
      </c>
    </row>
    <row r="100" spans="1:53">
      <c r="A100" s="23" t="s">
        <v>72</v>
      </c>
      <c r="B100" s="24" t="s">
        <v>8</v>
      </c>
      <c r="C100" s="24" t="s">
        <v>9</v>
      </c>
      <c r="D100" s="24" t="s">
        <v>10</v>
      </c>
      <c r="E100" s="23" t="s">
        <v>11</v>
      </c>
      <c r="Q100" s="23" t="s">
        <v>72</v>
      </c>
      <c r="R100" s="24" t="s">
        <v>8</v>
      </c>
      <c r="S100" s="24" t="s">
        <v>9</v>
      </c>
      <c r="T100" s="24" t="s">
        <v>10</v>
      </c>
      <c r="U100" s="23" t="s">
        <v>11</v>
      </c>
      <c r="AD100" t="s">
        <v>24</v>
      </c>
    </row>
    <row r="101" spans="1:53">
      <c r="A101" s="26" t="s">
        <v>0</v>
      </c>
      <c r="B101" s="4">
        <v>0.15</v>
      </c>
      <c r="C101" s="4">
        <v>0.06</v>
      </c>
      <c r="D101" s="4">
        <v>2.5000000000000001E-2</v>
      </c>
      <c r="E101" s="4">
        <v>0.185</v>
      </c>
      <c r="Q101" s="26" t="s">
        <v>0</v>
      </c>
      <c r="R101" s="4">
        <v>0.15</v>
      </c>
      <c r="S101" s="4">
        <v>0.06</v>
      </c>
      <c r="T101" s="4">
        <v>2.5000000000000001E-2</v>
      </c>
      <c r="U101" s="4">
        <v>0.185</v>
      </c>
      <c r="AD101" s="4" t="s">
        <v>29</v>
      </c>
      <c r="AE101" s="4">
        <v>354</v>
      </c>
    </row>
    <row r="102" spans="1:53">
      <c r="AD102" s="4" t="s">
        <v>142</v>
      </c>
      <c r="AE102" s="4">
        <v>95</v>
      </c>
      <c r="AG102" s="42" t="s">
        <v>270</v>
      </c>
      <c r="AH102" s="54">
        <v>416716.64490000001</v>
      </c>
    </row>
    <row r="103" spans="1:53">
      <c r="D103" s="26" t="s">
        <v>50</v>
      </c>
      <c r="E103" s="4">
        <v>2.4</v>
      </c>
      <c r="T103" s="26" t="s">
        <v>50</v>
      </c>
      <c r="U103" s="4">
        <v>2.4</v>
      </c>
      <c r="AD103" s="4" t="s">
        <v>143</v>
      </c>
      <c r="AE103" s="4">
        <v>98</v>
      </c>
    </row>
    <row r="104" spans="1:53">
      <c r="AD104" s="4" t="s">
        <v>144</v>
      </c>
      <c r="AE104" s="4">
        <v>183</v>
      </c>
    </row>
    <row r="105" spans="1:53">
      <c r="A105" s="26" t="s">
        <v>73</v>
      </c>
      <c r="B105" s="4">
        <f>E103*D91*D94</f>
        <v>20.781331199999997</v>
      </c>
      <c r="Q105" s="26" t="s">
        <v>73</v>
      </c>
      <c r="R105" s="4">
        <f>U103*T91*T94</f>
        <v>20.781331199999997</v>
      </c>
      <c r="AD105" s="4" t="s">
        <v>145</v>
      </c>
      <c r="AE105" s="4">
        <v>183</v>
      </c>
    </row>
    <row r="106" spans="1:53">
      <c r="A106" s="26" t="s">
        <v>74</v>
      </c>
      <c r="B106" s="4">
        <f>D91*C101</f>
        <v>4.3294439999999996</v>
      </c>
      <c r="Q106" s="26" t="s">
        <v>74</v>
      </c>
      <c r="R106" s="4">
        <f>T91*S101</f>
        <v>4.3294439999999996</v>
      </c>
      <c r="AD106" s="4" t="s">
        <v>140</v>
      </c>
      <c r="AE106" s="4">
        <v>30</v>
      </c>
    </row>
    <row r="107" spans="1:53">
      <c r="A107" s="26" t="s">
        <v>75</v>
      </c>
      <c r="B107" s="4">
        <f>D101*D91</f>
        <v>1.8039350000000001</v>
      </c>
      <c r="D107" s="4" t="s">
        <v>82</v>
      </c>
      <c r="E107" s="4">
        <v>42.21</v>
      </c>
      <c r="Q107" s="26" t="s">
        <v>75</v>
      </c>
      <c r="R107" s="4">
        <f>T101*T91</f>
        <v>1.8039350000000001</v>
      </c>
      <c r="T107" s="4" t="s">
        <v>82</v>
      </c>
      <c r="U107" s="4">
        <v>42.21</v>
      </c>
    </row>
    <row r="108" spans="1:53">
      <c r="A108" s="26" t="s">
        <v>76</v>
      </c>
      <c r="B108" s="4">
        <f>D91*E101</f>
        <v>13.349118999999998</v>
      </c>
      <c r="D108" s="4" t="s">
        <v>83</v>
      </c>
      <c r="E108" s="4">
        <v>1.25</v>
      </c>
      <c r="Q108" s="26" t="s">
        <v>76</v>
      </c>
      <c r="R108" s="4">
        <f>T91*U101</f>
        <v>13.349118999999998</v>
      </c>
      <c r="T108" s="4" t="s">
        <v>83</v>
      </c>
      <c r="U108" s="4">
        <v>1.25</v>
      </c>
    </row>
    <row r="109" spans="1:53">
      <c r="A109" s="26" t="s">
        <v>77</v>
      </c>
      <c r="B109" s="4">
        <f>B101*D91</f>
        <v>10.823609999999999</v>
      </c>
      <c r="D109" s="4" t="s">
        <v>84</v>
      </c>
      <c r="E109" s="4">
        <v>0.18</v>
      </c>
      <c r="Q109" s="26" t="s">
        <v>77</v>
      </c>
      <c r="R109" s="4">
        <f>R101*T91</f>
        <v>10.823609999999999</v>
      </c>
      <c r="T109" s="4" t="s">
        <v>84</v>
      </c>
      <c r="U109" s="4">
        <v>0.18</v>
      </c>
    </row>
    <row r="110" spans="1:53">
      <c r="A110" s="26" t="s">
        <v>78</v>
      </c>
      <c r="B110" s="4">
        <f>B105+B106+B107+B108+0.25*B109</f>
        <v>42.96973169999999</v>
      </c>
      <c r="D110" s="4"/>
      <c r="E110" s="4"/>
      <c r="Q110" s="26" t="s">
        <v>78</v>
      </c>
      <c r="R110" s="4">
        <f>R105+R106+R107+R108+0.25*R109</f>
        <v>42.96973169999999</v>
      </c>
      <c r="T110" s="4"/>
      <c r="U110" s="4"/>
    </row>
    <row r="111" spans="1:53">
      <c r="A111" s="26"/>
      <c r="B111" s="4"/>
      <c r="D111" s="4" t="s">
        <v>85</v>
      </c>
      <c r="E111" s="4">
        <f>E107*E108*E109</f>
        <v>9.4972499999999993</v>
      </c>
      <c r="Q111" s="26"/>
      <c r="R111" s="4"/>
      <c r="T111" s="4" t="s">
        <v>85</v>
      </c>
      <c r="U111" s="4">
        <f>U107*U108*U109</f>
        <v>9.4972499999999993</v>
      </c>
    </row>
    <row r="112" spans="1:53">
      <c r="A112" s="26" t="s">
        <v>79</v>
      </c>
      <c r="B112" s="4">
        <f>B105+B106+B107+B108</f>
        <v>40.263829199999989</v>
      </c>
      <c r="Q112" s="26" t="s">
        <v>79</v>
      </c>
      <c r="R112" s="4">
        <f>R105+R106+R107+R108</f>
        <v>40.263829199999989</v>
      </c>
      <c r="AD112" s="4" t="s">
        <v>146</v>
      </c>
      <c r="AE112" s="4" t="s">
        <v>147</v>
      </c>
      <c r="AF112" s="4" t="s">
        <v>148</v>
      </c>
      <c r="AG112" s="4" t="s">
        <v>149</v>
      </c>
      <c r="AH112" s="4" t="s">
        <v>150</v>
      </c>
      <c r="AI112" s="4" t="s">
        <v>151</v>
      </c>
      <c r="AJ112" s="4" t="s">
        <v>152</v>
      </c>
      <c r="AK112" s="4" t="s">
        <v>153</v>
      </c>
      <c r="AT112" s="4" t="s">
        <v>146</v>
      </c>
      <c r="AU112" s="4" t="s">
        <v>147</v>
      </c>
      <c r="AV112" s="4" t="s">
        <v>148</v>
      </c>
      <c r="AW112" s="4" t="s">
        <v>149</v>
      </c>
      <c r="AX112" s="4" t="s">
        <v>150</v>
      </c>
      <c r="AY112" s="4" t="s">
        <v>151</v>
      </c>
      <c r="AZ112" s="4" t="s">
        <v>152</v>
      </c>
      <c r="BA112" s="4" t="s">
        <v>153</v>
      </c>
    </row>
    <row r="113" spans="1:59">
      <c r="A113" s="26" t="s">
        <v>80</v>
      </c>
      <c r="B113" s="4">
        <f>B105+B106+B107+B108+B109</f>
        <v>51.087439199999992</v>
      </c>
      <c r="Q113" s="26" t="s">
        <v>80</v>
      </c>
      <c r="R113" s="4">
        <f>R105+R106+R107+R108+R109</f>
        <v>51.087439199999992</v>
      </c>
      <c r="AD113" s="4" t="s">
        <v>55</v>
      </c>
      <c r="AE113" s="4" t="s">
        <v>154</v>
      </c>
      <c r="AF113" s="4">
        <v>3</v>
      </c>
      <c r="AG113" s="4" t="s">
        <v>159</v>
      </c>
      <c r="AH113" s="4">
        <v>60</v>
      </c>
      <c r="AI113" s="4">
        <v>30</v>
      </c>
      <c r="AJ113" s="4">
        <f>(AH113^3*AI113)/12</f>
        <v>540000</v>
      </c>
      <c r="AK113" s="4">
        <f>AH113*AI113</f>
        <v>1800</v>
      </c>
      <c r="AT113" s="4">
        <v>1</v>
      </c>
      <c r="AU113" s="4" t="s">
        <v>154</v>
      </c>
      <c r="AV113" s="4">
        <v>3</v>
      </c>
      <c r="AW113" s="4" t="s">
        <v>159</v>
      </c>
      <c r="AX113" s="4">
        <v>60</v>
      </c>
      <c r="AY113" s="4">
        <v>30</v>
      </c>
      <c r="AZ113" s="4">
        <f>(AX113*AY113^3)/12</f>
        <v>135000</v>
      </c>
      <c r="BA113" s="4">
        <f>AX113*AY113</f>
        <v>1800</v>
      </c>
    </row>
    <row r="114" spans="1:59">
      <c r="D114" t="s">
        <v>90</v>
      </c>
      <c r="F114">
        <f>F46+G78+B110+E111</f>
        <v>83.819981699999985</v>
      </c>
      <c r="T114" t="s">
        <v>90</v>
      </c>
      <c r="V114">
        <f>V46+W78+R110+U111</f>
        <v>83.819981699999985</v>
      </c>
      <c r="AD114" s="4" t="s">
        <v>55</v>
      </c>
      <c r="AE114" s="4" t="s">
        <v>155</v>
      </c>
      <c r="AF114" s="4">
        <v>3</v>
      </c>
      <c r="AG114" s="4" t="s">
        <v>159</v>
      </c>
      <c r="AH114" s="4">
        <v>30</v>
      </c>
      <c r="AI114" s="4">
        <v>100</v>
      </c>
      <c r="AJ114" s="4">
        <f t="shared" ref="AJ114:AJ120" si="5">(AH114^3*AI114)/12</f>
        <v>225000</v>
      </c>
      <c r="AK114" s="4">
        <f t="shared" ref="AK114:AK120" si="6">AH114*AI114</f>
        <v>3000</v>
      </c>
      <c r="AT114" s="4">
        <v>1</v>
      </c>
      <c r="AU114" s="4" t="s">
        <v>165</v>
      </c>
      <c r="AV114" s="4">
        <v>3</v>
      </c>
      <c r="AW114" s="4" t="s">
        <v>159</v>
      </c>
      <c r="AX114" s="4">
        <v>183</v>
      </c>
      <c r="AY114" s="4">
        <v>30</v>
      </c>
      <c r="AZ114" s="4">
        <f t="shared" ref="AZ114:AZ121" si="7">(AX114*AY114^3)/12</f>
        <v>411750</v>
      </c>
      <c r="BA114" s="4">
        <f t="shared" ref="BA114:BA121" si="8">AX114*AY114</f>
        <v>5490</v>
      </c>
    </row>
    <row r="115" spans="1:59">
      <c r="AD115" s="4" t="s">
        <v>55</v>
      </c>
      <c r="AE115" s="4" t="s">
        <v>154</v>
      </c>
      <c r="AF115" s="4">
        <v>3</v>
      </c>
      <c r="AG115" s="4" t="s">
        <v>159</v>
      </c>
      <c r="AH115" s="4">
        <v>60</v>
      </c>
      <c r="AI115" s="4">
        <v>30</v>
      </c>
      <c r="AJ115" s="4">
        <f t="shared" si="5"/>
        <v>540000</v>
      </c>
      <c r="AK115" s="4">
        <f t="shared" si="6"/>
        <v>1800</v>
      </c>
      <c r="AT115" s="4">
        <v>1</v>
      </c>
      <c r="AU115" s="4" t="s">
        <v>154</v>
      </c>
      <c r="AV115" s="4">
        <v>3</v>
      </c>
      <c r="AW115" s="4" t="s">
        <v>159</v>
      </c>
      <c r="AX115" s="4">
        <v>60</v>
      </c>
      <c r="AY115" s="4">
        <v>30</v>
      </c>
      <c r="AZ115" s="4">
        <f t="shared" si="7"/>
        <v>135000</v>
      </c>
      <c r="BA115" s="4">
        <f t="shared" si="8"/>
        <v>1800</v>
      </c>
    </row>
    <row r="116" spans="1:59">
      <c r="AD116" s="4" t="s">
        <v>56</v>
      </c>
      <c r="AE116" s="4" t="s">
        <v>156</v>
      </c>
      <c r="AF116" s="4">
        <v>3</v>
      </c>
      <c r="AG116" s="4" t="s">
        <v>159</v>
      </c>
      <c r="AH116" s="4">
        <v>30</v>
      </c>
      <c r="AI116" s="4">
        <v>354</v>
      </c>
      <c r="AJ116" s="4">
        <f t="shared" si="5"/>
        <v>796500</v>
      </c>
      <c r="AK116" s="4">
        <f t="shared" si="6"/>
        <v>10620</v>
      </c>
      <c r="AT116" s="4">
        <v>2</v>
      </c>
      <c r="AU116" s="4" t="s">
        <v>166</v>
      </c>
      <c r="AV116" s="4">
        <v>3</v>
      </c>
      <c r="AW116" s="4" t="s">
        <v>159</v>
      </c>
      <c r="AX116" s="4">
        <v>30</v>
      </c>
      <c r="AY116" s="4">
        <v>100</v>
      </c>
      <c r="AZ116" s="4">
        <f t="shared" si="7"/>
        <v>2500000</v>
      </c>
      <c r="BA116" s="4">
        <f t="shared" si="8"/>
        <v>3000</v>
      </c>
    </row>
    <row r="117" spans="1:59">
      <c r="AD117" s="4" t="s">
        <v>56</v>
      </c>
      <c r="AE117" s="4" t="s">
        <v>157</v>
      </c>
      <c r="AF117" s="4">
        <v>3</v>
      </c>
      <c r="AG117" s="4" t="s">
        <v>159</v>
      </c>
      <c r="AH117" s="4">
        <v>180</v>
      </c>
      <c r="AI117" s="4">
        <v>30</v>
      </c>
      <c r="AJ117" s="4">
        <f t="shared" si="5"/>
        <v>14580000</v>
      </c>
      <c r="AK117" s="4">
        <f t="shared" si="6"/>
        <v>5400</v>
      </c>
      <c r="AT117" s="4">
        <v>2</v>
      </c>
      <c r="AU117" s="4" t="s">
        <v>167</v>
      </c>
      <c r="AV117" s="4">
        <v>3</v>
      </c>
      <c r="AW117" s="4" t="s">
        <v>159</v>
      </c>
      <c r="AX117" s="4">
        <v>183</v>
      </c>
      <c r="AY117" s="4">
        <v>30</v>
      </c>
      <c r="AZ117" s="4">
        <f t="shared" si="7"/>
        <v>411750</v>
      </c>
      <c r="BA117" s="4">
        <f t="shared" si="8"/>
        <v>5490</v>
      </c>
    </row>
    <row r="118" spans="1:59">
      <c r="AD118" s="4" t="s">
        <v>57</v>
      </c>
      <c r="AE118" s="4" t="s">
        <v>158</v>
      </c>
      <c r="AF118" s="4">
        <v>3</v>
      </c>
      <c r="AG118" s="4" t="s">
        <v>159</v>
      </c>
      <c r="AH118" s="4">
        <v>60</v>
      </c>
      <c r="AI118" s="4">
        <v>30</v>
      </c>
      <c r="AJ118" s="4">
        <f t="shared" si="5"/>
        <v>540000</v>
      </c>
      <c r="AK118" s="4">
        <f t="shared" si="6"/>
        <v>1800</v>
      </c>
      <c r="AT118" s="4">
        <v>2</v>
      </c>
      <c r="AU118" s="34" t="s">
        <v>168</v>
      </c>
      <c r="AV118" s="4">
        <v>3</v>
      </c>
      <c r="AW118" s="4" t="s">
        <v>159</v>
      </c>
      <c r="AX118" s="4">
        <v>60</v>
      </c>
      <c r="AY118" s="4">
        <v>30</v>
      </c>
      <c r="AZ118" s="4">
        <f t="shared" si="7"/>
        <v>135000</v>
      </c>
      <c r="BA118" s="4">
        <f t="shared" si="8"/>
        <v>1800</v>
      </c>
    </row>
    <row r="119" spans="1:59">
      <c r="AD119" s="4" t="s">
        <v>57</v>
      </c>
      <c r="AE119" s="4" t="s">
        <v>154</v>
      </c>
      <c r="AF119" s="4">
        <v>3</v>
      </c>
      <c r="AG119" s="4" t="s">
        <v>159</v>
      </c>
      <c r="AH119" s="4">
        <v>60</v>
      </c>
      <c r="AI119" s="4">
        <v>30</v>
      </c>
      <c r="AJ119" s="4">
        <f t="shared" si="5"/>
        <v>540000</v>
      </c>
      <c r="AK119" s="4">
        <f t="shared" si="6"/>
        <v>1800</v>
      </c>
      <c r="AT119" s="4">
        <v>3</v>
      </c>
      <c r="AU119" s="34" t="s">
        <v>168</v>
      </c>
      <c r="AV119" s="4">
        <v>3</v>
      </c>
      <c r="AW119" s="4" t="s">
        <v>159</v>
      </c>
      <c r="AX119" s="4">
        <v>60</v>
      </c>
      <c r="AY119" s="4">
        <v>30</v>
      </c>
      <c r="AZ119" s="4">
        <f t="shared" si="7"/>
        <v>135000</v>
      </c>
      <c r="BA119" s="4">
        <f t="shared" si="8"/>
        <v>1800</v>
      </c>
    </row>
    <row r="120" spans="1:59">
      <c r="AD120" s="4" t="s">
        <v>57</v>
      </c>
      <c r="AE120" s="4" t="s">
        <v>154</v>
      </c>
      <c r="AF120" s="4">
        <v>3</v>
      </c>
      <c r="AG120" s="4" t="s">
        <v>159</v>
      </c>
      <c r="AH120" s="4">
        <v>60</v>
      </c>
      <c r="AI120" s="4">
        <v>30</v>
      </c>
      <c r="AJ120" s="4">
        <f t="shared" si="5"/>
        <v>540000</v>
      </c>
      <c r="AK120" s="4">
        <f t="shared" si="6"/>
        <v>1800</v>
      </c>
      <c r="AT120" s="4">
        <v>3</v>
      </c>
      <c r="AU120" s="34" t="s">
        <v>168</v>
      </c>
      <c r="AV120" s="4">
        <v>3</v>
      </c>
      <c r="AW120" s="4" t="s">
        <v>159</v>
      </c>
      <c r="AX120" s="4">
        <v>180</v>
      </c>
      <c r="AY120" s="4">
        <v>30</v>
      </c>
      <c r="AZ120" s="4">
        <f t="shared" si="7"/>
        <v>405000</v>
      </c>
      <c r="BA120" s="4">
        <f t="shared" si="8"/>
        <v>5400</v>
      </c>
    </row>
    <row r="121" spans="1:59">
      <c r="AT121" s="34">
        <v>3</v>
      </c>
      <c r="AU121" s="34" t="s">
        <v>168</v>
      </c>
      <c r="AV121" s="4">
        <v>3</v>
      </c>
      <c r="AW121" s="4" t="s">
        <v>159</v>
      </c>
      <c r="AX121" s="34">
        <v>60</v>
      </c>
      <c r="AY121" s="4">
        <v>30</v>
      </c>
      <c r="AZ121" s="4">
        <f t="shared" si="7"/>
        <v>135000</v>
      </c>
      <c r="BA121" s="4">
        <f t="shared" si="8"/>
        <v>1800</v>
      </c>
    </row>
    <row r="122" spans="1:59">
      <c r="A122" s="36"/>
      <c r="B122" s="36"/>
      <c r="C122" s="37" t="s">
        <v>91</v>
      </c>
      <c r="D122" s="36"/>
      <c r="E122" s="36"/>
      <c r="F122" s="36"/>
      <c r="Q122" s="36"/>
      <c r="R122" s="36"/>
      <c r="S122" s="37" t="s">
        <v>91</v>
      </c>
      <c r="T122" s="36"/>
      <c r="U122" s="36"/>
      <c r="V122" s="36"/>
    </row>
    <row r="123" spans="1:59">
      <c r="AD123" s="4" t="s">
        <v>146</v>
      </c>
      <c r="AE123" s="4" t="s">
        <v>147</v>
      </c>
      <c r="AF123" s="4" t="s">
        <v>152</v>
      </c>
      <c r="AG123" s="4" t="s">
        <v>153</v>
      </c>
      <c r="AH123" s="39" t="s">
        <v>160</v>
      </c>
      <c r="AI123" s="39" t="s">
        <v>136</v>
      </c>
      <c r="AJ123" s="39" t="s">
        <v>161</v>
      </c>
      <c r="AK123" s="40"/>
      <c r="AN123" s="4" t="s">
        <v>146</v>
      </c>
      <c r="AO123" s="4" t="s">
        <v>147</v>
      </c>
      <c r="AP123" s="4" t="s">
        <v>162</v>
      </c>
      <c r="AQ123" s="9" t="s">
        <v>163</v>
      </c>
      <c r="BD123" s="4" t="s">
        <v>146</v>
      </c>
      <c r="BE123" s="4" t="s">
        <v>147</v>
      </c>
      <c r="BF123" s="4" t="s">
        <v>162</v>
      </c>
      <c r="BG123" s="4" t="s">
        <v>163</v>
      </c>
    </row>
    <row r="124" spans="1:59">
      <c r="AD124" s="4" t="s">
        <v>55</v>
      </c>
      <c r="AE124" s="4" t="s">
        <v>154</v>
      </c>
      <c r="AF124" s="4">
        <f>(AH113^3*AI113)/12</f>
        <v>540000</v>
      </c>
      <c r="AG124" s="4">
        <f>AH113*AI113</f>
        <v>1800</v>
      </c>
      <c r="AH124" s="40">
        <v>300</v>
      </c>
      <c r="AI124" s="40">
        <v>248118.32</v>
      </c>
      <c r="AJ124" s="40">
        <v>9947.33</v>
      </c>
      <c r="AK124" s="41">
        <v>6.9187400000000001E-5</v>
      </c>
      <c r="AN124" s="4" t="s">
        <v>55</v>
      </c>
      <c r="AO124" s="4" t="s">
        <v>154</v>
      </c>
      <c r="AP124" s="42">
        <v>14453.494280000001</v>
      </c>
      <c r="AQ124" s="9"/>
      <c r="BD124" s="4">
        <v>1</v>
      </c>
      <c r="BE124" s="4" t="s">
        <v>154</v>
      </c>
      <c r="BF124" s="42">
        <v>3694.0692589999999</v>
      </c>
      <c r="BG124" s="9"/>
    </row>
    <row r="125" spans="1:59">
      <c r="AD125" s="4" t="s">
        <v>55</v>
      </c>
      <c r="AE125" s="4" t="s">
        <v>155</v>
      </c>
      <c r="AF125" s="4">
        <f t="shared" ref="AF125:AF131" si="9">(AH114^3*AI114)/12</f>
        <v>225000</v>
      </c>
      <c r="AG125" s="4">
        <f t="shared" ref="AG125:AG131" si="10">AH114*AI114</f>
        <v>3000</v>
      </c>
      <c r="AH125" s="40">
        <v>300</v>
      </c>
      <c r="AI125" s="40">
        <v>248118.32</v>
      </c>
      <c r="AJ125" s="40">
        <v>9947.33</v>
      </c>
      <c r="AK125" s="41">
        <v>1.05914E-5</v>
      </c>
      <c r="AN125" s="4" t="s">
        <v>55</v>
      </c>
      <c r="AO125" s="4" t="s">
        <v>155</v>
      </c>
      <c r="AP125" s="42">
        <v>6156.7820979999997</v>
      </c>
      <c r="AQ125" s="10">
        <f>AP124+AP125+AP126</f>
        <v>35063.770658000001</v>
      </c>
      <c r="AT125" s="4" t="s">
        <v>146</v>
      </c>
      <c r="AU125" s="4" t="s">
        <v>147</v>
      </c>
      <c r="AV125" s="4" t="s">
        <v>152</v>
      </c>
      <c r="AW125" s="4" t="s">
        <v>153</v>
      </c>
      <c r="AX125" s="39" t="s">
        <v>160</v>
      </c>
      <c r="AY125" s="39" t="s">
        <v>136</v>
      </c>
      <c r="AZ125" s="39" t="s">
        <v>161</v>
      </c>
      <c r="BA125" s="40"/>
      <c r="BD125" s="4">
        <v>1</v>
      </c>
      <c r="BE125" s="4" t="s">
        <v>165</v>
      </c>
      <c r="BF125" s="42">
        <v>11266.911239999999</v>
      </c>
      <c r="BG125" s="10">
        <f>BF124+BF125+BF126</f>
        <v>18655.049758000001</v>
      </c>
    </row>
    <row r="126" spans="1:59">
      <c r="A126" s="3"/>
      <c r="B126" s="3"/>
      <c r="C126" s="3"/>
      <c r="D126" s="3"/>
      <c r="E126" s="3"/>
      <c r="F126" s="3"/>
      <c r="Q126" s="3"/>
      <c r="R126" s="3"/>
      <c r="S126" s="3"/>
      <c r="T126" s="3"/>
      <c r="U126" s="3"/>
      <c r="V126" s="3"/>
      <c r="AD126" s="4" t="s">
        <v>55</v>
      </c>
      <c r="AE126" s="4" t="s">
        <v>154</v>
      </c>
      <c r="AF126" s="4">
        <f t="shared" si="9"/>
        <v>540000</v>
      </c>
      <c r="AG126" s="4">
        <f t="shared" si="10"/>
        <v>1800</v>
      </c>
      <c r="AH126" s="40">
        <v>300</v>
      </c>
      <c r="AI126" s="40">
        <v>248118.32</v>
      </c>
      <c r="AJ126" s="40">
        <v>9947.33</v>
      </c>
      <c r="AK126" s="41">
        <v>6.9099999999999999E-5</v>
      </c>
      <c r="AN126" s="4" t="s">
        <v>55</v>
      </c>
      <c r="AO126" s="4" t="s">
        <v>154</v>
      </c>
      <c r="AP126" s="42">
        <v>14453.494280000001</v>
      </c>
      <c r="AQ126" s="10"/>
      <c r="AT126" s="4">
        <v>1</v>
      </c>
      <c r="AU126" s="4" t="s">
        <v>154</v>
      </c>
      <c r="AV126" s="4">
        <f>AZ113</f>
        <v>135000</v>
      </c>
      <c r="AW126" s="4">
        <f>BA113</f>
        <v>1800</v>
      </c>
      <c r="AX126" s="40">
        <v>300</v>
      </c>
      <c r="AY126" s="40">
        <v>248118.32</v>
      </c>
      <c r="AZ126" s="40">
        <v>9947.33</v>
      </c>
      <c r="BA126" s="41">
        <v>2.7070399999999998E-4</v>
      </c>
      <c r="BD126" s="4">
        <v>1</v>
      </c>
      <c r="BE126" s="4" t="s">
        <v>154</v>
      </c>
      <c r="BF126" s="42">
        <v>3694.0692589999999</v>
      </c>
      <c r="BG126" s="10"/>
    </row>
    <row r="127" spans="1:59">
      <c r="A127" s="23" t="s">
        <v>46</v>
      </c>
      <c r="B127" s="23" t="s">
        <v>31</v>
      </c>
      <c r="C127" s="23" t="s">
        <v>5</v>
      </c>
      <c r="D127" s="23" t="s">
        <v>50</v>
      </c>
      <c r="E127" s="23" t="s">
        <v>51</v>
      </c>
      <c r="F127" s="24" t="s">
        <v>52</v>
      </c>
      <c r="Q127" s="23" t="s">
        <v>46</v>
      </c>
      <c r="R127" s="23" t="s">
        <v>31</v>
      </c>
      <c r="S127" s="23" t="s">
        <v>5</v>
      </c>
      <c r="T127" s="23" t="s">
        <v>50</v>
      </c>
      <c r="U127" s="23" t="s">
        <v>51</v>
      </c>
      <c r="V127" s="24" t="s">
        <v>52</v>
      </c>
      <c r="AD127" s="4" t="s">
        <v>56</v>
      </c>
      <c r="AE127" s="4" t="s">
        <v>156</v>
      </c>
      <c r="AF127" s="4">
        <f t="shared" si="9"/>
        <v>796500</v>
      </c>
      <c r="AG127" s="4">
        <f t="shared" si="10"/>
        <v>10620</v>
      </c>
      <c r="AH127" s="40">
        <v>300</v>
      </c>
      <c r="AI127" s="40">
        <v>248118.32</v>
      </c>
      <c r="AJ127" s="40">
        <v>9947.33</v>
      </c>
      <c r="AK127" s="41">
        <v>4.5899999999999998E-5</v>
      </c>
      <c r="AN127" s="4" t="s">
        <v>56</v>
      </c>
      <c r="AO127" s="4" t="s">
        <v>156</v>
      </c>
      <c r="AP127" s="42">
        <v>21795.00863</v>
      </c>
      <c r="AQ127" s="9"/>
      <c r="AT127" s="4">
        <v>1</v>
      </c>
      <c r="AU127" s="4" t="s">
        <v>165</v>
      </c>
      <c r="AV127" s="4">
        <f>AZ114</f>
        <v>411750</v>
      </c>
      <c r="AW127" s="4">
        <f>BA114</f>
        <v>5490</v>
      </c>
      <c r="AX127" s="40">
        <v>300</v>
      </c>
      <c r="AY127" s="40">
        <v>248118.32</v>
      </c>
      <c r="AZ127" s="40">
        <v>9947.33</v>
      </c>
      <c r="BA127" s="41">
        <v>1.06159E-4</v>
      </c>
      <c r="BD127" s="4">
        <v>2</v>
      </c>
      <c r="BE127" s="4" t="s">
        <v>166</v>
      </c>
      <c r="BF127" s="42">
        <v>63620.081680000003</v>
      </c>
      <c r="BG127" s="9"/>
    </row>
    <row r="128" spans="1:59">
      <c r="A128" s="23" t="s">
        <v>32</v>
      </c>
      <c r="B128" s="4">
        <v>0.18</v>
      </c>
      <c r="C128" s="4">
        <v>3</v>
      </c>
      <c r="D128" s="4">
        <v>2.4</v>
      </c>
      <c r="E128" s="4">
        <v>5</v>
      </c>
      <c r="F128" s="4">
        <f>B128*C128*D128*E128</f>
        <v>6.48</v>
      </c>
      <c r="Q128" s="23" t="s">
        <v>32</v>
      </c>
      <c r="R128" s="4">
        <v>0.18</v>
      </c>
      <c r="S128" s="4">
        <v>3</v>
      </c>
      <c r="T128" s="4">
        <v>2.4</v>
      </c>
      <c r="U128" s="4">
        <v>5</v>
      </c>
      <c r="V128" s="4">
        <f>R128*S128*T128*U128</f>
        <v>6.48</v>
      </c>
      <c r="AD128" s="4" t="s">
        <v>56</v>
      </c>
      <c r="AE128" s="4" t="s">
        <v>157</v>
      </c>
      <c r="AF128" s="4">
        <f t="shared" si="9"/>
        <v>14580000</v>
      </c>
      <c r="AG128" s="4">
        <f t="shared" si="10"/>
        <v>5400</v>
      </c>
      <c r="AH128" s="40">
        <v>300</v>
      </c>
      <c r="AI128" s="40">
        <v>248118.32</v>
      </c>
      <c r="AJ128" s="40">
        <v>9947.33</v>
      </c>
      <c r="AK128" s="41">
        <v>4.3999999999999999E-5</v>
      </c>
      <c r="AN128" s="4" t="s">
        <v>56</v>
      </c>
      <c r="AO128" s="4" t="s">
        <v>157</v>
      </c>
      <c r="AP128" s="42">
        <v>316497.38270000002</v>
      </c>
      <c r="AQ128" s="10">
        <f>AP127+AP128</f>
        <v>338292.39133000001</v>
      </c>
      <c r="AT128" s="4">
        <v>1</v>
      </c>
      <c r="AU128" s="4" t="s">
        <v>154</v>
      </c>
      <c r="AV128" s="4">
        <f t="shared" ref="AV128:AV134" si="11">AZ115</f>
        <v>135000</v>
      </c>
      <c r="AW128" s="4">
        <f t="shared" ref="AW128:AW134" si="12">BA115</f>
        <v>1800</v>
      </c>
      <c r="AX128" s="40">
        <v>300</v>
      </c>
      <c r="AY128" s="40">
        <v>248118.32</v>
      </c>
      <c r="AZ128" s="40">
        <v>9947.33</v>
      </c>
      <c r="BA128" s="41">
        <v>2.7070399999999998E-4</v>
      </c>
      <c r="BD128" s="4">
        <v>2</v>
      </c>
      <c r="BE128" s="4" t="s">
        <v>167</v>
      </c>
      <c r="BF128" s="42">
        <v>11266.911239999999</v>
      </c>
      <c r="BG128" s="10">
        <f>BF127+BF128+BF129</f>
        <v>78581.062179</v>
      </c>
    </row>
    <row r="129" spans="1:59">
      <c r="A129" s="23" t="s">
        <v>47</v>
      </c>
      <c r="B129" s="4">
        <v>0.45</v>
      </c>
      <c r="C129" s="4">
        <v>3</v>
      </c>
      <c r="D129" s="4">
        <v>2.4</v>
      </c>
      <c r="E129" s="4">
        <v>1</v>
      </c>
      <c r="F129" s="4">
        <f t="shared" ref="F129:F131" si="13">B129*C129*D129*E129</f>
        <v>3.24</v>
      </c>
      <c r="Q129" s="23" t="s">
        <v>47</v>
      </c>
      <c r="R129" s="4">
        <v>0.45</v>
      </c>
      <c r="S129" s="4">
        <v>3</v>
      </c>
      <c r="T129" s="4">
        <v>2.4</v>
      </c>
      <c r="U129" s="4">
        <v>1</v>
      </c>
      <c r="V129" s="4">
        <f t="shared" ref="V129:V131" si="14">R129*S129*T129*U129</f>
        <v>3.24</v>
      </c>
      <c r="AD129" s="4" t="s">
        <v>57</v>
      </c>
      <c r="AE129" s="4" t="s">
        <v>158</v>
      </c>
      <c r="AF129" s="4">
        <f t="shared" si="9"/>
        <v>540000</v>
      </c>
      <c r="AG129" s="4">
        <f t="shared" si="10"/>
        <v>1800</v>
      </c>
      <c r="AH129" s="40">
        <v>300</v>
      </c>
      <c r="AI129" s="40">
        <v>248118.32</v>
      </c>
      <c r="AJ129" s="40">
        <v>9947.33</v>
      </c>
      <c r="AK129" s="41">
        <v>6.9200000000000002E-5</v>
      </c>
      <c r="AN129" s="4" t="s">
        <v>57</v>
      </c>
      <c r="AO129" s="4" t="s">
        <v>158</v>
      </c>
      <c r="AP129" s="42">
        <v>14453.494280000001</v>
      </c>
      <c r="AQ129" s="9"/>
      <c r="AT129" s="4">
        <v>2</v>
      </c>
      <c r="AU129" s="4" t="s">
        <v>166</v>
      </c>
      <c r="AV129" s="4">
        <f t="shared" si="11"/>
        <v>2500000</v>
      </c>
      <c r="AW129" s="4">
        <f t="shared" si="12"/>
        <v>3000</v>
      </c>
      <c r="AX129" s="40">
        <v>300</v>
      </c>
      <c r="AY129" s="40">
        <v>248118.32</v>
      </c>
      <c r="AZ129" s="40">
        <v>9947.33</v>
      </c>
      <c r="BA129" s="41">
        <v>1.41237E-3</v>
      </c>
      <c r="BD129" s="4">
        <v>2</v>
      </c>
      <c r="BE129" s="34" t="s">
        <v>168</v>
      </c>
      <c r="BF129" s="42">
        <v>3694.0692589999999</v>
      </c>
      <c r="BG129" s="10"/>
    </row>
    <row r="130" spans="1:59">
      <c r="A130" s="23" t="s">
        <v>48</v>
      </c>
      <c r="B130" s="4">
        <v>0.54</v>
      </c>
      <c r="C130" s="4">
        <v>3</v>
      </c>
      <c r="D130" s="4">
        <v>2.4</v>
      </c>
      <c r="E130" s="4">
        <v>1</v>
      </c>
      <c r="F130" s="4">
        <f t="shared" si="13"/>
        <v>3.8879999999999999</v>
      </c>
      <c r="Q130" s="23" t="s">
        <v>48</v>
      </c>
      <c r="R130" s="4">
        <v>0.54</v>
      </c>
      <c r="S130" s="4">
        <v>3</v>
      </c>
      <c r="T130" s="4">
        <v>2.4</v>
      </c>
      <c r="U130" s="4">
        <v>1</v>
      </c>
      <c r="V130" s="4">
        <f t="shared" si="14"/>
        <v>3.8879999999999999</v>
      </c>
      <c r="AD130" s="4" t="s">
        <v>57</v>
      </c>
      <c r="AE130" s="4" t="s">
        <v>154</v>
      </c>
      <c r="AF130" s="4">
        <f t="shared" si="9"/>
        <v>540000</v>
      </c>
      <c r="AG130" s="4">
        <f t="shared" si="10"/>
        <v>1800</v>
      </c>
      <c r="AH130" s="40">
        <v>300</v>
      </c>
      <c r="AI130" s="40">
        <v>248118.32</v>
      </c>
      <c r="AJ130" s="40">
        <v>9947.33</v>
      </c>
      <c r="AK130" s="41">
        <v>6.9200000000000002E-5</v>
      </c>
      <c r="AN130" s="4" t="s">
        <v>57</v>
      </c>
      <c r="AO130" s="4" t="s">
        <v>154</v>
      </c>
      <c r="AP130" s="42">
        <v>14453.494280000001</v>
      </c>
      <c r="AQ130" s="10">
        <f>AP129+AP130+AP131</f>
        <v>43360.482840000004</v>
      </c>
      <c r="AT130" s="4">
        <v>2</v>
      </c>
      <c r="AU130" s="4" t="s">
        <v>167</v>
      </c>
      <c r="AV130" s="4">
        <f t="shared" si="11"/>
        <v>411750</v>
      </c>
      <c r="AW130" s="4">
        <f t="shared" si="12"/>
        <v>5490</v>
      </c>
      <c r="AX130" s="40">
        <v>300</v>
      </c>
      <c r="AY130" s="40">
        <v>248118.32</v>
      </c>
      <c r="AZ130" s="40">
        <v>9947.33</v>
      </c>
      <c r="BA130" s="41">
        <v>1.06159E-4</v>
      </c>
      <c r="BD130" s="4">
        <v>3</v>
      </c>
      <c r="BE130" s="34" t="s">
        <v>168</v>
      </c>
      <c r="BF130" s="42">
        <v>3694.0692589999999</v>
      </c>
      <c r="BG130" s="9">
        <f>BF130+BF131+BF132</f>
        <v>18470.346298</v>
      </c>
    </row>
    <row r="131" spans="1:59">
      <c r="A131" s="23" t="s">
        <v>49</v>
      </c>
      <c r="B131" s="4">
        <v>2.56</v>
      </c>
      <c r="C131" s="4">
        <v>3</v>
      </c>
      <c r="D131" s="4">
        <v>2.4</v>
      </c>
      <c r="E131" s="4">
        <v>1</v>
      </c>
      <c r="F131" s="4">
        <f t="shared" si="13"/>
        <v>18.431999999999999</v>
      </c>
      <c r="Q131" s="23" t="s">
        <v>49</v>
      </c>
      <c r="R131" s="4">
        <v>2.56</v>
      </c>
      <c r="S131" s="4">
        <v>3</v>
      </c>
      <c r="T131" s="4">
        <v>2.4</v>
      </c>
      <c r="U131" s="4">
        <v>1</v>
      </c>
      <c r="V131" s="4">
        <f t="shared" si="14"/>
        <v>18.431999999999999</v>
      </c>
      <c r="AD131" s="4" t="s">
        <v>57</v>
      </c>
      <c r="AE131" s="4" t="s">
        <v>154</v>
      </c>
      <c r="AF131" s="4">
        <f t="shared" si="9"/>
        <v>540000</v>
      </c>
      <c r="AG131" s="4">
        <f t="shared" si="10"/>
        <v>1800</v>
      </c>
      <c r="AH131" s="40">
        <v>300</v>
      </c>
      <c r="AI131" s="40">
        <v>248118.32</v>
      </c>
      <c r="AJ131" s="40">
        <v>9947.33</v>
      </c>
      <c r="AK131" s="41">
        <v>6.9200000000000002E-5</v>
      </c>
      <c r="AN131" s="4" t="s">
        <v>57</v>
      </c>
      <c r="AO131" s="4" t="s">
        <v>154</v>
      </c>
      <c r="AP131" s="42">
        <v>14453.494280000001</v>
      </c>
      <c r="AQ131" s="11"/>
      <c r="AT131" s="4">
        <v>2</v>
      </c>
      <c r="AU131" s="34" t="s">
        <v>168</v>
      </c>
      <c r="AV131" s="4">
        <f t="shared" si="11"/>
        <v>135000</v>
      </c>
      <c r="AW131" s="4">
        <f t="shared" si="12"/>
        <v>1800</v>
      </c>
      <c r="AX131" s="40">
        <v>300</v>
      </c>
      <c r="AY131" s="40">
        <v>248118.32</v>
      </c>
      <c r="AZ131" s="40">
        <v>9947.33</v>
      </c>
      <c r="BA131" s="41">
        <v>2.7070399999999998E-4</v>
      </c>
      <c r="BD131" s="4">
        <v>3</v>
      </c>
      <c r="BE131" s="34" t="s">
        <v>168</v>
      </c>
      <c r="BF131" s="42">
        <v>11082.207780000001</v>
      </c>
      <c r="BG131" s="10"/>
    </row>
    <row r="132" spans="1:59">
      <c r="A132" s="23" t="s">
        <v>81</v>
      </c>
      <c r="B132" s="4"/>
      <c r="C132" s="4"/>
      <c r="D132" s="4"/>
      <c r="E132" s="4"/>
      <c r="F132" s="4">
        <f>F128+F129+F130+F131</f>
        <v>32.04</v>
      </c>
      <c r="Q132" s="23" t="s">
        <v>81</v>
      </c>
      <c r="R132" s="4"/>
      <c r="S132" s="4"/>
      <c r="T132" s="4"/>
      <c r="U132" s="4"/>
      <c r="V132" s="4">
        <f>V128+V129+V130+V131</f>
        <v>32.04</v>
      </c>
      <c r="AT132" s="4">
        <v>3</v>
      </c>
      <c r="AU132" s="34" t="s">
        <v>168</v>
      </c>
      <c r="AV132" s="4">
        <f t="shared" si="11"/>
        <v>135000</v>
      </c>
      <c r="AW132" s="4">
        <f t="shared" si="12"/>
        <v>1800</v>
      </c>
      <c r="AX132" s="40">
        <v>300</v>
      </c>
      <c r="AY132" s="40">
        <v>248118.32</v>
      </c>
      <c r="AZ132" s="40">
        <v>9947.33</v>
      </c>
      <c r="BA132" s="41">
        <v>2.7070399999999998E-4</v>
      </c>
      <c r="BD132" s="34">
        <v>3</v>
      </c>
      <c r="BE132" s="34" t="s">
        <v>168</v>
      </c>
      <c r="BF132" s="34">
        <v>3694.0692589999999</v>
      </c>
      <c r="BG132" s="11"/>
    </row>
    <row r="133" spans="1:59">
      <c r="AO133" t="s">
        <v>164</v>
      </c>
      <c r="AQ133">
        <f>AQ125+AQ128+AQ130</f>
        <v>416716.64482800005</v>
      </c>
      <c r="AT133" s="4">
        <v>3</v>
      </c>
      <c r="AU133" s="34" t="s">
        <v>168</v>
      </c>
      <c r="AV133" s="4">
        <f t="shared" si="11"/>
        <v>405000</v>
      </c>
      <c r="AW133" s="4">
        <f t="shared" si="12"/>
        <v>5400</v>
      </c>
      <c r="AX133" s="40">
        <v>300</v>
      </c>
      <c r="AY133" s="40">
        <v>248118.32</v>
      </c>
      <c r="AZ133" s="40">
        <v>9947.33</v>
      </c>
      <c r="BA133" s="41">
        <v>2.3203199999999999E-4</v>
      </c>
    </row>
    <row r="134" spans="1:59">
      <c r="AT134" s="34">
        <v>3</v>
      </c>
      <c r="AU134" s="34" t="s">
        <v>168</v>
      </c>
      <c r="AV134" s="4">
        <f t="shared" si="11"/>
        <v>135000</v>
      </c>
      <c r="AW134" s="4">
        <f t="shared" si="12"/>
        <v>1800</v>
      </c>
      <c r="AX134" s="39">
        <v>300</v>
      </c>
      <c r="AY134" s="40">
        <v>248118.32</v>
      </c>
      <c r="AZ134" s="40">
        <v>9947.33</v>
      </c>
      <c r="BA134" s="59">
        <v>2.7070399999999998E-4</v>
      </c>
    </row>
    <row r="135" spans="1:59">
      <c r="AC135" s="5"/>
      <c r="AD135" s="5"/>
      <c r="AE135" s="5"/>
      <c r="AF135" s="5"/>
      <c r="AG135" s="5"/>
      <c r="AH135" s="5"/>
    </row>
    <row r="136" spans="1:59">
      <c r="AC136" s="5"/>
      <c r="AD136" s="60"/>
      <c r="AE136" s="60"/>
      <c r="AF136" s="60"/>
      <c r="AG136" s="60"/>
      <c r="AH136" s="5"/>
      <c r="AJ136" s="45" t="s">
        <v>173</v>
      </c>
      <c r="BE136" s="4" t="s">
        <v>164</v>
      </c>
      <c r="BF136" s="42"/>
      <c r="BG136" s="54">
        <f>BG125+BG128+BG130</f>
        <v>115706.45823500001</v>
      </c>
    </row>
    <row r="137" spans="1:59">
      <c r="A137" s="15"/>
      <c r="B137" s="16"/>
      <c r="C137" s="16" t="s">
        <v>53</v>
      </c>
      <c r="D137" s="16"/>
      <c r="E137" s="6"/>
      <c r="F137" s="6"/>
      <c r="Q137" s="15"/>
      <c r="R137" s="16"/>
      <c r="S137" s="16" t="s">
        <v>53</v>
      </c>
      <c r="T137" s="16"/>
      <c r="U137" s="6"/>
      <c r="V137" s="6"/>
      <c r="AC137" s="5"/>
      <c r="AD137" s="60"/>
      <c r="AE137" s="5"/>
      <c r="AF137" s="5"/>
      <c r="AG137" s="5"/>
      <c r="AH137" s="5"/>
      <c r="AJ137" t="s">
        <v>174</v>
      </c>
    </row>
    <row r="138" spans="1:59">
      <c r="AC138" s="5"/>
      <c r="AD138" s="60"/>
      <c r="AE138" s="5"/>
      <c r="AF138" s="5"/>
      <c r="AG138" s="5"/>
      <c r="AH138" s="5"/>
    </row>
    <row r="139" spans="1:59">
      <c r="A139" s="19"/>
      <c r="B139" s="20" t="s">
        <v>54</v>
      </c>
      <c r="C139" s="21"/>
      <c r="D139" s="22"/>
      <c r="E139" s="6"/>
      <c r="F139" s="6"/>
      <c r="Q139" s="19"/>
      <c r="R139" s="20" t="s">
        <v>54</v>
      </c>
      <c r="S139" s="21"/>
      <c r="T139" s="22"/>
      <c r="U139" s="6"/>
      <c r="V139" s="6"/>
      <c r="AC139" s="5"/>
      <c r="AD139" s="5"/>
      <c r="AE139" s="5"/>
      <c r="AF139" s="5"/>
      <c r="AG139" s="5"/>
      <c r="AH139" s="5"/>
    </row>
    <row r="140" spans="1:59">
      <c r="A140" s="18" t="s">
        <v>58</v>
      </c>
      <c r="B140" s="18" t="s">
        <v>59</v>
      </c>
      <c r="C140" s="18" t="s">
        <v>60</v>
      </c>
      <c r="D140" s="18" t="s">
        <v>61</v>
      </c>
      <c r="E140" s="33" t="s">
        <v>86</v>
      </c>
      <c r="F140" s="33" t="s">
        <v>87</v>
      </c>
      <c r="Q140" s="18" t="s">
        <v>58</v>
      </c>
      <c r="R140" s="18" t="s">
        <v>59</v>
      </c>
      <c r="S140" s="18" t="s">
        <v>60</v>
      </c>
      <c r="T140" s="18" t="s">
        <v>61</v>
      </c>
      <c r="U140" s="33" t="s">
        <v>86</v>
      </c>
      <c r="V140" s="33" t="s">
        <v>87</v>
      </c>
    </row>
    <row r="141" spans="1:59">
      <c r="A141" s="26" t="s">
        <v>55</v>
      </c>
      <c r="B141" s="4">
        <v>0.25</v>
      </c>
      <c r="C141" s="4">
        <v>0.5</v>
      </c>
      <c r="D141" s="4">
        <v>2.35</v>
      </c>
      <c r="E141" s="4">
        <f>C149*D141</f>
        <v>0.29375000000000001</v>
      </c>
      <c r="F141" s="4">
        <f>E141*C166</f>
        <v>0.70499999999999996</v>
      </c>
      <c r="Q141" s="26" t="s">
        <v>55</v>
      </c>
      <c r="R141" s="4">
        <v>0.25</v>
      </c>
      <c r="S141" s="4">
        <v>0.5</v>
      </c>
      <c r="T141" s="4">
        <v>2.35</v>
      </c>
      <c r="U141" s="4">
        <f>S149*T141</f>
        <v>0.29375000000000001</v>
      </c>
      <c r="V141" s="4">
        <f>U141*S166</f>
        <v>0.70499999999999996</v>
      </c>
    </row>
    <row r="142" spans="1:59">
      <c r="A142" s="26" t="s">
        <v>55</v>
      </c>
      <c r="B142" s="4">
        <v>0.25</v>
      </c>
      <c r="C142" s="4">
        <v>0.5</v>
      </c>
      <c r="D142" s="4">
        <v>3.82</v>
      </c>
      <c r="E142" s="4">
        <f>C149*D142</f>
        <v>0.47749999999999998</v>
      </c>
      <c r="F142" s="4">
        <f>E142*C166</f>
        <v>1.1459999999999999</v>
      </c>
      <c r="Q142" s="26" t="s">
        <v>55</v>
      </c>
      <c r="R142" s="4">
        <v>0.25</v>
      </c>
      <c r="S142" s="4">
        <v>0.5</v>
      </c>
      <c r="T142" s="4">
        <v>3.82</v>
      </c>
      <c r="U142" s="4">
        <f>S149*T142</f>
        <v>0.47749999999999998</v>
      </c>
      <c r="V142" s="4">
        <f>U142*S166</f>
        <v>1.1459999999999999</v>
      </c>
    </row>
    <row r="143" spans="1:59">
      <c r="A143" s="26" t="s">
        <v>56</v>
      </c>
      <c r="B143" s="4">
        <v>0.25</v>
      </c>
      <c r="C143" s="4">
        <v>0.5</v>
      </c>
      <c r="D143" s="4">
        <v>4.43</v>
      </c>
      <c r="E143" s="4">
        <f>C149*D143</f>
        <v>0.55374999999999996</v>
      </c>
      <c r="F143" s="4">
        <f>E143*C166</f>
        <v>1.329</v>
      </c>
      <c r="Q143" s="26" t="s">
        <v>56</v>
      </c>
      <c r="R143" s="4">
        <v>0.25</v>
      </c>
      <c r="S143" s="4">
        <v>0.5</v>
      </c>
      <c r="T143" s="4">
        <v>4.43</v>
      </c>
      <c r="U143" s="4">
        <f>S149*T143</f>
        <v>0.55374999999999996</v>
      </c>
      <c r="V143" s="4">
        <f>U143*S166</f>
        <v>1.329</v>
      </c>
    </row>
    <row r="144" spans="1:59">
      <c r="A144" s="26" t="s">
        <v>57</v>
      </c>
      <c r="B144" s="4">
        <v>0.25</v>
      </c>
      <c r="C144" s="4">
        <v>0.5</v>
      </c>
      <c r="D144" s="4">
        <v>2.94</v>
      </c>
      <c r="E144" s="4">
        <f>C149*D144</f>
        <v>0.36749999999999999</v>
      </c>
      <c r="F144" s="4">
        <f>E144*C166</f>
        <v>0.88200000000000001</v>
      </c>
      <c r="Q144" s="26" t="s">
        <v>57</v>
      </c>
      <c r="R144" s="4">
        <v>0.25</v>
      </c>
      <c r="S144" s="4">
        <v>0.5</v>
      </c>
      <c r="T144" s="4">
        <v>2.94</v>
      </c>
      <c r="U144" s="4">
        <f>S149*T144</f>
        <v>0.36749999999999999</v>
      </c>
      <c r="V144" s="4">
        <f>U144*S166</f>
        <v>0.88200000000000001</v>
      </c>
    </row>
    <row r="145" spans="1:41">
      <c r="A145" s="26" t="s">
        <v>57</v>
      </c>
      <c r="B145" s="4">
        <v>0.25</v>
      </c>
      <c r="C145" s="4">
        <v>0.5</v>
      </c>
      <c r="D145" s="4">
        <v>4.43</v>
      </c>
      <c r="E145" s="4">
        <f>C149*D145</f>
        <v>0.55374999999999996</v>
      </c>
      <c r="F145" s="4">
        <f>E145*C166</f>
        <v>1.329</v>
      </c>
      <c r="Q145" s="26" t="s">
        <v>57</v>
      </c>
      <c r="R145" s="4">
        <v>0.25</v>
      </c>
      <c r="S145" s="4">
        <v>0.5</v>
      </c>
      <c r="T145" s="4">
        <v>4.43</v>
      </c>
      <c r="U145" s="4">
        <f>S149*T145</f>
        <v>0.55374999999999996</v>
      </c>
      <c r="V145" s="4">
        <f>U145*S166</f>
        <v>1.329</v>
      </c>
    </row>
    <row r="146" spans="1:41">
      <c r="C146" t="s">
        <v>62</v>
      </c>
      <c r="D146">
        <f>D141+D142+D143+D144+D145</f>
        <v>17.97</v>
      </c>
      <c r="E146" t="s">
        <v>88</v>
      </c>
      <c r="F146">
        <f>F141+F142+F143+F144+F145</f>
        <v>5.3909999999999991</v>
      </c>
      <c r="S146" t="s">
        <v>62</v>
      </c>
      <c r="T146">
        <f>T141+T142+T143+T144+T145</f>
        <v>17.97</v>
      </c>
      <c r="U146" t="s">
        <v>88</v>
      </c>
      <c r="V146">
        <f>V141+V142+V143+V144+V145</f>
        <v>5.3909999999999991</v>
      </c>
      <c r="AE146" s="7" t="s">
        <v>146</v>
      </c>
      <c r="AF146" s="7" t="s">
        <v>169</v>
      </c>
      <c r="AG146" s="7" t="s">
        <v>117</v>
      </c>
      <c r="AH146" s="7" t="s">
        <v>170</v>
      </c>
      <c r="AK146" s="45" t="s">
        <v>173</v>
      </c>
    </row>
    <row r="147" spans="1:41">
      <c r="AE147" s="7" t="s">
        <v>55</v>
      </c>
      <c r="AF147" s="4">
        <v>0.125</v>
      </c>
      <c r="AG147" s="4">
        <f>AQ125/100</f>
        <v>350.63770657999999</v>
      </c>
      <c r="AH147" s="4">
        <f>AG147*AF147</f>
        <v>43.829713322499998</v>
      </c>
      <c r="AK147" t="s">
        <v>174</v>
      </c>
    </row>
    <row r="148" spans="1:41">
      <c r="AE148" s="7" t="s">
        <v>56</v>
      </c>
      <c r="AF148" s="4">
        <v>6.28</v>
      </c>
      <c r="AG148" s="4">
        <f>AQ128/100</f>
        <v>3382.9239133000001</v>
      </c>
      <c r="AH148" s="4">
        <f t="shared" ref="AH148:AH149" si="15">AG148*AF148</f>
        <v>21244.762175524</v>
      </c>
    </row>
    <row r="149" spans="1:41">
      <c r="B149" s="26" t="s">
        <v>63</v>
      </c>
      <c r="C149" s="4">
        <f>B141*C141</f>
        <v>0.125</v>
      </c>
      <c r="R149" s="26" t="s">
        <v>63</v>
      </c>
      <c r="S149" s="4">
        <f>R141*S141</f>
        <v>0.125</v>
      </c>
      <c r="AE149" s="7" t="s">
        <v>57</v>
      </c>
      <c r="AF149" s="4">
        <v>10.88</v>
      </c>
      <c r="AG149" s="4">
        <f>AQ130/100</f>
        <v>433.60482840000003</v>
      </c>
      <c r="AH149" s="4">
        <f t="shared" si="15"/>
        <v>4717.6205329920003</v>
      </c>
      <c r="AK149" s="4" t="s">
        <v>175</v>
      </c>
      <c r="AL149" s="4">
        <f>AH157/AG157</f>
        <v>4.6473217451791617</v>
      </c>
      <c r="AN149" s="4" t="s">
        <v>177</v>
      </c>
      <c r="AO149" s="4"/>
    </row>
    <row r="150" spans="1:41">
      <c r="AE150" s="44"/>
      <c r="AG150" s="4">
        <f>AG147+AG148+AG149</f>
        <v>4167.1664482799997</v>
      </c>
      <c r="AH150" s="4">
        <f>AH147+AH148+AH149</f>
        <v>26006.2124218385</v>
      </c>
      <c r="AK150" s="4" t="s">
        <v>176</v>
      </c>
      <c r="AL150" s="4">
        <f>AH150/AG150</f>
        <v>6.2407424192457155</v>
      </c>
      <c r="AN150" s="4" t="s">
        <v>179</v>
      </c>
      <c r="AO150" s="4">
        <f>AL152-AL149</f>
        <v>0.84267825482083847</v>
      </c>
    </row>
    <row r="151" spans="1:41">
      <c r="AE151" s="44"/>
      <c r="AN151" s="4" t="s">
        <v>178</v>
      </c>
      <c r="AO151" s="4">
        <f>AL153-AL150</f>
        <v>-2.2907424192457153</v>
      </c>
    </row>
    <row r="152" spans="1:41">
      <c r="A152" s="19"/>
      <c r="B152" s="20" t="s">
        <v>64</v>
      </c>
      <c r="C152" s="21"/>
      <c r="D152" s="22"/>
      <c r="Q152" s="19"/>
      <c r="R152" s="20" t="s">
        <v>64</v>
      </c>
      <c r="S152" s="21"/>
      <c r="T152" s="22"/>
      <c r="AK152" s="4" t="s">
        <v>108</v>
      </c>
      <c r="AL152" s="4">
        <v>5.49</v>
      </c>
    </row>
    <row r="153" spans="1:41">
      <c r="A153" s="18" t="s">
        <v>58</v>
      </c>
      <c r="B153" s="18" t="s">
        <v>59</v>
      </c>
      <c r="C153" s="18" t="s">
        <v>60</v>
      </c>
      <c r="D153" s="18" t="s">
        <v>61</v>
      </c>
      <c r="E153" s="26" t="s">
        <v>86</v>
      </c>
      <c r="F153" s="26" t="s">
        <v>87</v>
      </c>
      <c r="Q153" s="18" t="s">
        <v>58</v>
      </c>
      <c r="R153" s="18" t="s">
        <v>59</v>
      </c>
      <c r="S153" s="18" t="s">
        <v>60</v>
      </c>
      <c r="T153" s="18" t="s">
        <v>61</v>
      </c>
      <c r="U153" s="26" t="s">
        <v>86</v>
      </c>
      <c r="V153" s="26" t="s">
        <v>87</v>
      </c>
      <c r="AE153" s="7" t="s">
        <v>58</v>
      </c>
      <c r="AF153" s="7" t="s">
        <v>171</v>
      </c>
      <c r="AG153" s="7" t="s">
        <v>117</v>
      </c>
      <c r="AH153" s="7" t="s">
        <v>172</v>
      </c>
      <c r="AK153" s="4" t="s">
        <v>109</v>
      </c>
      <c r="AL153" s="4">
        <v>3.95</v>
      </c>
    </row>
    <row r="154" spans="1:41">
      <c r="A154" s="26">
        <v>1</v>
      </c>
      <c r="B154" s="4">
        <v>0.25</v>
      </c>
      <c r="C154" s="4">
        <v>0.5</v>
      </c>
      <c r="D154" s="4">
        <v>4</v>
      </c>
      <c r="E154" s="4">
        <f>C164*D154</f>
        <v>0.5</v>
      </c>
      <c r="F154" s="4">
        <f>E154*C166</f>
        <v>1.2</v>
      </c>
      <c r="Q154" s="26">
        <v>1</v>
      </c>
      <c r="R154" s="4">
        <v>0.25</v>
      </c>
      <c r="S154" s="4">
        <v>0.5</v>
      </c>
      <c r="T154" s="4">
        <v>4</v>
      </c>
      <c r="U154" s="4">
        <f>S164*T154</f>
        <v>0.5</v>
      </c>
      <c r="V154" s="4">
        <f>U154*S166</f>
        <v>1.2</v>
      </c>
      <c r="AE154" s="7">
        <v>1</v>
      </c>
      <c r="AF154" s="4">
        <v>8.1199999999999992</v>
      </c>
      <c r="AG154" s="4">
        <f>BG125/100</f>
        <v>186.55049758000001</v>
      </c>
      <c r="AH154" s="4">
        <f>AF154*AG154</f>
        <v>1514.7900403495998</v>
      </c>
    </row>
    <row r="155" spans="1:41">
      <c r="A155" s="26">
        <v>1</v>
      </c>
      <c r="B155" s="4">
        <v>0.25</v>
      </c>
      <c r="C155" s="4">
        <v>0.5</v>
      </c>
      <c r="D155" s="4">
        <v>3.97</v>
      </c>
      <c r="E155" s="4">
        <f>C164*D155</f>
        <v>0.49625000000000002</v>
      </c>
      <c r="F155" s="4">
        <f>E155*C166</f>
        <v>1.1910000000000001</v>
      </c>
      <c r="Q155" s="26">
        <v>1</v>
      </c>
      <c r="R155" s="4">
        <v>0.25</v>
      </c>
      <c r="S155" s="4">
        <v>0.5</v>
      </c>
      <c r="T155" s="4">
        <v>3.97</v>
      </c>
      <c r="U155" s="4">
        <f>S164*T155</f>
        <v>0.49625000000000002</v>
      </c>
      <c r="V155" s="4">
        <f>U155*S166</f>
        <v>1.1910000000000001</v>
      </c>
      <c r="AE155" s="7">
        <v>2</v>
      </c>
      <c r="AF155" s="4">
        <v>4.88</v>
      </c>
      <c r="AG155" s="4">
        <f>BG128/100</f>
        <v>785.81062179000003</v>
      </c>
      <c r="AH155" s="4">
        <f t="shared" ref="AH155:AH156" si="16">AF155*AG155</f>
        <v>3834.7558343352002</v>
      </c>
    </row>
    <row r="156" spans="1:41">
      <c r="A156" s="26">
        <v>2</v>
      </c>
      <c r="B156" s="4">
        <v>0.25</v>
      </c>
      <c r="C156" s="4">
        <v>0.5</v>
      </c>
      <c r="D156" s="4">
        <v>4.3</v>
      </c>
      <c r="E156" s="4">
        <f>C164*D156</f>
        <v>0.53749999999999998</v>
      </c>
      <c r="F156" s="4">
        <f>E156*C166</f>
        <v>1.2899999999999998</v>
      </c>
      <c r="Q156" s="26">
        <v>2</v>
      </c>
      <c r="R156" s="4">
        <v>0.25</v>
      </c>
      <c r="S156" s="4">
        <v>0.5</v>
      </c>
      <c r="T156" s="4">
        <v>4.3</v>
      </c>
      <c r="U156" s="4">
        <f>S164*T156</f>
        <v>0.53749999999999998</v>
      </c>
      <c r="V156" s="4">
        <f>U156*S166</f>
        <v>1.2899999999999998</v>
      </c>
      <c r="AE156" s="7">
        <v>3</v>
      </c>
      <c r="AF156" s="4">
        <v>0.15</v>
      </c>
      <c r="AG156" s="4">
        <f>BG130/100</f>
        <v>184.70346298000001</v>
      </c>
      <c r="AH156" s="4">
        <f t="shared" si="16"/>
        <v>27.705519447</v>
      </c>
    </row>
    <row r="157" spans="1:41">
      <c r="A157" s="26">
        <v>2</v>
      </c>
      <c r="B157" s="4">
        <v>0.25</v>
      </c>
      <c r="C157" s="4">
        <v>0.5</v>
      </c>
      <c r="D157" s="4">
        <v>3.97</v>
      </c>
      <c r="E157" s="4">
        <f>C164*D157</f>
        <v>0.49625000000000002</v>
      </c>
      <c r="F157" s="4">
        <f>E157*C166</f>
        <v>1.1910000000000001</v>
      </c>
      <c r="Q157" s="26">
        <v>2</v>
      </c>
      <c r="R157" s="4">
        <v>0.25</v>
      </c>
      <c r="S157" s="4">
        <v>0.5</v>
      </c>
      <c r="T157" s="4">
        <v>3.97</v>
      </c>
      <c r="U157" s="4">
        <f>S164*T157</f>
        <v>0.49625000000000002</v>
      </c>
      <c r="V157" s="4">
        <f>U157*S166</f>
        <v>1.1910000000000001</v>
      </c>
      <c r="AG157" s="4">
        <f>AG154+AG155+AG156</f>
        <v>1157.0645823500001</v>
      </c>
      <c r="AH157" s="4">
        <f>AH154+AH155+AH156</f>
        <v>5377.2513941318002</v>
      </c>
    </row>
    <row r="158" spans="1:41">
      <c r="A158" s="26">
        <v>3</v>
      </c>
      <c r="B158" s="4">
        <v>0.25</v>
      </c>
      <c r="C158" s="4">
        <v>0.5</v>
      </c>
      <c r="D158" s="4">
        <v>4.78</v>
      </c>
      <c r="E158" s="4">
        <f>C164*D158</f>
        <v>0.59750000000000003</v>
      </c>
      <c r="F158" s="4">
        <f>E158*C166</f>
        <v>1.4339999999999999</v>
      </c>
      <c r="Q158" s="26">
        <v>3</v>
      </c>
      <c r="R158" s="4">
        <v>0.25</v>
      </c>
      <c r="S158" s="4">
        <v>0.5</v>
      </c>
      <c r="T158" s="4">
        <v>4.78</v>
      </c>
      <c r="U158" s="4">
        <f>S164*T158</f>
        <v>0.59750000000000003</v>
      </c>
      <c r="V158" s="4">
        <f>U158*S166</f>
        <v>1.4339999999999999</v>
      </c>
    </row>
    <row r="159" spans="1:41">
      <c r="A159" s="33">
        <v>3</v>
      </c>
      <c r="B159" s="4">
        <v>0.25</v>
      </c>
      <c r="C159" s="4">
        <v>0.5</v>
      </c>
      <c r="D159" s="34">
        <v>3.22</v>
      </c>
      <c r="E159" s="4">
        <f>C164*D159</f>
        <v>0.40250000000000002</v>
      </c>
      <c r="F159" s="4">
        <f>E159*C166</f>
        <v>0.96599999999999997</v>
      </c>
      <c r="Q159" s="33">
        <v>3</v>
      </c>
      <c r="R159" s="4">
        <v>0.25</v>
      </c>
      <c r="S159" s="4">
        <v>0.5</v>
      </c>
      <c r="T159" s="34">
        <v>3.22</v>
      </c>
      <c r="U159" s="4">
        <f>S164*T159</f>
        <v>0.40250000000000002</v>
      </c>
      <c r="V159" s="4">
        <f>U159*S166</f>
        <v>0.96599999999999997</v>
      </c>
    </row>
    <row r="160" spans="1:41">
      <c r="C160" s="4" t="s">
        <v>62</v>
      </c>
      <c r="D160" s="4">
        <f>D154+D155+D156+D157+D158+D159</f>
        <v>24.24</v>
      </c>
      <c r="E160" t="s">
        <v>88</v>
      </c>
      <c r="F160">
        <f>F154+F155+F156+F157+F158+F159</f>
        <v>7.2720000000000002</v>
      </c>
      <c r="S160" s="4" t="s">
        <v>62</v>
      </c>
      <c r="T160" s="4">
        <f>T154+T155+T156+T157+T158+T159</f>
        <v>24.24</v>
      </c>
      <c r="U160" t="s">
        <v>88</v>
      </c>
      <c r="V160">
        <f>V154+V155+V156+V157+V158+V159</f>
        <v>7.2720000000000002</v>
      </c>
    </row>
    <row r="164" spans="1:36">
      <c r="B164" s="26" t="s">
        <v>63</v>
      </c>
      <c r="C164" s="4">
        <f>B156*C156</f>
        <v>0.125</v>
      </c>
      <c r="E164" s="2" t="s">
        <v>89</v>
      </c>
      <c r="F164" s="2"/>
      <c r="G164" s="2">
        <f>F146+F160</f>
        <v>12.663</v>
      </c>
      <c r="R164" s="26" t="s">
        <v>63</v>
      </c>
      <c r="S164" s="4">
        <f>R156*S156</f>
        <v>0.125</v>
      </c>
      <c r="U164" s="2" t="s">
        <v>89</v>
      </c>
      <c r="V164" s="2"/>
      <c r="W164" s="2">
        <f>V146+V160</f>
        <v>12.663</v>
      </c>
    </row>
    <row r="166" spans="1:36">
      <c r="B166" s="26" t="s">
        <v>50</v>
      </c>
      <c r="C166" s="4">
        <v>2.4</v>
      </c>
      <c r="R166" s="26" t="s">
        <v>50</v>
      </c>
      <c r="S166" s="4">
        <v>2.4</v>
      </c>
      <c r="AF166" t="s">
        <v>135</v>
      </c>
    </row>
    <row r="167" spans="1:36">
      <c r="AI167" t="s">
        <v>141</v>
      </c>
    </row>
    <row r="168" spans="1:36">
      <c r="AF168" s="4" t="s">
        <v>136</v>
      </c>
      <c r="AG168" s="4">
        <v>248118.32</v>
      </c>
      <c r="AI168" s="4" t="s">
        <v>138</v>
      </c>
      <c r="AJ168" s="4">
        <v>150</v>
      </c>
    </row>
    <row r="169" spans="1:36">
      <c r="A169" s="12"/>
      <c r="B169" s="35" t="s">
        <v>65</v>
      </c>
      <c r="C169" s="13"/>
      <c r="D169" s="14"/>
      <c r="Q169" s="12"/>
      <c r="R169" s="35" t="s">
        <v>65</v>
      </c>
      <c r="S169" s="13"/>
      <c r="T169" s="14"/>
      <c r="AF169" s="4" t="s">
        <v>137</v>
      </c>
      <c r="AG169" s="4">
        <v>99247.33</v>
      </c>
      <c r="AI169" s="4" t="s">
        <v>139</v>
      </c>
      <c r="AJ169" s="4">
        <v>250</v>
      </c>
    </row>
    <row r="170" spans="1:36">
      <c r="AI170" s="4" t="s">
        <v>140</v>
      </c>
      <c r="AJ170" s="4">
        <v>30</v>
      </c>
    </row>
    <row r="172" spans="1:36">
      <c r="A172" s="17" t="s">
        <v>66</v>
      </c>
      <c r="B172" s="17" t="s">
        <v>67</v>
      </c>
      <c r="C172" s="17" t="s">
        <v>68</v>
      </c>
      <c r="D172" s="17" t="s">
        <v>69</v>
      </c>
      <c r="Q172" s="17" t="s">
        <v>66</v>
      </c>
      <c r="R172" s="17" t="s">
        <v>67</v>
      </c>
      <c r="S172" s="17" t="s">
        <v>68</v>
      </c>
      <c r="T172" s="17" t="s">
        <v>69</v>
      </c>
      <c r="AF172" t="s">
        <v>24</v>
      </c>
    </row>
    <row r="173" spans="1:36">
      <c r="A173" s="4">
        <v>1</v>
      </c>
      <c r="B173" s="4">
        <v>3.02</v>
      </c>
      <c r="C173" s="4">
        <v>4.3</v>
      </c>
      <c r="D173" s="4">
        <f>B173*C173</f>
        <v>12.985999999999999</v>
      </c>
      <c r="Q173" s="4">
        <v>1</v>
      </c>
      <c r="R173" s="4">
        <v>3.02</v>
      </c>
      <c r="S173" s="4">
        <v>4.3</v>
      </c>
      <c r="T173" s="4">
        <f>R173*S173</f>
        <v>12.985999999999999</v>
      </c>
      <c r="AF173" s="4" t="s">
        <v>29</v>
      </c>
      <c r="AG173" s="4">
        <v>354</v>
      </c>
    </row>
    <row r="174" spans="1:36">
      <c r="A174" s="4">
        <v>2</v>
      </c>
      <c r="B174" s="4">
        <v>3.02</v>
      </c>
      <c r="C174" s="4">
        <v>4.32</v>
      </c>
      <c r="D174" s="4">
        <f t="shared" ref="D174:D176" si="17">B174*C174</f>
        <v>13.0464</v>
      </c>
      <c r="Q174" s="4">
        <v>2</v>
      </c>
      <c r="R174" s="4">
        <v>3.02</v>
      </c>
      <c r="S174" s="4">
        <v>4.32</v>
      </c>
      <c r="T174" s="4">
        <f t="shared" ref="T174:T176" si="18">R174*S174</f>
        <v>13.0464</v>
      </c>
      <c r="AF174" s="4" t="s">
        <v>142</v>
      </c>
      <c r="AG174" s="4">
        <v>95</v>
      </c>
      <c r="AI174" s="42" t="s">
        <v>270</v>
      </c>
      <c r="AJ174" s="54">
        <v>416716.64490000001</v>
      </c>
    </row>
    <row r="175" spans="1:36">
      <c r="A175" s="4">
        <v>3</v>
      </c>
      <c r="B175" s="4">
        <v>4.5</v>
      </c>
      <c r="C175" s="4">
        <v>5.9</v>
      </c>
      <c r="D175" s="4">
        <f t="shared" si="17"/>
        <v>26.55</v>
      </c>
      <c r="Q175" s="4">
        <v>3</v>
      </c>
      <c r="R175" s="4">
        <v>4.5</v>
      </c>
      <c r="S175" s="4">
        <v>5.9</v>
      </c>
      <c r="T175" s="4">
        <f t="shared" si="18"/>
        <v>26.55</v>
      </c>
      <c r="AF175" s="4" t="s">
        <v>143</v>
      </c>
      <c r="AG175" s="4">
        <v>98</v>
      </c>
    </row>
    <row r="176" spans="1:36">
      <c r="A176" s="4">
        <v>4</v>
      </c>
      <c r="B176" s="4">
        <v>4.5</v>
      </c>
      <c r="C176" s="4">
        <v>4.3499999999999996</v>
      </c>
      <c r="D176" s="4">
        <f t="shared" si="17"/>
        <v>19.574999999999999</v>
      </c>
      <c r="Q176" s="4">
        <v>4</v>
      </c>
      <c r="R176" s="4">
        <v>4.5</v>
      </c>
      <c r="S176" s="4">
        <v>4.3499999999999996</v>
      </c>
      <c r="T176" s="4">
        <f t="shared" si="18"/>
        <v>19.574999999999999</v>
      </c>
      <c r="AF176" s="4" t="s">
        <v>144</v>
      </c>
      <c r="AG176" s="4">
        <v>153</v>
      </c>
    </row>
    <row r="177" spans="1:55">
      <c r="A177" s="5"/>
      <c r="B177" s="5"/>
      <c r="C177" s="4" t="s">
        <v>70</v>
      </c>
      <c r="D177" s="4">
        <f>D173+D174+D175+D176</f>
        <v>72.157399999999996</v>
      </c>
      <c r="Q177" s="5"/>
      <c r="R177" s="5"/>
      <c r="S177" s="4" t="s">
        <v>70</v>
      </c>
      <c r="T177" s="4">
        <f>T173+T174+T175+T176</f>
        <v>72.157399999999996</v>
      </c>
      <c r="AF177" s="4" t="s">
        <v>145</v>
      </c>
      <c r="AG177" s="4">
        <v>153</v>
      </c>
    </row>
    <row r="178" spans="1:55">
      <c r="AF178" s="4" t="s">
        <v>140</v>
      </c>
      <c r="AG178" s="4">
        <v>30</v>
      </c>
    </row>
    <row r="180" spans="1:55">
      <c r="C180" s="4" t="s">
        <v>71</v>
      </c>
      <c r="D180" s="4">
        <v>0.12</v>
      </c>
      <c r="S180" s="4" t="s">
        <v>71</v>
      </c>
      <c r="T180" s="4">
        <v>0.12</v>
      </c>
    </row>
    <row r="184" spans="1:55">
      <c r="A184" s="23" t="s">
        <v>7</v>
      </c>
      <c r="B184" s="24" t="s">
        <v>8</v>
      </c>
      <c r="C184" s="24" t="s">
        <v>9</v>
      </c>
      <c r="D184" s="24" t="s">
        <v>10</v>
      </c>
      <c r="E184" s="23" t="s">
        <v>11</v>
      </c>
      <c r="Q184" s="23" t="s">
        <v>7</v>
      </c>
      <c r="R184" s="24" t="s">
        <v>8</v>
      </c>
      <c r="S184" s="24" t="s">
        <v>9</v>
      </c>
      <c r="T184" s="24" t="s">
        <v>10</v>
      </c>
      <c r="U184" s="23" t="s">
        <v>11</v>
      </c>
      <c r="AF184" s="4" t="s">
        <v>146</v>
      </c>
      <c r="AG184" s="4" t="s">
        <v>147</v>
      </c>
      <c r="AH184" s="4" t="s">
        <v>148</v>
      </c>
      <c r="AI184" s="4" t="s">
        <v>149</v>
      </c>
      <c r="AJ184" s="4" t="s">
        <v>150</v>
      </c>
      <c r="AK184" s="4" t="s">
        <v>151</v>
      </c>
      <c r="AL184" s="4" t="s">
        <v>152</v>
      </c>
      <c r="AM184" s="4" t="s">
        <v>153</v>
      </c>
      <c r="AV184" s="4" t="s">
        <v>146</v>
      </c>
      <c r="AW184" s="4" t="s">
        <v>147</v>
      </c>
      <c r="AX184" s="4" t="s">
        <v>148</v>
      </c>
      <c r="AY184" s="4" t="s">
        <v>149</v>
      </c>
      <c r="AZ184" s="4" t="s">
        <v>150</v>
      </c>
      <c r="BA184" s="4" t="s">
        <v>151</v>
      </c>
      <c r="BB184" s="4" t="s">
        <v>152</v>
      </c>
      <c r="BC184" s="4" t="s">
        <v>153</v>
      </c>
    </row>
    <row r="185" spans="1:55">
      <c r="A185" s="26" t="s">
        <v>0</v>
      </c>
      <c r="B185" s="4">
        <v>250</v>
      </c>
      <c r="C185" s="4">
        <v>60</v>
      </c>
      <c r="D185" s="4">
        <v>25</v>
      </c>
      <c r="E185" s="4">
        <v>295</v>
      </c>
      <c r="Q185" s="26" t="s">
        <v>0</v>
      </c>
      <c r="R185" s="4">
        <v>250</v>
      </c>
      <c r="S185" s="4">
        <v>60</v>
      </c>
      <c r="T185" s="4">
        <v>25</v>
      </c>
      <c r="U185" s="4">
        <v>295</v>
      </c>
      <c r="AF185" s="4" t="s">
        <v>55</v>
      </c>
      <c r="AG185" s="4" t="s">
        <v>154</v>
      </c>
      <c r="AH185" s="4">
        <v>3</v>
      </c>
      <c r="AI185" s="4" t="s">
        <v>159</v>
      </c>
      <c r="AJ185" s="4">
        <v>60</v>
      </c>
      <c r="AK185" s="4">
        <v>30</v>
      </c>
      <c r="AL185" s="4">
        <f>(AJ185^3*AK185)/12</f>
        <v>540000</v>
      </c>
      <c r="AM185" s="4">
        <f>AJ185*AK185</f>
        <v>1800</v>
      </c>
      <c r="AV185" s="4">
        <v>1</v>
      </c>
      <c r="AW185" s="4" t="s">
        <v>154</v>
      </c>
      <c r="AX185" s="4">
        <v>3</v>
      </c>
      <c r="AY185" s="4" t="s">
        <v>159</v>
      </c>
      <c r="AZ185" s="4">
        <v>60</v>
      </c>
      <c r="BA185" s="4">
        <v>30</v>
      </c>
      <c r="BB185" s="4">
        <f>(AZ185*BA185^3)/12</f>
        <v>135000</v>
      </c>
      <c r="BC185" s="4">
        <f>AZ185*BA185</f>
        <v>1800</v>
      </c>
    </row>
    <row r="186" spans="1:55">
      <c r="A186" s="23" t="s">
        <v>72</v>
      </c>
      <c r="B186" s="24" t="s">
        <v>8</v>
      </c>
      <c r="C186" s="24" t="s">
        <v>9</v>
      </c>
      <c r="D186" s="24" t="s">
        <v>10</v>
      </c>
      <c r="E186" s="23" t="s">
        <v>11</v>
      </c>
      <c r="Q186" s="23" t="s">
        <v>72</v>
      </c>
      <c r="R186" s="24" t="s">
        <v>8</v>
      </c>
      <c r="S186" s="24" t="s">
        <v>9</v>
      </c>
      <c r="T186" s="24" t="s">
        <v>10</v>
      </c>
      <c r="U186" s="23" t="s">
        <v>11</v>
      </c>
      <c r="AF186" s="4" t="s">
        <v>55</v>
      </c>
      <c r="AG186" s="4" t="s">
        <v>155</v>
      </c>
      <c r="AH186" s="4">
        <v>3</v>
      </c>
      <c r="AI186" s="4" t="s">
        <v>159</v>
      </c>
      <c r="AJ186" s="4">
        <v>115</v>
      </c>
      <c r="AK186" s="4">
        <v>30</v>
      </c>
      <c r="AL186" s="4">
        <f t="shared" ref="AL186:AL192" si="19">(AJ186^3*AK186)/12</f>
        <v>3802187.5</v>
      </c>
      <c r="AM186" s="4">
        <f t="shared" ref="AM186:AM192" si="20">AJ186*AK186</f>
        <v>3450</v>
      </c>
      <c r="AV186" s="4">
        <v>1</v>
      </c>
      <c r="AW186" s="4" t="s">
        <v>165</v>
      </c>
      <c r="AX186" s="4">
        <v>3</v>
      </c>
      <c r="AY186" s="4" t="s">
        <v>159</v>
      </c>
      <c r="AZ186" s="4">
        <v>153</v>
      </c>
      <c r="BA186" s="4">
        <v>30</v>
      </c>
      <c r="BB186" s="4">
        <f t="shared" ref="BB186:BB193" si="21">(AZ186*BA186^3)/12</f>
        <v>344250</v>
      </c>
      <c r="BC186" s="4">
        <f t="shared" ref="BC186:BC193" si="22">AZ186*BA186</f>
        <v>4590</v>
      </c>
    </row>
    <row r="187" spans="1:55">
      <c r="A187" s="26" t="s">
        <v>0</v>
      </c>
      <c r="B187" s="4">
        <v>0.25</v>
      </c>
      <c r="C187" s="4">
        <v>0.06</v>
      </c>
      <c r="D187" s="4">
        <v>2.5000000000000001E-2</v>
      </c>
      <c r="E187" s="4">
        <v>0.29499999999999998</v>
      </c>
      <c r="Q187" s="26" t="s">
        <v>0</v>
      </c>
      <c r="R187" s="4">
        <v>0.25</v>
      </c>
      <c r="S187" s="4">
        <v>0.06</v>
      </c>
      <c r="T187" s="4">
        <v>2.5000000000000001E-2</v>
      </c>
      <c r="U187" s="4">
        <v>0.29499999999999998</v>
      </c>
      <c r="AF187" s="4" t="s">
        <v>55</v>
      </c>
      <c r="AG187" s="4" t="s">
        <v>154</v>
      </c>
      <c r="AH187" s="4">
        <v>3</v>
      </c>
      <c r="AI187" s="4" t="s">
        <v>159</v>
      </c>
      <c r="AJ187" s="4">
        <v>60</v>
      </c>
      <c r="AK187" s="4">
        <v>30</v>
      </c>
      <c r="AL187" s="4">
        <f t="shared" si="19"/>
        <v>540000</v>
      </c>
      <c r="AM187" s="4">
        <f t="shared" si="20"/>
        <v>1800</v>
      </c>
      <c r="AV187" s="4">
        <v>1</v>
      </c>
      <c r="AW187" s="4" t="s">
        <v>154</v>
      </c>
      <c r="AX187" s="4">
        <v>3</v>
      </c>
      <c r="AY187" s="4" t="s">
        <v>159</v>
      </c>
      <c r="AZ187" s="4">
        <v>60</v>
      </c>
      <c r="BA187" s="4">
        <v>30</v>
      </c>
      <c r="BB187" s="4">
        <f t="shared" si="21"/>
        <v>135000</v>
      </c>
      <c r="BC187" s="4">
        <f t="shared" si="22"/>
        <v>1800</v>
      </c>
    </row>
    <row r="188" spans="1:55">
      <c r="AF188" s="4" t="s">
        <v>56</v>
      </c>
      <c r="AG188" s="4" t="s">
        <v>156</v>
      </c>
      <c r="AH188" s="4">
        <v>3</v>
      </c>
      <c r="AI188" s="4" t="s">
        <v>159</v>
      </c>
      <c r="AJ188" s="4">
        <v>30</v>
      </c>
      <c r="AK188" s="4">
        <v>354</v>
      </c>
      <c r="AL188" s="4">
        <f t="shared" si="19"/>
        <v>796500</v>
      </c>
      <c r="AM188" s="4">
        <f t="shared" si="20"/>
        <v>10620</v>
      </c>
      <c r="AV188" s="4">
        <v>2</v>
      </c>
      <c r="AW188" s="4" t="s">
        <v>166</v>
      </c>
      <c r="AX188" s="4">
        <v>3</v>
      </c>
      <c r="AY188" s="4" t="s">
        <v>159</v>
      </c>
      <c r="AZ188" s="4">
        <v>115</v>
      </c>
      <c r="BA188" s="4">
        <v>30</v>
      </c>
      <c r="BB188" s="4">
        <f t="shared" si="21"/>
        <v>258750</v>
      </c>
      <c r="BC188" s="4">
        <f t="shared" si="22"/>
        <v>3450</v>
      </c>
    </row>
    <row r="189" spans="1:55">
      <c r="D189" s="26" t="s">
        <v>50</v>
      </c>
      <c r="E189" s="4">
        <v>2.4</v>
      </c>
      <c r="T189" s="26" t="s">
        <v>50</v>
      </c>
      <c r="U189" s="4">
        <v>2.4</v>
      </c>
      <c r="AF189" s="4" t="s">
        <v>56</v>
      </c>
      <c r="AG189" s="4" t="s">
        <v>157</v>
      </c>
      <c r="AH189" s="4">
        <v>3</v>
      </c>
      <c r="AI189" s="4" t="s">
        <v>159</v>
      </c>
      <c r="AJ189" s="4">
        <v>70</v>
      </c>
      <c r="AK189" s="4">
        <v>30</v>
      </c>
      <c r="AL189" s="4">
        <f t="shared" si="19"/>
        <v>857500</v>
      </c>
      <c r="AM189" s="4">
        <f t="shared" si="20"/>
        <v>2100</v>
      </c>
      <c r="AV189" s="4">
        <v>2</v>
      </c>
      <c r="AW189" s="4" t="s">
        <v>167</v>
      </c>
      <c r="AX189" s="4">
        <v>3</v>
      </c>
      <c r="AY189" s="4" t="s">
        <v>159</v>
      </c>
      <c r="AZ189" s="4">
        <v>153</v>
      </c>
      <c r="BA189" s="4">
        <v>30</v>
      </c>
      <c r="BB189" s="4">
        <f t="shared" si="21"/>
        <v>344250</v>
      </c>
      <c r="BC189" s="4">
        <f t="shared" si="22"/>
        <v>4590</v>
      </c>
    </row>
    <row r="190" spans="1:55">
      <c r="AF190" s="4" t="s">
        <v>57</v>
      </c>
      <c r="AG190" s="4" t="s">
        <v>158</v>
      </c>
      <c r="AH190" s="4">
        <v>3</v>
      </c>
      <c r="AI190" s="4" t="s">
        <v>159</v>
      </c>
      <c r="AJ190" s="4">
        <v>60</v>
      </c>
      <c r="AK190" s="4">
        <v>30</v>
      </c>
      <c r="AL190" s="4">
        <f t="shared" si="19"/>
        <v>540000</v>
      </c>
      <c r="AM190" s="4">
        <f t="shared" si="20"/>
        <v>1800</v>
      </c>
      <c r="AV190" s="4">
        <v>2</v>
      </c>
      <c r="AW190" s="34" t="s">
        <v>168</v>
      </c>
      <c r="AX190" s="4">
        <v>3</v>
      </c>
      <c r="AY190" s="4" t="s">
        <v>159</v>
      </c>
      <c r="AZ190" s="4">
        <v>60</v>
      </c>
      <c r="BA190" s="4">
        <v>30</v>
      </c>
      <c r="BB190" s="4">
        <f t="shared" si="21"/>
        <v>135000</v>
      </c>
      <c r="BC190" s="4">
        <f t="shared" si="22"/>
        <v>1800</v>
      </c>
    </row>
    <row r="191" spans="1:55">
      <c r="A191" s="26" t="s">
        <v>73</v>
      </c>
      <c r="B191" s="4">
        <f>E189*D177*D180</f>
        <v>20.781331199999997</v>
      </c>
      <c r="Q191" s="26" t="s">
        <v>73</v>
      </c>
      <c r="R191" s="4">
        <f>U189*T177*T180</f>
        <v>20.781331199999997</v>
      </c>
      <c r="AF191" s="4" t="s">
        <v>57</v>
      </c>
      <c r="AG191" s="4" t="s">
        <v>154</v>
      </c>
      <c r="AH191" s="4">
        <v>3</v>
      </c>
      <c r="AI191" s="4" t="s">
        <v>159</v>
      </c>
      <c r="AJ191" s="4">
        <v>60</v>
      </c>
      <c r="AK191" s="4">
        <v>30</v>
      </c>
      <c r="AL191" s="4">
        <f t="shared" si="19"/>
        <v>540000</v>
      </c>
      <c r="AM191" s="4">
        <f t="shared" si="20"/>
        <v>1800</v>
      </c>
      <c r="AV191" s="4">
        <v>3</v>
      </c>
      <c r="AW191" s="34" t="s">
        <v>168</v>
      </c>
      <c r="AX191" s="4">
        <v>3</v>
      </c>
      <c r="AY191" s="4" t="s">
        <v>159</v>
      </c>
      <c r="AZ191" s="4">
        <v>60</v>
      </c>
      <c r="BA191" s="4">
        <v>30</v>
      </c>
      <c r="BB191" s="4">
        <f t="shared" si="21"/>
        <v>135000</v>
      </c>
      <c r="BC191" s="4">
        <f t="shared" si="22"/>
        <v>1800</v>
      </c>
    </row>
    <row r="192" spans="1:55">
      <c r="A192" s="26" t="s">
        <v>74</v>
      </c>
      <c r="B192" s="4">
        <f>D177*C187</f>
        <v>4.3294439999999996</v>
      </c>
      <c r="Q192" s="26" t="s">
        <v>74</v>
      </c>
      <c r="R192" s="4">
        <f>T177*S187</f>
        <v>4.3294439999999996</v>
      </c>
      <c r="AF192" s="4" t="s">
        <v>57</v>
      </c>
      <c r="AG192" s="4" t="s">
        <v>154</v>
      </c>
      <c r="AH192" s="4">
        <v>3</v>
      </c>
      <c r="AI192" s="4" t="s">
        <v>159</v>
      </c>
      <c r="AJ192" s="4">
        <v>60</v>
      </c>
      <c r="AK192" s="4">
        <v>30</v>
      </c>
      <c r="AL192" s="4">
        <f t="shared" si="19"/>
        <v>540000</v>
      </c>
      <c r="AM192" s="4">
        <f t="shared" si="20"/>
        <v>1800</v>
      </c>
      <c r="AV192" s="4">
        <v>3</v>
      </c>
      <c r="AW192" s="34" t="s">
        <v>168</v>
      </c>
      <c r="AX192" s="4">
        <v>3</v>
      </c>
      <c r="AY192" s="4" t="s">
        <v>159</v>
      </c>
      <c r="AZ192" s="4">
        <v>70</v>
      </c>
      <c r="BA192" s="4">
        <v>30</v>
      </c>
      <c r="BB192" s="4">
        <f t="shared" si="21"/>
        <v>157500</v>
      </c>
      <c r="BC192" s="4">
        <f t="shared" si="22"/>
        <v>2100</v>
      </c>
    </row>
    <row r="193" spans="1:61">
      <c r="A193" s="26" t="s">
        <v>75</v>
      </c>
      <c r="B193" s="4">
        <f>D187*D177</f>
        <v>1.8039350000000001</v>
      </c>
      <c r="D193" s="4" t="s">
        <v>82</v>
      </c>
      <c r="E193" s="4">
        <v>42.21</v>
      </c>
      <c r="Q193" s="26" t="s">
        <v>75</v>
      </c>
      <c r="R193" s="4">
        <f>T187*T177</f>
        <v>1.8039350000000001</v>
      </c>
      <c r="T193" s="4" t="s">
        <v>82</v>
      </c>
      <c r="U193" s="4">
        <v>42.21</v>
      </c>
      <c r="AV193" s="34">
        <v>3</v>
      </c>
      <c r="AW193" s="34" t="s">
        <v>168</v>
      </c>
      <c r="AX193" s="4">
        <v>3</v>
      </c>
      <c r="AY193" s="4" t="s">
        <v>159</v>
      </c>
      <c r="AZ193" s="34">
        <v>60</v>
      </c>
      <c r="BA193" s="4">
        <v>30</v>
      </c>
      <c r="BB193" s="4">
        <f t="shared" si="21"/>
        <v>135000</v>
      </c>
      <c r="BC193" s="4">
        <f t="shared" si="22"/>
        <v>1800</v>
      </c>
    </row>
    <row r="194" spans="1:61">
      <c r="A194" s="26" t="s">
        <v>76</v>
      </c>
      <c r="B194" s="4">
        <f>D177*E187</f>
        <v>21.286432999999999</v>
      </c>
      <c r="D194" s="4" t="s">
        <v>83</v>
      </c>
      <c r="E194" s="4">
        <v>2.5</v>
      </c>
      <c r="Q194" s="26" t="s">
        <v>76</v>
      </c>
      <c r="R194" s="4">
        <f>T177*U187</f>
        <v>21.286432999999999</v>
      </c>
      <c r="T194" s="4" t="s">
        <v>83</v>
      </c>
      <c r="U194" s="4">
        <v>2.5</v>
      </c>
    </row>
    <row r="195" spans="1:61">
      <c r="A195" s="26" t="s">
        <v>77</v>
      </c>
      <c r="B195" s="4">
        <f>B187*D177</f>
        <v>18.039349999999999</v>
      </c>
      <c r="D195" s="4" t="s">
        <v>84</v>
      </c>
      <c r="E195" s="4">
        <v>0.18</v>
      </c>
      <c r="Q195" s="26" t="s">
        <v>77</v>
      </c>
      <c r="R195" s="4">
        <f>R187*T177</f>
        <v>18.039349999999999</v>
      </c>
      <c r="T195" s="4" t="s">
        <v>84</v>
      </c>
      <c r="U195" s="4">
        <v>0.18</v>
      </c>
      <c r="AF195" s="4" t="s">
        <v>146</v>
      </c>
      <c r="AG195" s="4" t="s">
        <v>147</v>
      </c>
      <c r="AH195" s="4" t="s">
        <v>152</v>
      </c>
      <c r="AI195" s="4" t="s">
        <v>153</v>
      </c>
      <c r="AJ195" s="39" t="s">
        <v>160</v>
      </c>
      <c r="AK195" s="39" t="s">
        <v>136</v>
      </c>
      <c r="AL195" s="39" t="s">
        <v>161</v>
      </c>
      <c r="AM195" s="40"/>
      <c r="AP195" s="4" t="s">
        <v>146</v>
      </c>
      <c r="AQ195" s="4" t="s">
        <v>147</v>
      </c>
      <c r="AR195" s="4" t="s">
        <v>162</v>
      </c>
      <c r="AS195" s="9" t="s">
        <v>163</v>
      </c>
      <c r="BF195" s="4" t="s">
        <v>146</v>
      </c>
      <c r="BG195" s="4" t="s">
        <v>147</v>
      </c>
      <c r="BH195" s="4" t="s">
        <v>162</v>
      </c>
      <c r="BI195" s="4" t="s">
        <v>163</v>
      </c>
    </row>
    <row r="196" spans="1:61">
      <c r="A196" s="26" t="s">
        <v>78</v>
      </c>
      <c r="B196" s="4">
        <f>B191+B192+B193+B194+0.25*B195</f>
        <v>52.710980699999993</v>
      </c>
      <c r="D196" s="4"/>
      <c r="E196" s="4"/>
      <c r="Q196" s="26" t="s">
        <v>78</v>
      </c>
      <c r="R196" s="4">
        <f>R191+R192+R193+R194+0.25*R195</f>
        <v>52.710980699999993</v>
      </c>
      <c r="T196" s="4"/>
      <c r="U196" s="4"/>
      <c r="AF196" s="4" t="s">
        <v>55</v>
      </c>
      <c r="AG196" s="4" t="s">
        <v>154</v>
      </c>
      <c r="AH196" s="4">
        <f>(AJ185^3*AK185)/12</f>
        <v>540000</v>
      </c>
      <c r="AI196" s="4">
        <f>AJ185*AK185</f>
        <v>1800</v>
      </c>
      <c r="AJ196" s="40">
        <v>300</v>
      </c>
      <c r="AK196" s="40">
        <v>248118.32</v>
      </c>
      <c r="AL196" s="40">
        <v>9947.33</v>
      </c>
      <c r="AM196" s="41">
        <v>6.9187400000000001E-5</v>
      </c>
      <c r="AP196" s="4" t="s">
        <v>55</v>
      </c>
      <c r="AQ196" s="4" t="s">
        <v>154</v>
      </c>
      <c r="AR196" s="42">
        <v>14453.494280000001</v>
      </c>
      <c r="AS196" s="9"/>
      <c r="BF196" s="4">
        <v>1</v>
      </c>
      <c r="BG196" s="4" t="s">
        <v>154</v>
      </c>
      <c r="BH196" s="42">
        <v>3694.0692589999999</v>
      </c>
      <c r="BI196" s="9"/>
    </row>
    <row r="197" spans="1:61">
      <c r="A197" s="26"/>
      <c r="B197" s="4"/>
      <c r="D197" s="4" t="s">
        <v>85</v>
      </c>
      <c r="E197" s="4">
        <f>E193*E194*E195</f>
        <v>18.994499999999999</v>
      </c>
      <c r="Q197" s="26"/>
      <c r="R197" s="4"/>
      <c r="T197" s="4" t="s">
        <v>85</v>
      </c>
      <c r="U197" s="4">
        <f>U193*U194*U195</f>
        <v>18.994499999999999</v>
      </c>
      <c r="AF197" s="4" t="s">
        <v>55</v>
      </c>
      <c r="AG197" s="4" t="s">
        <v>155</v>
      </c>
      <c r="AH197" s="4">
        <f t="shared" ref="AH197:AH203" si="23">(AJ186^3*AK186)/12</f>
        <v>3802187.5</v>
      </c>
      <c r="AI197" s="4">
        <f t="shared" ref="AI197:AI203" si="24">AJ186*AK186</f>
        <v>3450</v>
      </c>
      <c r="AJ197" s="40">
        <v>300</v>
      </c>
      <c r="AK197" s="40">
        <v>248118.32</v>
      </c>
      <c r="AL197" s="40">
        <v>9947.33</v>
      </c>
      <c r="AM197" s="41">
        <v>1.05914E-5</v>
      </c>
      <c r="AP197" s="4" t="s">
        <v>55</v>
      </c>
      <c r="AQ197" s="4" t="s">
        <v>155</v>
      </c>
      <c r="AR197" s="42">
        <v>94415.949890000004</v>
      </c>
      <c r="AS197" s="10">
        <f>AR196+AR197+AR198</f>
        <v>123322.93845</v>
      </c>
      <c r="AV197" s="4" t="s">
        <v>146</v>
      </c>
      <c r="AW197" s="4" t="s">
        <v>147</v>
      </c>
      <c r="AX197" s="4" t="s">
        <v>152</v>
      </c>
      <c r="AY197" s="4" t="s">
        <v>153</v>
      </c>
      <c r="AZ197" s="39" t="s">
        <v>160</v>
      </c>
      <c r="BA197" s="39" t="s">
        <v>136</v>
      </c>
      <c r="BB197" s="39" t="s">
        <v>161</v>
      </c>
      <c r="BC197" s="40"/>
      <c r="BF197" s="4">
        <v>1</v>
      </c>
      <c r="BG197" s="4" t="s">
        <v>165</v>
      </c>
      <c r="BH197" s="42">
        <v>9419.8766099999993</v>
      </c>
      <c r="BI197" s="10">
        <f>BH196+BH197+BH198</f>
        <v>16808.015127999999</v>
      </c>
    </row>
    <row r="198" spans="1:61">
      <c r="A198" s="26" t="s">
        <v>79</v>
      </c>
      <c r="B198" s="4">
        <f>B191+B192+B193+B194</f>
        <v>48.20114319999999</v>
      </c>
      <c r="Q198" s="26" t="s">
        <v>79</v>
      </c>
      <c r="R198" s="4">
        <f>R191+R192+R193+R194</f>
        <v>48.20114319999999</v>
      </c>
      <c r="AF198" s="4" t="s">
        <v>55</v>
      </c>
      <c r="AG198" s="4" t="s">
        <v>154</v>
      </c>
      <c r="AH198" s="4">
        <f t="shared" si="23"/>
        <v>540000</v>
      </c>
      <c r="AI198" s="4">
        <f t="shared" si="24"/>
        <v>1800</v>
      </c>
      <c r="AJ198" s="40">
        <v>300</v>
      </c>
      <c r="AK198" s="40">
        <v>248118.32</v>
      </c>
      <c r="AL198" s="40">
        <v>9947.33</v>
      </c>
      <c r="AM198" s="41">
        <v>6.9099999999999999E-5</v>
      </c>
      <c r="AP198" s="4" t="s">
        <v>55</v>
      </c>
      <c r="AQ198" s="4" t="s">
        <v>154</v>
      </c>
      <c r="AR198" s="42">
        <v>14453.494280000001</v>
      </c>
      <c r="AS198" s="10"/>
      <c r="AV198" s="4">
        <v>1</v>
      </c>
      <c r="AW198" s="4" t="s">
        <v>154</v>
      </c>
      <c r="AX198" s="4">
        <f>BB185</f>
        <v>135000</v>
      </c>
      <c r="AY198" s="4">
        <f>BC185</f>
        <v>1800</v>
      </c>
      <c r="AZ198" s="40">
        <v>300</v>
      </c>
      <c r="BA198" s="40">
        <v>248118.32</v>
      </c>
      <c r="BB198" s="40">
        <v>9947.33</v>
      </c>
      <c r="BC198" s="41">
        <v>2.7070399999999998E-4</v>
      </c>
      <c r="BF198" s="4">
        <v>1</v>
      </c>
      <c r="BG198" s="4" t="s">
        <v>154</v>
      </c>
      <c r="BH198" s="42">
        <v>3694.0692589999999</v>
      </c>
      <c r="BI198" s="10"/>
    </row>
    <row r="199" spans="1:61">
      <c r="A199" s="26" t="s">
        <v>80</v>
      </c>
      <c r="B199" s="4">
        <f>B191+B192+B193+B194+B195</f>
        <v>66.240493199999989</v>
      </c>
      <c r="Q199" s="26" t="s">
        <v>80</v>
      </c>
      <c r="R199" s="4">
        <f>R191+R192+R193+R194+R195</f>
        <v>66.240493199999989</v>
      </c>
      <c r="AF199" s="4" t="s">
        <v>56</v>
      </c>
      <c r="AG199" s="4" t="s">
        <v>156</v>
      </c>
      <c r="AH199" s="4">
        <f t="shared" si="23"/>
        <v>796500</v>
      </c>
      <c r="AI199" s="4">
        <f t="shared" si="24"/>
        <v>10620</v>
      </c>
      <c r="AJ199" s="40">
        <v>300</v>
      </c>
      <c r="AK199" s="40">
        <v>248118.32</v>
      </c>
      <c r="AL199" s="40">
        <v>9947.33</v>
      </c>
      <c r="AM199" s="41">
        <v>4.5899999999999998E-5</v>
      </c>
      <c r="AP199" s="4" t="s">
        <v>56</v>
      </c>
      <c r="AQ199" s="4" t="s">
        <v>156</v>
      </c>
      <c r="AR199" s="42">
        <v>21795.00863</v>
      </c>
      <c r="AS199" s="9"/>
      <c r="AV199" s="4">
        <v>1</v>
      </c>
      <c r="AW199" s="4" t="s">
        <v>165</v>
      </c>
      <c r="AX199" s="4">
        <f>BB186</f>
        <v>344250</v>
      </c>
      <c r="AY199" s="4">
        <f>BC186</f>
        <v>4590</v>
      </c>
      <c r="AZ199" s="40">
        <v>300</v>
      </c>
      <c r="BA199" s="40">
        <v>248118.32</v>
      </c>
      <c r="BB199" s="40">
        <v>9947.33</v>
      </c>
      <c r="BC199" s="41">
        <v>1.06159E-4</v>
      </c>
      <c r="BF199" s="4">
        <v>2</v>
      </c>
      <c r="BG199" s="4" t="s">
        <v>166</v>
      </c>
      <c r="BH199" s="42">
        <v>7080.2994129999997</v>
      </c>
      <c r="BI199" s="9"/>
    </row>
    <row r="200" spans="1:61">
      <c r="D200" t="s">
        <v>90</v>
      </c>
      <c r="F200">
        <f>F132+G164+B196+E197</f>
        <v>116.4084807</v>
      </c>
      <c r="T200" t="s">
        <v>90</v>
      </c>
      <c r="V200">
        <f>V132+W164+R196+U197</f>
        <v>116.4084807</v>
      </c>
      <c r="AF200" s="4" t="s">
        <v>56</v>
      </c>
      <c r="AG200" s="4" t="s">
        <v>157</v>
      </c>
      <c r="AH200" s="4">
        <f t="shared" si="23"/>
        <v>857500</v>
      </c>
      <c r="AI200" s="4">
        <f t="shared" si="24"/>
        <v>2100</v>
      </c>
      <c r="AJ200" s="40">
        <v>300</v>
      </c>
      <c r="AK200" s="40">
        <v>248118.32</v>
      </c>
      <c r="AL200" s="40">
        <v>9947.33</v>
      </c>
      <c r="AM200" s="41">
        <v>4.3999999999999999E-5</v>
      </c>
      <c r="AP200" s="4" t="s">
        <v>56</v>
      </c>
      <c r="AQ200" s="4" t="s">
        <v>157</v>
      </c>
      <c r="AR200" s="42">
        <v>22712.725719999999</v>
      </c>
      <c r="AS200" s="10">
        <f>AR199+AR200</f>
        <v>44507.734349999999</v>
      </c>
      <c r="AV200" s="4">
        <v>1</v>
      </c>
      <c r="AW200" s="4" t="s">
        <v>154</v>
      </c>
      <c r="AX200" s="4">
        <f t="shared" ref="AX200:AX206" si="25">BB187</f>
        <v>135000</v>
      </c>
      <c r="AY200" s="4">
        <f t="shared" ref="AY200:AY206" si="26">BC187</f>
        <v>1800</v>
      </c>
      <c r="AZ200" s="40">
        <v>300</v>
      </c>
      <c r="BA200" s="40">
        <v>248118.32</v>
      </c>
      <c r="BB200" s="40">
        <v>9947.33</v>
      </c>
      <c r="BC200" s="41">
        <v>2.7070399999999998E-4</v>
      </c>
      <c r="BF200" s="4">
        <v>2</v>
      </c>
      <c r="BG200" s="4" t="s">
        <v>167</v>
      </c>
      <c r="BH200" s="42">
        <v>9419.8766099999993</v>
      </c>
      <c r="BI200" s="10">
        <f>BH199+BH200+BH201</f>
        <v>20194.245282</v>
      </c>
    </row>
    <row r="201" spans="1:61">
      <c r="AF201" s="4" t="s">
        <v>57</v>
      </c>
      <c r="AG201" s="4" t="s">
        <v>158</v>
      </c>
      <c r="AH201" s="4">
        <f t="shared" si="23"/>
        <v>540000</v>
      </c>
      <c r="AI201" s="4">
        <f t="shared" si="24"/>
        <v>1800</v>
      </c>
      <c r="AJ201" s="40">
        <v>300</v>
      </c>
      <c r="AK201" s="40">
        <v>248118.32</v>
      </c>
      <c r="AL201" s="40">
        <v>9947.33</v>
      </c>
      <c r="AM201" s="41">
        <v>6.9200000000000002E-5</v>
      </c>
      <c r="AP201" s="4" t="s">
        <v>57</v>
      </c>
      <c r="AQ201" s="4" t="s">
        <v>158</v>
      </c>
      <c r="AR201" s="42">
        <v>14453.494280000001</v>
      </c>
      <c r="AS201" s="9"/>
      <c r="AV201" s="4">
        <v>2</v>
      </c>
      <c r="AW201" s="4" t="s">
        <v>166</v>
      </c>
      <c r="AX201" s="4">
        <f t="shared" si="25"/>
        <v>258750</v>
      </c>
      <c r="AY201" s="4">
        <f t="shared" si="26"/>
        <v>3450</v>
      </c>
      <c r="AZ201" s="40">
        <v>300</v>
      </c>
      <c r="BA201" s="40">
        <v>248118.32</v>
      </c>
      <c r="BB201" s="40">
        <v>9947.33</v>
      </c>
      <c r="BC201" s="41">
        <v>1.41237E-3</v>
      </c>
      <c r="BF201" s="4">
        <v>2</v>
      </c>
      <c r="BG201" s="34" t="s">
        <v>168</v>
      </c>
      <c r="BH201" s="42">
        <v>3694.0692589999999</v>
      </c>
      <c r="BI201" s="10"/>
    </row>
    <row r="202" spans="1:61">
      <c r="AF202" s="4" t="s">
        <v>57</v>
      </c>
      <c r="AG202" s="4" t="s">
        <v>154</v>
      </c>
      <c r="AH202" s="4">
        <f t="shared" si="23"/>
        <v>540000</v>
      </c>
      <c r="AI202" s="4">
        <f t="shared" si="24"/>
        <v>1800</v>
      </c>
      <c r="AJ202" s="40">
        <v>300</v>
      </c>
      <c r="AK202" s="40">
        <v>248118.32</v>
      </c>
      <c r="AL202" s="40">
        <v>9947.33</v>
      </c>
      <c r="AM202" s="41">
        <v>6.9200000000000002E-5</v>
      </c>
      <c r="AP202" s="4" t="s">
        <v>57</v>
      </c>
      <c r="AQ202" s="4" t="s">
        <v>154</v>
      </c>
      <c r="AR202" s="42">
        <v>14453.494280000001</v>
      </c>
      <c r="AS202" s="10">
        <f>AR201+AR202+AR203</f>
        <v>43360.482840000004</v>
      </c>
      <c r="AV202" s="4">
        <v>2</v>
      </c>
      <c r="AW202" s="4" t="s">
        <v>167</v>
      </c>
      <c r="AX202" s="4">
        <f t="shared" si="25"/>
        <v>344250</v>
      </c>
      <c r="AY202" s="4">
        <f t="shared" si="26"/>
        <v>4590</v>
      </c>
      <c r="AZ202" s="40">
        <v>300</v>
      </c>
      <c r="BA202" s="40">
        <v>248118.32</v>
      </c>
      <c r="BB202" s="40">
        <v>9947.33</v>
      </c>
      <c r="BC202" s="41">
        <v>1.06159E-4</v>
      </c>
      <c r="BF202" s="4">
        <v>3</v>
      </c>
      <c r="BG202" s="34" t="s">
        <v>168</v>
      </c>
      <c r="BH202" s="42">
        <v>3694.0692589999999</v>
      </c>
      <c r="BI202" s="9">
        <f>BH202+BH203+BH204</f>
        <v>11697.885987</v>
      </c>
    </row>
    <row r="203" spans="1:61">
      <c r="AF203" s="4" t="s">
        <v>57</v>
      </c>
      <c r="AG203" s="4" t="s">
        <v>154</v>
      </c>
      <c r="AH203" s="4">
        <f t="shared" si="23"/>
        <v>540000</v>
      </c>
      <c r="AI203" s="4">
        <f t="shared" si="24"/>
        <v>1800</v>
      </c>
      <c r="AJ203" s="40">
        <v>300</v>
      </c>
      <c r="AK203" s="40">
        <v>248118.32</v>
      </c>
      <c r="AL203" s="40">
        <v>9947.33</v>
      </c>
      <c r="AM203" s="41">
        <v>6.9200000000000002E-5</v>
      </c>
      <c r="AP203" s="4" t="s">
        <v>57</v>
      </c>
      <c r="AQ203" s="4" t="s">
        <v>154</v>
      </c>
      <c r="AR203" s="42">
        <v>14453.494280000001</v>
      </c>
      <c r="AS203" s="11"/>
      <c r="AV203" s="4">
        <v>2</v>
      </c>
      <c r="AW203" s="34" t="s">
        <v>168</v>
      </c>
      <c r="AX203" s="4">
        <f t="shared" si="25"/>
        <v>135000</v>
      </c>
      <c r="AY203" s="4">
        <f t="shared" si="26"/>
        <v>1800</v>
      </c>
      <c r="AZ203" s="40">
        <v>300</v>
      </c>
      <c r="BA203" s="40">
        <v>248118.32</v>
      </c>
      <c r="BB203" s="40">
        <v>9947.33</v>
      </c>
      <c r="BC203" s="41">
        <v>2.7070399999999998E-4</v>
      </c>
      <c r="BF203" s="4">
        <v>3</v>
      </c>
      <c r="BG203" s="34" t="s">
        <v>168</v>
      </c>
      <c r="BH203" s="42">
        <v>4309.7474689999999</v>
      </c>
      <c r="BI203" s="10"/>
    </row>
    <row r="204" spans="1:61">
      <c r="AV204" s="4">
        <v>3</v>
      </c>
      <c r="AW204" s="34" t="s">
        <v>168</v>
      </c>
      <c r="AX204" s="4">
        <f t="shared" si="25"/>
        <v>135000</v>
      </c>
      <c r="AY204" s="4">
        <f t="shared" si="26"/>
        <v>1800</v>
      </c>
      <c r="AZ204" s="40">
        <v>300</v>
      </c>
      <c r="BA204" s="40">
        <v>248118.32</v>
      </c>
      <c r="BB204" s="40">
        <v>9947.33</v>
      </c>
      <c r="BC204" s="41">
        <v>2.7070399999999998E-4</v>
      </c>
      <c r="BF204" s="34">
        <v>3</v>
      </c>
      <c r="BG204" s="34" t="s">
        <v>168</v>
      </c>
      <c r="BH204" s="34">
        <v>3694.0692589999999</v>
      </c>
      <c r="BI204" s="11"/>
    </row>
    <row r="205" spans="1:61">
      <c r="A205" s="36"/>
      <c r="B205" s="36"/>
      <c r="C205" s="37" t="s">
        <v>92</v>
      </c>
      <c r="D205" s="36"/>
      <c r="E205" s="36"/>
      <c r="F205" s="36"/>
      <c r="Q205" s="36"/>
      <c r="R205" s="36"/>
      <c r="S205" s="37" t="s">
        <v>92</v>
      </c>
      <c r="T205" s="36"/>
      <c r="U205" s="36"/>
      <c r="V205" s="36"/>
      <c r="AQ205" t="s">
        <v>164</v>
      </c>
      <c r="AS205">
        <f>AS197+AS200+AS202</f>
        <v>211191.15564000001</v>
      </c>
      <c r="AV205" s="4">
        <v>3</v>
      </c>
      <c r="AW205" s="34" t="s">
        <v>168</v>
      </c>
      <c r="AX205" s="4">
        <f t="shared" si="25"/>
        <v>157500</v>
      </c>
      <c r="AY205" s="4">
        <f t="shared" si="26"/>
        <v>2100</v>
      </c>
      <c r="AZ205" s="40">
        <v>300</v>
      </c>
      <c r="BA205" s="40">
        <v>248118.32</v>
      </c>
      <c r="BB205" s="40">
        <v>9947.33</v>
      </c>
      <c r="BC205" s="41">
        <v>2.3203199999999999E-4</v>
      </c>
    </row>
    <row r="206" spans="1:61">
      <c r="AV206" s="34">
        <v>3</v>
      </c>
      <c r="AW206" s="34" t="s">
        <v>168</v>
      </c>
      <c r="AX206" s="4">
        <f t="shared" si="25"/>
        <v>135000</v>
      </c>
      <c r="AY206" s="4">
        <f t="shared" si="26"/>
        <v>1800</v>
      </c>
      <c r="AZ206" s="39">
        <v>300</v>
      </c>
      <c r="BA206" s="40">
        <v>248118.32</v>
      </c>
      <c r="BB206" s="40">
        <v>9947.33</v>
      </c>
      <c r="BC206" s="59">
        <v>2.7070399999999998E-4</v>
      </c>
    </row>
    <row r="207" spans="1:61">
      <c r="AE207" s="5"/>
      <c r="AF207" s="5"/>
      <c r="AG207" s="5"/>
      <c r="AH207" s="5"/>
      <c r="AI207" s="5"/>
      <c r="AJ207" s="5"/>
    </row>
    <row r="208" spans="1:61">
      <c r="A208" s="3"/>
      <c r="B208" s="3"/>
      <c r="C208" s="3"/>
      <c r="D208" s="3"/>
      <c r="E208" s="3"/>
      <c r="F208" s="3"/>
      <c r="Q208" s="3"/>
      <c r="R208" s="3"/>
      <c r="S208" s="3"/>
      <c r="T208" s="3"/>
      <c r="U208" s="3"/>
      <c r="V208" s="3"/>
      <c r="AE208" s="5"/>
      <c r="AF208" s="60"/>
      <c r="AG208" s="60"/>
      <c r="AH208" s="60"/>
      <c r="AI208" s="60"/>
      <c r="AJ208" s="5"/>
      <c r="AL208" s="45" t="s">
        <v>173</v>
      </c>
      <c r="BG208" s="4" t="s">
        <v>164</v>
      </c>
      <c r="BH208" s="42"/>
      <c r="BI208" s="54">
        <f>BI197+BI200+BI202</f>
        <v>48700.146397000004</v>
      </c>
    </row>
    <row r="209" spans="1:42">
      <c r="A209" s="23" t="s">
        <v>46</v>
      </c>
      <c r="B209" s="23" t="s">
        <v>31</v>
      </c>
      <c r="C209" s="23" t="s">
        <v>5</v>
      </c>
      <c r="D209" s="23" t="s">
        <v>50</v>
      </c>
      <c r="E209" s="23" t="s">
        <v>51</v>
      </c>
      <c r="F209" s="24" t="s">
        <v>52</v>
      </c>
      <c r="Q209" s="23" t="s">
        <v>46</v>
      </c>
      <c r="R209" s="23" t="s">
        <v>31</v>
      </c>
      <c r="S209" s="23" t="s">
        <v>5</v>
      </c>
      <c r="T209" s="23" t="s">
        <v>50</v>
      </c>
      <c r="U209" s="23" t="s">
        <v>51</v>
      </c>
      <c r="V209" s="24" t="s">
        <v>52</v>
      </c>
      <c r="AE209" s="5"/>
      <c r="AL209" t="s">
        <v>174</v>
      </c>
    </row>
    <row r="210" spans="1:42">
      <c r="A210" s="23" t="s">
        <v>32</v>
      </c>
      <c r="B210" s="4">
        <v>0.18</v>
      </c>
      <c r="C210" s="4">
        <v>3.5</v>
      </c>
      <c r="D210" s="4">
        <v>2.4</v>
      </c>
      <c r="E210" s="4">
        <v>5</v>
      </c>
      <c r="F210" s="4">
        <f>B210*C210*D210*E210</f>
        <v>7.5600000000000005</v>
      </c>
      <c r="Q210" s="23" t="s">
        <v>32</v>
      </c>
      <c r="R210" s="4">
        <v>0.18</v>
      </c>
      <c r="S210" s="4">
        <v>3.5</v>
      </c>
      <c r="T210" s="4">
        <v>2.4</v>
      </c>
      <c r="U210" s="4">
        <v>5</v>
      </c>
      <c r="V210" s="4">
        <f>R210*S210*T210*U210</f>
        <v>7.5600000000000005</v>
      </c>
      <c r="AE210" s="5"/>
    </row>
    <row r="211" spans="1:42">
      <c r="A211" s="23" t="s">
        <v>47</v>
      </c>
      <c r="B211" s="4">
        <v>0.45</v>
      </c>
      <c r="C211" s="4">
        <v>3.5</v>
      </c>
      <c r="D211" s="4">
        <v>2.4</v>
      </c>
      <c r="E211" s="4">
        <v>1</v>
      </c>
      <c r="F211" s="4">
        <f t="shared" ref="F211:F213" si="27">B211*C211*D211*E211</f>
        <v>3.78</v>
      </c>
      <c r="Q211" s="23" t="s">
        <v>47</v>
      </c>
      <c r="R211" s="4">
        <v>0.45</v>
      </c>
      <c r="S211" s="4">
        <v>3.5</v>
      </c>
      <c r="T211" s="4">
        <v>2.4</v>
      </c>
      <c r="U211" s="4">
        <v>1</v>
      </c>
      <c r="V211" s="4">
        <f t="shared" ref="V211:V213" si="28">R211*S211*T211*U211</f>
        <v>3.78</v>
      </c>
      <c r="AG211" s="7" t="s">
        <v>146</v>
      </c>
      <c r="AH211" s="7" t="s">
        <v>169</v>
      </c>
      <c r="AI211" s="7" t="s">
        <v>117</v>
      </c>
      <c r="AJ211" s="7" t="s">
        <v>170</v>
      </c>
      <c r="AL211" s="61" t="s">
        <v>271</v>
      </c>
      <c r="AM211" s="4">
        <v>3.63</v>
      </c>
      <c r="AO211" t="s">
        <v>177</v>
      </c>
    </row>
    <row r="212" spans="1:42">
      <c r="A212" s="23" t="s">
        <v>48</v>
      </c>
      <c r="B212" s="4">
        <v>0.54</v>
      </c>
      <c r="C212" s="4">
        <v>3.5</v>
      </c>
      <c r="D212" s="4">
        <v>2.4</v>
      </c>
      <c r="E212" s="4">
        <v>1</v>
      </c>
      <c r="F212" s="4">
        <f t="shared" si="27"/>
        <v>4.5360000000000005</v>
      </c>
      <c r="Q212" s="23" t="s">
        <v>48</v>
      </c>
      <c r="R212" s="4">
        <v>0.54</v>
      </c>
      <c r="S212" s="4">
        <v>3.5</v>
      </c>
      <c r="T212" s="4">
        <v>2.4</v>
      </c>
      <c r="U212" s="4">
        <v>1</v>
      </c>
      <c r="V212" s="4">
        <f t="shared" si="28"/>
        <v>4.5360000000000005</v>
      </c>
      <c r="AG212" s="7" t="s">
        <v>55</v>
      </c>
      <c r="AH212" s="4">
        <v>0.125</v>
      </c>
      <c r="AI212" s="4">
        <f>AS197/100</f>
        <v>1233.2293844999999</v>
      </c>
      <c r="AJ212" s="4">
        <f>AI212*AH212</f>
        <v>154.15367306249999</v>
      </c>
      <c r="AL212" s="4" t="s">
        <v>272</v>
      </c>
      <c r="AM212" s="4">
        <v>4.8600000000000003</v>
      </c>
      <c r="AO212" s="4" t="s">
        <v>276</v>
      </c>
      <c r="AP212" s="4">
        <f>AM214-AM211</f>
        <v>0.32000000000000028</v>
      </c>
    </row>
    <row r="213" spans="1:42">
      <c r="A213" s="23" t="s">
        <v>49</v>
      </c>
      <c r="B213" s="4">
        <v>2.56</v>
      </c>
      <c r="C213" s="4">
        <v>3.5</v>
      </c>
      <c r="D213" s="4">
        <v>2.4</v>
      </c>
      <c r="E213" s="4">
        <v>1</v>
      </c>
      <c r="F213" s="4">
        <f t="shared" si="27"/>
        <v>21.504000000000001</v>
      </c>
      <c r="Q213" s="23" t="s">
        <v>49</v>
      </c>
      <c r="R213" s="4">
        <v>2.56</v>
      </c>
      <c r="S213" s="4">
        <v>3.5</v>
      </c>
      <c r="T213" s="4">
        <v>2.4</v>
      </c>
      <c r="U213" s="4">
        <v>1</v>
      </c>
      <c r="V213" s="4">
        <f t="shared" si="28"/>
        <v>21.504000000000001</v>
      </c>
      <c r="AG213" s="7" t="s">
        <v>56</v>
      </c>
      <c r="AH213" s="4">
        <v>6.28</v>
      </c>
      <c r="AI213" s="4">
        <f>AS200/100</f>
        <v>445.07734349999998</v>
      </c>
      <c r="AJ213" s="4">
        <f t="shared" ref="AJ213:AJ214" si="29">AI213*AH213</f>
        <v>2795.0857171799998</v>
      </c>
      <c r="AO213" s="4" t="s">
        <v>275</v>
      </c>
      <c r="AP213" s="4">
        <f>AM215-AM212</f>
        <v>0.62999999999999989</v>
      </c>
    </row>
    <row r="214" spans="1:42">
      <c r="A214" s="23" t="s">
        <v>81</v>
      </c>
      <c r="B214" s="4"/>
      <c r="C214" s="4"/>
      <c r="D214" s="4"/>
      <c r="E214" s="4"/>
      <c r="F214" s="4">
        <f>F210+F211+F212+F213</f>
        <v>37.380000000000003</v>
      </c>
      <c r="Q214" s="23" t="s">
        <v>81</v>
      </c>
      <c r="R214" s="4"/>
      <c r="S214" s="4"/>
      <c r="T214" s="4"/>
      <c r="U214" s="4"/>
      <c r="V214" s="4">
        <f>V210+V211+V212+V213</f>
        <v>37.380000000000003</v>
      </c>
      <c r="AG214" s="7" t="s">
        <v>57</v>
      </c>
      <c r="AH214" s="4">
        <v>10.88</v>
      </c>
      <c r="AI214" s="4">
        <f>AS202/100</f>
        <v>433.60482840000003</v>
      </c>
      <c r="AJ214" s="4">
        <f t="shared" si="29"/>
        <v>4717.6205329920003</v>
      </c>
      <c r="AL214" s="4" t="s">
        <v>273</v>
      </c>
      <c r="AM214" s="4">
        <v>3.95</v>
      </c>
    </row>
    <row r="215" spans="1:42">
      <c r="AG215" s="44"/>
      <c r="AI215" s="4">
        <f>AI212+AI213+AI214</f>
        <v>2111.9115563999999</v>
      </c>
      <c r="AJ215" s="4">
        <f>AJ212+AJ213+AJ214</f>
        <v>7666.8599232345005</v>
      </c>
      <c r="AL215" s="4" t="s">
        <v>274</v>
      </c>
      <c r="AM215" s="4">
        <v>5.49</v>
      </c>
    </row>
    <row r="216" spans="1:42">
      <c r="AG216" s="44"/>
    </row>
    <row r="218" spans="1:42">
      <c r="AG218" s="7" t="s">
        <v>58</v>
      </c>
      <c r="AH218" s="7" t="s">
        <v>171</v>
      </c>
      <c r="AI218" s="7" t="s">
        <v>117</v>
      </c>
      <c r="AJ218" s="7" t="s">
        <v>172</v>
      </c>
    </row>
    <row r="219" spans="1:42">
      <c r="A219" s="15"/>
      <c r="B219" s="16"/>
      <c r="C219" s="16" t="s">
        <v>53</v>
      </c>
      <c r="D219" s="16"/>
      <c r="E219" s="6"/>
      <c r="F219" s="6"/>
      <c r="Q219" s="15"/>
      <c r="R219" s="16"/>
      <c r="S219" s="16" t="s">
        <v>53</v>
      </c>
      <c r="T219" s="16"/>
      <c r="U219" s="6"/>
      <c r="V219" s="6"/>
      <c r="AG219" s="7">
        <v>1</v>
      </c>
      <c r="AH219" s="4">
        <v>8.1199999999999992</v>
      </c>
      <c r="AI219" s="4">
        <f>BI197/100</f>
        <v>168.08015128</v>
      </c>
      <c r="AJ219" s="4">
        <f>AH219*AI219</f>
        <v>1364.8108283935999</v>
      </c>
    </row>
    <row r="220" spans="1:42">
      <c r="AG220" s="7">
        <v>2</v>
      </c>
      <c r="AH220" s="4">
        <v>4.88</v>
      </c>
      <c r="AI220" s="4">
        <f>BI200/100</f>
        <v>201.94245282</v>
      </c>
      <c r="AJ220" s="4">
        <f t="shared" ref="AJ220:AJ221" si="30">AH220*AI220</f>
        <v>985.47916976160002</v>
      </c>
    </row>
    <row r="221" spans="1:42">
      <c r="A221" s="19"/>
      <c r="B221" s="20" t="s">
        <v>54</v>
      </c>
      <c r="C221" s="21"/>
      <c r="D221" s="22"/>
      <c r="E221" s="6"/>
      <c r="F221" s="6"/>
      <c r="Q221" s="19"/>
      <c r="R221" s="20" t="s">
        <v>54</v>
      </c>
      <c r="S221" s="21"/>
      <c r="T221" s="22"/>
      <c r="U221" s="6"/>
      <c r="V221" s="6"/>
      <c r="AG221" s="7">
        <v>3</v>
      </c>
      <c r="AH221" s="4">
        <v>0.15</v>
      </c>
      <c r="AI221" s="4">
        <f>BI202/100</f>
        <v>116.97885986999999</v>
      </c>
      <c r="AJ221" s="4">
        <f t="shared" si="30"/>
        <v>17.546828980499999</v>
      </c>
    </row>
    <row r="222" spans="1:42">
      <c r="A222" s="18" t="s">
        <v>58</v>
      </c>
      <c r="B222" s="18" t="s">
        <v>59</v>
      </c>
      <c r="C222" s="18" t="s">
        <v>60</v>
      </c>
      <c r="D222" s="18" t="s">
        <v>61</v>
      </c>
      <c r="E222" s="33" t="s">
        <v>86</v>
      </c>
      <c r="F222" s="33" t="s">
        <v>87</v>
      </c>
      <c r="Q222" s="18" t="s">
        <v>58</v>
      </c>
      <c r="R222" s="18" t="s">
        <v>59</v>
      </c>
      <c r="S222" s="18" t="s">
        <v>60</v>
      </c>
      <c r="T222" s="18" t="s">
        <v>61</v>
      </c>
      <c r="U222" s="33" t="s">
        <v>86</v>
      </c>
      <c r="V222" s="33" t="s">
        <v>87</v>
      </c>
      <c r="AI222" s="4">
        <f>AI219+AI220+AI221</f>
        <v>487.00146396999997</v>
      </c>
      <c r="AJ222" s="4">
        <f>AJ219+AJ220+AJ221</f>
        <v>2367.8368271356999</v>
      </c>
    </row>
    <row r="223" spans="1:42">
      <c r="A223" s="26" t="s">
        <v>55</v>
      </c>
      <c r="B223" s="4">
        <v>0.25</v>
      </c>
      <c r="C223" s="4">
        <v>0.5</v>
      </c>
      <c r="D223" s="4">
        <v>2.35</v>
      </c>
      <c r="E223" s="4">
        <f>C231*D223</f>
        <v>0.29375000000000001</v>
      </c>
      <c r="F223" s="4">
        <f>E223*C248</f>
        <v>0.70499999999999996</v>
      </c>
      <c r="Q223" s="26" t="s">
        <v>55</v>
      </c>
      <c r="R223" s="4">
        <v>0.25</v>
      </c>
      <c r="S223" s="4">
        <v>0.5</v>
      </c>
      <c r="T223" s="4">
        <v>2.35</v>
      </c>
      <c r="U223" s="4">
        <f>S231*T223</f>
        <v>0.29375000000000001</v>
      </c>
      <c r="V223" s="4">
        <f>U223*S248</f>
        <v>0.70499999999999996</v>
      </c>
    </row>
    <row r="224" spans="1:42">
      <c r="A224" s="26" t="s">
        <v>55</v>
      </c>
      <c r="B224" s="4">
        <v>0.25</v>
      </c>
      <c r="C224" s="4">
        <v>0.5</v>
      </c>
      <c r="D224" s="4">
        <v>3.82</v>
      </c>
      <c r="E224" s="4">
        <f>C231*D224</f>
        <v>0.47749999999999998</v>
      </c>
      <c r="F224" s="4">
        <f>E224*C248</f>
        <v>1.1459999999999999</v>
      </c>
      <c r="Q224" s="26" t="s">
        <v>55</v>
      </c>
      <c r="R224" s="4">
        <v>0.25</v>
      </c>
      <c r="S224" s="4">
        <v>0.5</v>
      </c>
      <c r="T224" s="4">
        <v>3.82</v>
      </c>
      <c r="U224" s="4">
        <f>S231*T224</f>
        <v>0.47749999999999998</v>
      </c>
      <c r="V224" s="4">
        <f>U224*S248</f>
        <v>1.1459999999999999</v>
      </c>
    </row>
    <row r="225" spans="1:43">
      <c r="A225" s="26" t="s">
        <v>56</v>
      </c>
      <c r="B225" s="4">
        <v>0.25</v>
      </c>
      <c r="C225" s="4">
        <v>0.5</v>
      </c>
      <c r="D225" s="4">
        <v>4.43</v>
      </c>
      <c r="E225" s="4">
        <f>C231*D225</f>
        <v>0.55374999999999996</v>
      </c>
      <c r="F225" s="4">
        <f>E225*C248</f>
        <v>1.329</v>
      </c>
      <c r="Q225" s="26" t="s">
        <v>56</v>
      </c>
      <c r="R225" s="4">
        <v>0.25</v>
      </c>
      <c r="S225" s="4">
        <v>0.5</v>
      </c>
      <c r="T225" s="4">
        <v>4.43</v>
      </c>
      <c r="U225" s="4">
        <f>S231*T225</f>
        <v>0.55374999999999996</v>
      </c>
      <c r="V225" s="4">
        <f>U225*S248</f>
        <v>1.329</v>
      </c>
    </row>
    <row r="226" spans="1:43">
      <c r="A226" s="26" t="s">
        <v>57</v>
      </c>
      <c r="B226" s="4">
        <v>0.25</v>
      </c>
      <c r="C226" s="4">
        <v>0.5</v>
      </c>
      <c r="D226" s="4">
        <v>2.94</v>
      </c>
      <c r="E226" s="4">
        <f>C231*D226</f>
        <v>0.36749999999999999</v>
      </c>
      <c r="F226" s="4">
        <f>E226*C248</f>
        <v>0.88200000000000001</v>
      </c>
      <c r="Q226" s="26" t="s">
        <v>57</v>
      </c>
      <c r="R226" s="4">
        <v>0.25</v>
      </c>
      <c r="S226" s="4">
        <v>0.5</v>
      </c>
      <c r="T226" s="4">
        <v>2.94</v>
      </c>
      <c r="U226" s="4">
        <f>S231*T226</f>
        <v>0.36749999999999999</v>
      </c>
      <c r="V226" s="4">
        <f>U226*S248</f>
        <v>0.88200000000000001</v>
      </c>
      <c r="AG226" s="36" t="s">
        <v>180</v>
      </c>
      <c r="AH226" s="36"/>
      <c r="AI226" s="36"/>
      <c r="AJ226" s="36"/>
      <c r="AK226" s="36"/>
    </row>
    <row r="227" spans="1:43">
      <c r="A227" s="26" t="s">
        <v>57</v>
      </c>
      <c r="B227" s="4">
        <v>0.25</v>
      </c>
      <c r="C227" s="4">
        <v>0.5</v>
      </c>
      <c r="D227" s="4">
        <v>4.43</v>
      </c>
      <c r="E227" s="4">
        <f>C231*D227</f>
        <v>0.55374999999999996</v>
      </c>
      <c r="F227" s="4">
        <f>E227*C248</f>
        <v>1.329</v>
      </c>
      <c r="Q227" s="26" t="s">
        <v>57</v>
      </c>
      <c r="R227" s="4">
        <v>0.25</v>
      </c>
      <c r="S227" s="4">
        <v>0.5</v>
      </c>
      <c r="T227" s="4">
        <v>4.43</v>
      </c>
      <c r="U227" s="4">
        <f>S231*T227</f>
        <v>0.55374999999999996</v>
      </c>
      <c r="V227" s="4">
        <f>U227*S248</f>
        <v>1.329</v>
      </c>
    </row>
    <row r="228" spans="1:43">
      <c r="C228" t="s">
        <v>62</v>
      </c>
      <c r="D228">
        <f>D223+D224+D225+D226+D227</f>
        <v>17.97</v>
      </c>
      <c r="E228" t="s">
        <v>88</v>
      </c>
      <c r="F228">
        <f>F223+F224+F225+F226+F227</f>
        <v>5.3909999999999991</v>
      </c>
      <c r="S228" t="s">
        <v>62</v>
      </c>
      <c r="T228">
        <f>T223+T224+T225+T226+T227</f>
        <v>17.97</v>
      </c>
      <c r="U228" t="s">
        <v>88</v>
      </c>
      <c r="V228">
        <f>V223+V224+V225+V226+V227</f>
        <v>5.3909999999999991</v>
      </c>
      <c r="AG228" s="46"/>
      <c r="AH228" s="46" t="s">
        <v>181</v>
      </c>
      <c r="AI228" s="46"/>
      <c r="AJ228" s="46"/>
      <c r="AM228" s="46"/>
      <c r="AN228" s="46" t="s">
        <v>184</v>
      </c>
      <c r="AO228" s="46"/>
      <c r="AP228" s="46"/>
      <c r="AQ228" s="46"/>
    </row>
    <row r="229" spans="1:43">
      <c r="AG229" s="4" t="s">
        <v>111</v>
      </c>
      <c r="AH229" s="4" t="s">
        <v>130</v>
      </c>
      <c r="AI229" s="4" t="s">
        <v>182</v>
      </c>
      <c r="AJ229" s="4" t="s">
        <v>183</v>
      </c>
      <c r="AM229" s="4" t="s">
        <v>58</v>
      </c>
      <c r="AN229" s="4" t="s">
        <v>111</v>
      </c>
      <c r="AO229" s="4" t="s">
        <v>117</v>
      </c>
      <c r="AP229" s="4" t="s">
        <v>183</v>
      </c>
      <c r="AQ229" s="4" t="s">
        <v>185</v>
      </c>
    </row>
    <row r="230" spans="1:43">
      <c r="AG230" s="4">
        <v>1</v>
      </c>
      <c r="AH230" s="4">
        <v>126.49</v>
      </c>
      <c r="AI230" s="4">
        <v>4</v>
      </c>
      <c r="AJ230" s="4">
        <v>11.26</v>
      </c>
      <c r="AM230" s="4">
        <v>1</v>
      </c>
      <c r="AN230" s="4">
        <v>3</v>
      </c>
      <c r="AO230" s="4">
        <f>AI219</f>
        <v>168.08015128</v>
      </c>
      <c r="AP230" s="4">
        <v>19.61</v>
      </c>
      <c r="AQ230" s="4">
        <f>(AO230/AO233)*AP230</f>
        <v>6.7680530972774271</v>
      </c>
    </row>
    <row r="231" spans="1:43">
      <c r="B231" s="26" t="s">
        <v>63</v>
      </c>
      <c r="C231" s="4">
        <f>B223*C223</f>
        <v>0.125</v>
      </c>
      <c r="R231" s="26" t="s">
        <v>63</v>
      </c>
      <c r="S231" s="4">
        <f>R223*S223</f>
        <v>0.125</v>
      </c>
      <c r="AG231" s="4">
        <v>2</v>
      </c>
      <c r="AH231" s="4">
        <v>116.4</v>
      </c>
      <c r="AI231" s="4">
        <v>7</v>
      </c>
      <c r="AJ231" s="4">
        <v>18.13</v>
      </c>
      <c r="AM231" s="4">
        <v>2</v>
      </c>
      <c r="AN231" s="4">
        <v>3</v>
      </c>
      <c r="AO231" s="4">
        <f t="shared" ref="AO231:AO232" si="31">AI220</f>
        <v>201.94245282</v>
      </c>
      <c r="AP231" s="4">
        <v>19.61</v>
      </c>
      <c r="AQ231" s="4">
        <f>(AO231/AO233)*AP231</f>
        <v>8.1315802780505546</v>
      </c>
    </row>
    <row r="232" spans="1:43">
      <c r="AG232" s="4">
        <v>3</v>
      </c>
      <c r="AH232" s="4">
        <v>83.82</v>
      </c>
      <c r="AI232" s="4">
        <v>10</v>
      </c>
      <c r="AJ232" s="4">
        <v>19.61</v>
      </c>
      <c r="AM232" s="4">
        <v>3</v>
      </c>
      <c r="AN232" s="4">
        <v>3</v>
      </c>
      <c r="AO232" s="4">
        <f t="shared" si="31"/>
        <v>116.97885986999999</v>
      </c>
      <c r="AP232" s="4">
        <v>19.61</v>
      </c>
      <c r="AQ232" s="4">
        <f>(AO232/AO233)*AP232</f>
        <v>4.7103666246720168</v>
      </c>
    </row>
    <row r="233" spans="1:43">
      <c r="AM233" s="4"/>
      <c r="AN233" s="4"/>
      <c r="AO233" s="4">
        <f>AO230+AO231+AO232</f>
        <v>487.00146396999997</v>
      </c>
      <c r="AP233" s="4"/>
      <c r="AQ233" s="4">
        <f>AQ230+AQ231+AQ232</f>
        <v>19.61</v>
      </c>
    </row>
    <row r="234" spans="1:43">
      <c r="A234" s="19"/>
      <c r="B234" s="20" t="s">
        <v>64</v>
      </c>
      <c r="C234" s="21"/>
      <c r="D234" s="22"/>
      <c r="Q234" s="19"/>
      <c r="R234" s="20" t="s">
        <v>64</v>
      </c>
      <c r="S234" s="21"/>
      <c r="T234" s="22"/>
    </row>
    <row r="235" spans="1:43">
      <c r="A235" s="18" t="s">
        <v>58</v>
      </c>
      <c r="B235" s="18" t="s">
        <v>59</v>
      </c>
      <c r="C235" s="18" t="s">
        <v>60</v>
      </c>
      <c r="D235" s="18" t="s">
        <v>61</v>
      </c>
      <c r="E235" s="26" t="s">
        <v>86</v>
      </c>
      <c r="F235" s="26" t="s">
        <v>87</v>
      </c>
      <c r="Q235" s="18" t="s">
        <v>58</v>
      </c>
      <c r="R235" s="18" t="s">
        <v>59</v>
      </c>
      <c r="S235" s="18" t="s">
        <v>60</v>
      </c>
      <c r="T235" s="18" t="s">
        <v>61</v>
      </c>
      <c r="U235" s="26" t="s">
        <v>86</v>
      </c>
      <c r="V235" s="26" t="s">
        <v>87</v>
      </c>
    </row>
    <row r="236" spans="1:43">
      <c r="A236" s="26">
        <v>1</v>
      </c>
      <c r="B236" s="4">
        <v>0.25</v>
      </c>
      <c r="C236" s="4">
        <v>0.5</v>
      </c>
      <c r="D236" s="4">
        <v>4</v>
      </c>
      <c r="E236" s="4">
        <f>C246*D236</f>
        <v>0.5</v>
      </c>
      <c r="F236" s="4">
        <f>E236*C248</f>
        <v>1.2</v>
      </c>
      <c r="Q236" s="26">
        <v>1</v>
      </c>
      <c r="R236" s="4">
        <v>0.25</v>
      </c>
      <c r="S236" s="4">
        <v>0.5</v>
      </c>
      <c r="T236" s="4">
        <v>4</v>
      </c>
      <c r="U236" s="4">
        <f>S246*T236</f>
        <v>0.5</v>
      </c>
      <c r="V236" s="4">
        <f>U236*S248</f>
        <v>1.2</v>
      </c>
    </row>
    <row r="237" spans="1:43">
      <c r="A237" s="26">
        <v>1</v>
      </c>
      <c r="B237" s="4">
        <v>0.25</v>
      </c>
      <c r="C237" s="4">
        <v>0.5</v>
      </c>
      <c r="D237" s="4">
        <v>3.97</v>
      </c>
      <c r="E237" s="4">
        <f>C246*D237</f>
        <v>0.49625000000000002</v>
      </c>
      <c r="F237" s="4">
        <f>E237*C248</f>
        <v>1.1910000000000001</v>
      </c>
      <c r="Q237" s="26">
        <v>1</v>
      </c>
      <c r="R237" s="4">
        <v>0.25</v>
      </c>
      <c r="S237" s="4">
        <v>0.5</v>
      </c>
      <c r="T237" s="4">
        <v>3.97</v>
      </c>
      <c r="U237" s="4">
        <f>S246*T237</f>
        <v>0.49625000000000002</v>
      </c>
      <c r="V237" s="4">
        <f>U237*S248</f>
        <v>1.1910000000000001</v>
      </c>
    </row>
    <row r="238" spans="1:43">
      <c r="A238" s="26">
        <v>2</v>
      </c>
      <c r="B238" s="4">
        <v>0.25</v>
      </c>
      <c r="C238" s="4">
        <v>0.5</v>
      </c>
      <c r="D238" s="4">
        <v>4.3</v>
      </c>
      <c r="E238" s="4">
        <f>C246*D238</f>
        <v>0.53749999999999998</v>
      </c>
      <c r="F238" s="4">
        <f>E238*C248</f>
        <v>1.2899999999999998</v>
      </c>
      <c r="Q238" s="26">
        <v>2</v>
      </c>
      <c r="R238" s="4">
        <v>0.25</v>
      </c>
      <c r="S238" s="4">
        <v>0.5</v>
      </c>
      <c r="T238" s="4">
        <v>4.3</v>
      </c>
      <c r="U238" s="4">
        <f>S246*T238</f>
        <v>0.53749999999999998</v>
      </c>
      <c r="V238" s="4">
        <f>U238*S248</f>
        <v>1.2899999999999998</v>
      </c>
    </row>
    <row r="239" spans="1:43">
      <c r="A239" s="26">
        <v>2</v>
      </c>
      <c r="B239" s="4">
        <v>0.25</v>
      </c>
      <c r="C239" s="4">
        <v>0.5</v>
      </c>
      <c r="D239" s="4">
        <v>3.97</v>
      </c>
      <c r="E239" s="4">
        <f>C246*D239</f>
        <v>0.49625000000000002</v>
      </c>
      <c r="F239" s="4">
        <f>E239*C248</f>
        <v>1.1910000000000001</v>
      </c>
      <c r="Q239" s="26">
        <v>2</v>
      </c>
      <c r="R239" s="4">
        <v>0.25</v>
      </c>
      <c r="S239" s="4">
        <v>0.5</v>
      </c>
      <c r="T239" s="4">
        <v>3.97</v>
      </c>
      <c r="U239" s="4">
        <f>S246*T239</f>
        <v>0.49625000000000002</v>
      </c>
      <c r="V239" s="4">
        <f>U239*S248</f>
        <v>1.1910000000000001</v>
      </c>
    </row>
    <row r="240" spans="1:43">
      <c r="A240" s="26">
        <v>3</v>
      </c>
      <c r="B240" s="4">
        <v>0.25</v>
      </c>
      <c r="C240" s="4">
        <v>0.5</v>
      </c>
      <c r="D240" s="4">
        <v>4.78</v>
      </c>
      <c r="E240" s="4">
        <f>C246*D240</f>
        <v>0.59750000000000003</v>
      </c>
      <c r="F240" s="4">
        <f>E240*C248</f>
        <v>1.4339999999999999</v>
      </c>
      <c r="Q240" s="26">
        <v>3</v>
      </c>
      <c r="R240" s="4">
        <v>0.25</v>
      </c>
      <c r="S240" s="4">
        <v>0.5</v>
      </c>
      <c r="T240" s="4">
        <v>4.78</v>
      </c>
      <c r="U240" s="4">
        <f>S246*T240</f>
        <v>0.59750000000000003</v>
      </c>
      <c r="V240" s="4">
        <f>U240*S248</f>
        <v>1.4339999999999999</v>
      </c>
    </row>
    <row r="241" spans="1:23">
      <c r="A241" s="33">
        <v>3</v>
      </c>
      <c r="B241" s="4">
        <v>0.25</v>
      </c>
      <c r="C241" s="4">
        <v>0.5</v>
      </c>
      <c r="D241" s="34">
        <v>3.22</v>
      </c>
      <c r="E241" s="4">
        <f>C246*D241</f>
        <v>0.40250000000000002</v>
      </c>
      <c r="F241" s="4">
        <f>E241*C248</f>
        <v>0.96599999999999997</v>
      </c>
      <c r="Q241" s="33">
        <v>3</v>
      </c>
      <c r="R241" s="4">
        <v>0.25</v>
      </c>
      <c r="S241" s="4">
        <v>0.5</v>
      </c>
      <c r="T241" s="34">
        <v>3.22</v>
      </c>
      <c r="U241" s="4">
        <f>S246*T241</f>
        <v>0.40250000000000002</v>
      </c>
      <c r="V241" s="4">
        <f>U241*S248</f>
        <v>0.96599999999999997</v>
      </c>
    </row>
    <row r="242" spans="1:23">
      <c r="C242" s="4" t="s">
        <v>62</v>
      </c>
      <c r="D242" s="4">
        <f>D236+D237+D238+D239+D240+D241</f>
        <v>24.24</v>
      </c>
      <c r="E242" t="s">
        <v>88</v>
      </c>
      <c r="F242">
        <f>F236+F237+F238+F239+F240+F241</f>
        <v>7.2720000000000002</v>
      </c>
      <c r="S242" s="4" t="s">
        <v>62</v>
      </c>
      <c r="T242" s="4">
        <f>T236+T237+T238+T239+T240+T241</f>
        <v>24.24</v>
      </c>
      <c r="U242" t="s">
        <v>88</v>
      </c>
      <c r="V242">
        <f>V236+V237+V238+V239+V240+V241</f>
        <v>7.2720000000000002</v>
      </c>
    </row>
    <row r="246" spans="1:23">
      <c r="B246" s="26" t="s">
        <v>63</v>
      </c>
      <c r="C246" s="4">
        <f>B238*C238</f>
        <v>0.125</v>
      </c>
      <c r="E246" s="2" t="s">
        <v>89</v>
      </c>
      <c r="F246" s="2"/>
      <c r="G246" s="2">
        <f>F228+F242</f>
        <v>12.663</v>
      </c>
      <c r="R246" s="26" t="s">
        <v>63</v>
      </c>
      <c r="S246" s="4">
        <f>R238*S238</f>
        <v>0.125</v>
      </c>
      <c r="U246" s="2" t="s">
        <v>89</v>
      </c>
      <c r="V246" s="2"/>
      <c r="W246" s="2">
        <f>V228+V242</f>
        <v>12.663</v>
      </c>
    </row>
    <row r="248" spans="1:23">
      <c r="B248" s="26" t="s">
        <v>50</v>
      </c>
      <c r="C248" s="4">
        <v>2.4</v>
      </c>
      <c r="R248" s="26" t="s">
        <v>50</v>
      </c>
      <c r="S248" s="4">
        <v>2.4</v>
      </c>
    </row>
    <row r="251" spans="1:23">
      <c r="A251" s="12"/>
      <c r="B251" s="35" t="s">
        <v>65</v>
      </c>
      <c r="C251" s="13"/>
      <c r="D251" s="14"/>
      <c r="Q251" s="12"/>
      <c r="R251" s="35" t="s">
        <v>65</v>
      </c>
      <c r="S251" s="13"/>
      <c r="T251" s="14"/>
    </row>
    <row r="254" spans="1:23">
      <c r="A254" s="17" t="s">
        <v>66</v>
      </c>
      <c r="B254" s="17" t="s">
        <v>67</v>
      </c>
      <c r="C254" s="17" t="s">
        <v>68</v>
      </c>
      <c r="D254" s="17" t="s">
        <v>69</v>
      </c>
      <c r="Q254" s="17" t="s">
        <v>66</v>
      </c>
      <c r="R254" s="17" t="s">
        <v>67</v>
      </c>
      <c r="S254" s="17" t="s">
        <v>68</v>
      </c>
      <c r="T254" s="17" t="s">
        <v>69</v>
      </c>
    </row>
    <row r="255" spans="1:23">
      <c r="A255" s="4">
        <v>1</v>
      </c>
      <c r="B255" s="4">
        <v>3.02</v>
      </c>
      <c r="C255" s="4">
        <v>4.3</v>
      </c>
      <c r="D255" s="4">
        <f>B255*C255</f>
        <v>12.985999999999999</v>
      </c>
      <c r="Q255" s="4">
        <v>1</v>
      </c>
      <c r="R255" s="4">
        <v>3.02</v>
      </c>
      <c r="S255" s="4">
        <v>4.3</v>
      </c>
      <c r="T255" s="4">
        <f>R255*S255</f>
        <v>12.985999999999999</v>
      </c>
    </row>
    <row r="256" spans="1:23">
      <c r="A256" s="4">
        <v>2</v>
      </c>
      <c r="B256" s="4">
        <v>3.02</v>
      </c>
      <c r="C256" s="4">
        <v>4.32</v>
      </c>
      <c r="D256" s="4">
        <f t="shared" ref="D256:D258" si="32">B256*C256</f>
        <v>13.0464</v>
      </c>
      <c r="Q256" s="4">
        <v>2</v>
      </c>
      <c r="R256" s="4">
        <v>3.02</v>
      </c>
      <c r="S256" s="4">
        <v>4.32</v>
      </c>
      <c r="T256" s="4">
        <f t="shared" ref="T256:T258" si="33">R256*S256</f>
        <v>13.0464</v>
      </c>
    </row>
    <row r="257" spans="1:21">
      <c r="A257" s="4">
        <v>3</v>
      </c>
      <c r="B257" s="4">
        <v>4.5</v>
      </c>
      <c r="C257" s="4">
        <v>5.9</v>
      </c>
      <c r="D257" s="4">
        <f t="shared" si="32"/>
        <v>26.55</v>
      </c>
      <c r="Q257" s="4">
        <v>3</v>
      </c>
      <c r="R257" s="4">
        <v>4.5</v>
      </c>
      <c r="S257" s="4">
        <v>5.9</v>
      </c>
      <c r="T257" s="4">
        <f t="shared" si="33"/>
        <v>26.55</v>
      </c>
    </row>
    <row r="258" spans="1:21">
      <c r="A258" s="4">
        <v>4</v>
      </c>
      <c r="B258" s="4">
        <v>4.5</v>
      </c>
      <c r="C258" s="4">
        <v>4.3499999999999996</v>
      </c>
      <c r="D258" s="4">
        <f t="shared" si="32"/>
        <v>19.574999999999999</v>
      </c>
      <c r="Q258" s="4">
        <v>4</v>
      </c>
      <c r="R258" s="4">
        <v>4.5</v>
      </c>
      <c r="S258" s="4">
        <v>4.3499999999999996</v>
      </c>
      <c r="T258" s="4">
        <f t="shared" si="33"/>
        <v>19.574999999999999</v>
      </c>
    </row>
    <row r="259" spans="1:21">
      <c r="A259" s="5"/>
      <c r="B259" s="5"/>
      <c r="C259" s="4" t="s">
        <v>70</v>
      </c>
      <c r="D259" s="4">
        <f>D255+D256+D257+D258</f>
        <v>72.157399999999996</v>
      </c>
      <c r="Q259" s="5"/>
      <c r="R259" s="5"/>
      <c r="S259" s="4" t="s">
        <v>70</v>
      </c>
      <c r="T259" s="4">
        <f>T255+T256+T257+T258</f>
        <v>72.157399999999996</v>
      </c>
    </row>
    <row r="262" spans="1:21">
      <c r="C262" s="4" t="s">
        <v>71</v>
      </c>
      <c r="D262" s="4">
        <v>0.12</v>
      </c>
      <c r="S262" s="4" t="s">
        <v>71</v>
      </c>
      <c r="T262" s="4">
        <v>0.12</v>
      </c>
    </row>
    <row r="266" spans="1:21">
      <c r="A266" s="23" t="s">
        <v>7</v>
      </c>
      <c r="B266" s="24" t="s">
        <v>8</v>
      </c>
      <c r="C266" s="24" t="s">
        <v>9</v>
      </c>
      <c r="D266" s="24" t="s">
        <v>10</v>
      </c>
      <c r="E266" s="23" t="s">
        <v>11</v>
      </c>
      <c r="Q266" s="23" t="s">
        <v>7</v>
      </c>
      <c r="R266" s="24" t="s">
        <v>8</v>
      </c>
      <c r="S266" s="24" t="s">
        <v>9</v>
      </c>
      <c r="T266" s="24" t="s">
        <v>10</v>
      </c>
      <c r="U266" s="23" t="s">
        <v>11</v>
      </c>
    </row>
    <row r="267" spans="1:21">
      <c r="A267" s="26" t="s">
        <v>0</v>
      </c>
      <c r="B267" s="4">
        <v>250</v>
      </c>
      <c r="C267" s="4">
        <v>60</v>
      </c>
      <c r="D267" s="4">
        <v>25</v>
      </c>
      <c r="E267" s="4">
        <v>295</v>
      </c>
      <c r="Q267" s="26" t="s">
        <v>0</v>
      </c>
      <c r="R267" s="4">
        <v>250</v>
      </c>
      <c r="S267" s="4">
        <v>60</v>
      </c>
      <c r="T267" s="4">
        <v>25</v>
      </c>
      <c r="U267" s="4">
        <v>295</v>
      </c>
    </row>
    <row r="268" spans="1:21">
      <c r="A268" s="23" t="s">
        <v>72</v>
      </c>
      <c r="B268" s="24" t="s">
        <v>8</v>
      </c>
      <c r="C268" s="24" t="s">
        <v>9</v>
      </c>
      <c r="D268" s="24" t="s">
        <v>10</v>
      </c>
      <c r="E268" s="23" t="s">
        <v>11</v>
      </c>
      <c r="Q268" s="23" t="s">
        <v>72</v>
      </c>
      <c r="R268" s="24" t="s">
        <v>8</v>
      </c>
      <c r="S268" s="24" t="s">
        <v>9</v>
      </c>
      <c r="T268" s="24" t="s">
        <v>10</v>
      </c>
      <c r="U268" s="23" t="s">
        <v>11</v>
      </c>
    </row>
    <row r="269" spans="1:21">
      <c r="A269" s="26" t="s">
        <v>0</v>
      </c>
      <c r="B269" s="4">
        <v>0.25</v>
      </c>
      <c r="C269" s="4">
        <v>0.06</v>
      </c>
      <c r="D269" s="4">
        <v>2.5000000000000001E-2</v>
      </c>
      <c r="E269" s="4">
        <v>0.29499999999999998</v>
      </c>
      <c r="Q269" s="26" t="s">
        <v>0</v>
      </c>
      <c r="R269" s="4">
        <v>0.25</v>
      </c>
      <c r="S269" s="4">
        <v>0.06</v>
      </c>
      <c r="T269" s="4">
        <v>2.5000000000000001E-2</v>
      </c>
      <c r="U269" s="4">
        <v>0.29499999999999998</v>
      </c>
    </row>
    <row r="271" spans="1:21">
      <c r="D271" s="26" t="s">
        <v>50</v>
      </c>
      <c r="E271" s="4">
        <v>2.4</v>
      </c>
      <c r="T271" s="26" t="s">
        <v>50</v>
      </c>
      <c r="U271" s="4">
        <v>2.4</v>
      </c>
    </row>
    <row r="273" spans="1:22">
      <c r="A273" s="26" t="s">
        <v>73</v>
      </c>
      <c r="B273" s="4">
        <f>E271*D259*D262</f>
        <v>20.781331199999997</v>
      </c>
      <c r="Q273" s="26" t="s">
        <v>73</v>
      </c>
      <c r="R273" s="4">
        <f>U271*T259*T262</f>
        <v>20.781331199999997</v>
      </c>
    </row>
    <row r="274" spans="1:22">
      <c r="A274" s="26" t="s">
        <v>74</v>
      </c>
      <c r="B274" s="4">
        <f>D259*C269</f>
        <v>4.3294439999999996</v>
      </c>
      <c r="Q274" s="26" t="s">
        <v>74</v>
      </c>
      <c r="R274" s="4">
        <f>T259*S269</f>
        <v>4.3294439999999996</v>
      </c>
    </row>
    <row r="275" spans="1:22">
      <c r="A275" s="26" t="s">
        <v>75</v>
      </c>
      <c r="B275" s="4">
        <f>D269*D259</f>
        <v>1.8039350000000001</v>
      </c>
      <c r="D275" s="4" t="s">
        <v>82</v>
      </c>
      <c r="E275" s="4">
        <v>42.21</v>
      </c>
      <c r="Q275" s="26" t="s">
        <v>75</v>
      </c>
      <c r="R275" s="4">
        <f>T269*T259</f>
        <v>1.8039350000000001</v>
      </c>
      <c r="T275" s="4" t="s">
        <v>82</v>
      </c>
      <c r="U275" s="4">
        <v>42.21</v>
      </c>
    </row>
    <row r="276" spans="1:22">
      <c r="A276" s="26" t="s">
        <v>76</v>
      </c>
      <c r="B276" s="4">
        <f>D259*E269</f>
        <v>21.286432999999999</v>
      </c>
      <c r="D276" s="4" t="s">
        <v>83</v>
      </c>
      <c r="E276" s="4">
        <v>3.125</v>
      </c>
      <c r="Q276" s="26" t="s">
        <v>76</v>
      </c>
      <c r="R276" s="4">
        <f>T259*U269</f>
        <v>21.286432999999999</v>
      </c>
      <c r="T276" s="4" t="s">
        <v>83</v>
      </c>
      <c r="U276" s="4">
        <v>3.125</v>
      </c>
    </row>
    <row r="277" spans="1:22">
      <c r="A277" s="26" t="s">
        <v>77</v>
      </c>
      <c r="B277" s="4">
        <f>B269*D259</f>
        <v>18.039349999999999</v>
      </c>
      <c r="D277" s="4" t="s">
        <v>84</v>
      </c>
      <c r="E277" s="4">
        <v>0.18</v>
      </c>
      <c r="Q277" s="26" t="s">
        <v>77</v>
      </c>
      <c r="R277" s="4">
        <f>R269*T259</f>
        <v>18.039349999999999</v>
      </c>
      <c r="T277" s="4" t="s">
        <v>84</v>
      </c>
      <c r="U277" s="4">
        <v>0.18</v>
      </c>
    </row>
    <row r="278" spans="1:22">
      <c r="A278" s="26" t="s">
        <v>78</v>
      </c>
      <c r="B278" s="4">
        <f>B273+B274+B275+B276+0.25*B277</f>
        <v>52.710980699999993</v>
      </c>
      <c r="D278" s="4"/>
      <c r="E278" s="4"/>
      <c r="Q278" s="26" t="s">
        <v>78</v>
      </c>
      <c r="R278" s="4">
        <f>R273+R274+R275+R276+0.25*R277</f>
        <v>52.710980699999993</v>
      </c>
      <c r="T278" s="4"/>
      <c r="U278" s="4"/>
    </row>
    <row r="279" spans="1:22">
      <c r="A279" s="26"/>
      <c r="B279" s="4"/>
      <c r="D279" s="4" t="s">
        <v>85</v>
      </c>
      <c r="E279" s="4">
        <f>E275*E276*E277</f>
        <v>23.743124999999999</v>
      </c>
      <c r="Q279" s="26"/>
      <c r="R279" s="4"/>
      <c r="T279" s="4" t="s">
        <v>85</v>
      </c>
      <c r="U279" s="4">
        <f>U275*U276*U277</f>
        <v>23.743124999999999</v>
      </c>
    </row>
    <row r="280" spans="1:22">
      <c r="A280" s="26" t="s">
        <v>79</v>
      </c>
      <c r="B280" s="4">
        <f>B273+B274+B275+B276</f>
        <v>48.20114319999999</v>
      </c>
      <c r="Q280" s="26" t="s">
        <v>79</v>
      </c>
      <c r="R280" s="4">
        <f>R273+R274+R275+R276</f>
        <v>48.20114319999999</v>
      </c>
    </row>
    <row r="281" spans="1:22">
      <c r="A281" s="26" t="s">
        <v>80</v>
      </c>
      <c r="B281" s="4">
        <f>B273+B274+B275+B276+B277</f>
        <v>66.240493199999989</v>
      </c>
      <c r="Q281" s="26" t="s">
        <v>80</v>
      </c>
      <c r="R281" s="4">
        <f>R273+R274+R275+R276+R277</f>
        <v>66.240493199999989</v>
      </c>
    </row>
    <row r="282" spans="1:22">
      <c r="D282" t="s">
        <v>90</v>
      </c>
      <c r="F282">
        <f>F214+G246+B278+E279</f>
        <v>126.49710569999999</v>
      </c>
      <c r="T282" t="s">
        <v>90</v>
      </c>
      <c r="V282">
        <f>V214+W246+R278+U279</f>
        <v>126.49710569999999</v>
      </c>
    </row>
    <row r="286" spans="1:22">
      <c r="A286" s="4" t="s">
        <v>93</v>
      </c>
      <c r="B286" s="4">
        <v>2.42</v>
      </c>
      <c r="C286" s="4"/>
      <c r="D286" s="4" t="s">
        <v>97</v>
      </c>
      <c r="E286" s="4">
        <v>6.51</v>
      </c>
      <c r="Q286" s="4" t="s">
        <v>93</v>
      </c>
      <c r="R286" s="4">
        <v>2.42</v>
      </c>
      <c r="S286" s="4"/>
      <c r="T286" s="4" t="s">
        <v>97</v>
      </c>
      <c r="U286" s="4">
        <v>6.51</v>
      </c>
    </row>
    <row r="287" spans="1:22">
      <c r="A287" s="4" t="s">
        <v>94</v>
      </c>
      <c r="B287" s="4">
        <v>8.58</v>
      </c>
      <c r="C287" s="4"/>
      <c r="D287" s="4" t="s">
        <v>98</v>
      </c>
      <c r="E287" s="4">
        <v>6.51</v>
      </c>
      <c r="Q287" s="4" t="s">
        <v>94</v>
      </c>
      <c r="R287" s="4">
        <v>8.58</v>
      </c>
      <c r="S287" s="4"/>
      <c r="T287" s="4" t="s">
        <v>98</v>
      </c>
      <c r="U287" s="4">
        <v>6.51</v>
      </c>
    </row>
    <row r="288" spans="1:22">
      <c r="A288" s="4" t="s">
        <v>95</v>
      </c>
      <c r="B288" s="4">
        <v>3.2</v>
      </c>
      <c r="C288" s="4"/>
      <c r="D288" s="4" t="s">
        <v>99</v>
      </c>
      <c r="E288" s="4">
        <v>2.5</v>
      </c>
      <c r="Q288" s="4" t="s">
        <v>95</v>
      </c>
      <c r="R288" s="4">
        <v>3.2</v>
      </c>
      <c r="S288" s="4"/>
      <c r="T288" s="4" t="s">
        <v>99</v>
      </c>
      <c r="U288" s="4">
        <v>2.5</v>
      </c>
    </row>
    <row r="289" spans="1:22">
      <c r="A289" s="4" t="s">
        <v>96</v>
      </c>
      <c r="B289" s="4">
        <v>8.58</v>
      </c>
      <c r="C289" s="4"/>
      <c r="D289" s="4" t="s">
        <v>100</v>
      </c>
      <c r="E289" s="4">
        <v>2.5</v>
      </c>
      <c r="Q289" s="4" t="s">
        <v>96</v>
      </c>
      <c r="R289" s="4">
        <v>8.58</v>
      </c>
      <c r="S289" s="4"/>
      <c r="T289" s="4" t="s">
        <v>100</v>
      </c>
      <c r="U289" s="4">
        <v>2.5</v>
      </c>
    </row>
    <row r="292" spans="1:22">
      <c r="A292" t="s">
        <v>101</v>
      </c>
      <c r="Q292" t="s">
        <v>101</v>
      </c>
    </row>
    <row r="293" spans="1:22">
      <c r="A293" s="4" t="s">
        <v>102</v>
      </c>
      <c r="B293" s="4" t="s">
        <v>103</v>
      </c>
      <c r="C293" s="4" t="s">
        <v>104</v>
      </c>
      <c r="D293" s="4" t="s">
        <v>105</v>
      </c>
      <c r="E293" s="4" t="s">
        <v>106</v>
      </c>
      <c r="F293" s="4" t="s">
        <v>107</v>
      </c>
      <c r="Q293" s="4" t="s">
        <v>102</v>
      </c>
      <c r="R293" s="4" t="s">
        <v>103</v>
      </c>
      <c r="S293" s="4" t="s">
        <v>104</v>
      </c>
      <c r="T293" s="4" t="s">
        <v>105</v>
      </c>
      <c r="U293" s="4" t="s">
        <v>106</v>
      </c>
      <c r="V293" s="4" t="s">
        <v>107</v>
      </c>
    </row>
    <row r="294" spans="1:22">
      <c r="A294" s="4">
        <v>1</v>
      </c>
      <c r="B294" s="4">
        <v>12.99</v>
      </c>
      <c r="C294" s="4">
        <v>2.42</v>
      </c>
      <c r="D294" s="4">
        <v>6.51</v>
      </c>
      <c r="E294" s="4">
        <f>B294*C294</f>
        <v>31.4358</v>
      </c>
      <c r="F294" s="4">
        <f>B294*D294</f>
        <v>84.564899999999994</v>
      </c>
      <c r="Q294" s="4">
        <v>1</v>
      </c>
      <c r="R294" s="4">
        <v>12.99</v>
      </c>
      <c r="S294" s="4">
        <v>2.42</v>
      </c>
      <c r="T294" s="4">
        <v>6.51</v>
      </c>
      <c r="U294" s="4">
        <f>R294*S294</f>
        <v>31.4358</v>
      </c>
      <c r="V294" s="4">
        <f>R294*T294</f>
        <v>84.564899999999994</v>
      </c>
    </row>
    <row r="295" spans="1:22">
      <c r="A295" s="4">
        <v>2</v>
      </c>
      <c r="B295" s="4">
        <v>13.05</v>
      </c>
      <c r="C295" s="4">
        <v>8.58</v>
      </c>
      <c r="D295" s="4">
        <v>6.51</v>
      </c>
      <c r="E295" s="4">
        <f t="shared" ref="E295:E297" si="34">B295*C295</f>
        <v>111.96900000000001</v>
      </c>
      <c r="F295" s="4">
        <f t="shared" ref="F295:F297" si="35">B295*D295</f>
        <v>84.955500000000001</v>
      </c>
      <c r="Q295" s="4">
        <v>2</v>
      </c>
      <c r="R295" s="4">
        <v>13.05</v>
      </c>
      <c r="S295" s="4">
        <v>8.58</v>
      </c>
      <c r="T295" s="4">
        <v>6.51</v>
      </c>
      <c r="U295" s="4">
        <f t="shared" ref="U295:U297" si="36">R295*S295</f>
        <v>111.96900000000001</v>
      </c>
      <c r="V295" s="4">
        <f t="shared" ref="V295:V297" si="37">R295*T295</f>
        <v>84.955500000000001</v>
      </c>
    </row>
    <row r="296" spans="1:22">
      <c r="A296" s="4">
        <v>3</v>
      </c>
      <c r="B296" s="4">
        <v>26.55</v>
      </c>
      <c r="C296" s="4">
        <v>3.2</v>
      </c>
      <c r="D296" s="4">
        <v>2.5</v>
      </c>
      <c r="E296" s="4">
        <f t="shared" si="34"/>
        <v>84.960000000000008</v>
      </c>
      <c r="F296" s="4">
        <f t="shared" si="35"/>
        <v>66.375</v>
      </c>
      <c r="Q296" s="4">
        <v>3</v>
      </c>
      <c r="R296" s="4">
        <v>26.55</v>
      </c>
      <c r="S296" s="4">
        <v>3.2</v>
      </c>
      <c r="T296" s="4">
        <v>2.5</v>
      </c>
      <c r="U296" s="4">
        <f t="shared" si="36"/>
        <v>84.960000000000008</v>
      </c>
      <c r="V296" s="4">
        <f t="shared" si="37"/>
        <v>66.375</v>
      </c>
    </row>
    <row r="297" spans="1:22">
      <c r="A297" s="4">
        <v>4</v>
      </c>
      <c r="B297" s="4">
        <v>19.579999999999998</v>
      </c>
      <c r="C297" s="4">
        <v>8.58</v>
      </c>
      <c r="D297" s="4">
        <v>2.5</v>
      </c>
      <c r="E297" s="4">
        <f t="shared" si="34"/>
        <v>167.99639999999999</v>
      </c>
      <c r="F297" s="4">
        <f t="shared" si="35"/>
        <v>48.949999999999996</v>
      </c>
      <c r="Q297" s="4">
        <v>4</v>
      </c>
      <c r="R297" s="4">
        <v>19.579999999999998</v>
      </c>
      <c r="S297" s="4">
        <v>8.58</v>
      </c>
      <c r="T297" s="4">
        <v>2.5</v>
      </c>
      <c r="U297" s="4">
        <f t="shared" si="36"/>
        <v>167.99639999999999</v>
      </c>
      <c r="V297" s="4">
        <f t="shared" si="37"/>
        <v>48.949999999999996</v>
      </c>
    </row>
    <row r="298" spans="1:22">
      <c r="A298" s="4"/>
      <c r="B298" s="4">
        <f>B294+B295+B296+B297</f>
        <v>72.17</v>
      </c>
      <c r="C298" s="4"/>
      <c r="D298" s="4"/>
      <c r="E298" s="4">
        <f>E294+E295+E296+E297</f>
        <v>396.36120000000005</v>
      </c>
      <c r="F298" s="4">
        <f>F294+F295+F296+F297</f>
        <v>284.84539999999998</v>
      </c>
      <c r="Q298" s="4"/>
      <c r="R298" s="4">
        <f>R294+R295+R296+R297</f>
        <v>72.17</v>
      </c>
      <c r="S298" s="4"/>
      <c r="T298" s="4"/>
      <c r="U298" s="4">
        <f>U294+U295+U296+U297</f>
        <v>396.36120000000005</v>
      </c>
      <c r="V298" s="4">
        <f>V294+V295+V296+V297</f>
        <v>284.84539999999998</v>
      </c>
    </row>
    <row r="301" spans="1:22">
      <c r="A301" t="s">
        <v>110</v>
      </c>
      <c r="E301" t="s">
        <v>114</v>
      </c>
      <c r="Q301" t="s">
        <v>110</v>
      </c>
      <c r="U301" t="s">
        <v>114</v>
      </c>
    </row>
    <row r="302" spans="1:22">
      <c r="A302" s="4" t="s">
        <v>108</v>
      </c>
      <c r="B302" s="4">
        <f>E298/B298</f>
        <v>5.4920493279756135</v>
      </c>
      <c r="Q302" s="4" t="s">
        <v>108</v>
      </c>
      <c r="R302" s="4">
        <f>U298/R298</f>
        <v>5.4920493279756135</v>
      </c>
    </row>
    <row r="303" spans="1:22">
      <c r="A303" s="4" t="s">
        <v>109</v>
      </c>
      <c r="B303" s="4">
        <f>F298/B298</f>
        <v>3.9468671193016487</v>
      </c>
      <c r="E303" s="4" t="s">
        <v>115</v>
      </c>
      <c r="F303" s="4" t="s">
        <v>116</v>
      </c>
      <c r="Q303" s="4" t="s">
        <v>109</v>
      </c>
      <c r="R303" s="4">
        <f>V298/R298</f>
        <v>3.9468671193016487</v>
      </c>
      <c r="U303" s="4" t="s">
        <v>115</v>
      </c>
      <c r="V303" s="4" t="s">
        <v>116</v>
      </c>
    </row>
    <row r="304" spans="1:22">
      <c r="E304" s="4">
        <v>1</v>
      </c>
      <c r="F304" s="4">
        <v>0.25</v>
      </c>
      <c r="U304" s="4">
        <v>1</v>
      </c>
      <c r="V304" s="4">
        <v>0.25</v>
      </c>
    </row>
    <row r="305" spans="1:6">
      <c r="E305" s="4">
        <v>2</v>
      </c>
      <c r="F305" s="4">
        <v>0.5</v>
      </c>
    </row>
    <row r="306" spans="1:6">
      <c r="A306" s="4" t="s">
        <v>111</v>
      </c>
      <c r="B306" s="4" t="s">
        <v>112</v>
      </c>
      <c r="C306" s="4" t="s">
        <v>113</v>
      </c>
      <c r="E306" s="4">
        <v>3</v>
      </c>
      <c r="F306" s="4">
        <v>0.75</v>
      </c>
    </row>
    <row r="307" spans="1:6">
      <c r="A307" s="4">
        <v>1</v>
      </c>
      <c r="B307" s="4">
        <f>F282</f>
        <v>126.49710569999999</v>
      </c>
      <c r="C307" s="4">
        <v>4</v>
      </c>
      <c r="E307" s="4">
        <v>4</v>
      </c>
      <c r="F307" s="4">
        <v>1</v>
      </c>
    </row>
    <row r="308" spans="1:6">
      <c r="A308" s="4">
        <v>2</v>
      </c>
      <c r="B308" s="4">
        <f>F200</f>
        <v>116.4084807</v>
      </c>
      <c r="C308" s="4">
        <v>7</v>
      </c>
    </row>
    <row r="309" spans="1:6">
      <c r="A309" s="4">
        <v>3</v>
      </c>
      <c r="B309" s="4">
        <f>F114</f>
        <v>83.819981699999985</v>
      </c>
      <c r="C309" s="4">
        <v>10</v>
      </c>
    </row>
    <row r="310" spans="1:6">
      <c r="A310" s="4"/>
      <c r="B310" s="4">
        <f>B307+B308+B309</f>
        <v>326.72556809999998</v>
      </c>
      <c r="C310" s="4">
        <f>C307+C308+C309</f>
        <v>21</v>
      </c>
    </row>
    <row r="313" spans="1:6">
      <c r="A313" s="4" t="s">
        <v>117</v>
      </c>
      <c r="B313" s="4">
        <v>0.67</v>
      </c>
      <c r="D313" s="4" t="s">
        <v>116</v>
      </c>
      <c r="E313" s="4">
        <v>1</v>
      </c>
    </row>
    <row r="314" spans="1:6">
      <c r="A314" s="4" t="s">
        <v>118</v>
      </c>
      <c r="B314" s="4">
        <v>1.5</v>
      </c>
      <c r="D314" s="4" t="s">
        <v>120</v>
      </c>
      <c r="E314" s="4">
        <v>1.3</v>
      </c>
    </row>
    <row r="315" spans="1:6">
      <c r="A315" s="4" t="s">
        <v>119</v>
      </c>
      <c r="B315" s="4">
        <v>0.18</v>
      </c>
      <c r="D315" s="4" t="s">
        <v>117</v>
      </c>
      <c r="E315" s="4">
        <v>0.67</v>
      </c>
    </row>
    <row r="316" spans="1:6">
      <c r="D316" s="4" t="s">
        <v>119</v>
      </c>
      <c r="E316" s="4">
        <v>0.14000000000000001</v>
      </c>
    </row>
    <row r="317" spans="1:6">
      <c r="D317" s="4" t="s">
        <v>121</v>
      </c>
      <c r="E317" s="4">
        <f>E313*E314*E315*E316</f>
        <v>0.12194000000000002</v>
      </c>
    </row>
    <row r="320" spans="1:6">
      <c r="A320" t="s">
        <v>122</v>
      </c>
      <c r="D320" t="s">
        <v>125</v>
      </c>
    </row>
    <row r="321" spans="1:6">
      <c r="A321" s="4" t="s">
        <v>121</v>
      </c>
      <c r="B321" s="4">
        <f>E317</f>
        <v>0.12194000000000002</v>
      </c>
      <c r="D321" s="4" t="s">
        <v>126</v>
      </c>
      <c r="E321" s="4">
        <v>0.28000000000000003</v>
      </c>
    </row>
    <row r="322" spans="1:6">
      <c r="A322" s="4" t="s">
        <v>123</v>
      </c>
      <c r="B322" s="4">
        <f>B310</f>
        <v>326.72556809999998</v>
      </c>
      <c r="D322" s="4" t="s">
        <v>127</v>
      </c>
      <c r="E322" s="4">
        <f>B323</f>
        <v>39.840915774114002</v>
      </c>
    </row>
    <row r="323" spans="1:6">
      <c r="A323" s="4" t="s">
        <v>124</v>
      </c>
      <c r="B323" s="4">
        <f>B321*B322</f>
        <v>39.840915774114002</v>
      </c>
      <c r="D323" s="4" t="s">
        <v>128</v>
      </c>
      <c r="E323" s="4">
        <f>0.07*E321*E322</f>
        <v>0.78088194917263454</v>
      </c>
    </row>
    <row r="327" spans="1:6">
      <c r="A327" t="s">
        <v>129</v>
      </c>
    </row>
    <row r="329" spans="1:6">
      <c r="A329" s="4" t="s">
        <v>111</v>
      </c>
      <c r="B329" s="4" t="s">
        <v>130</v>
      </c>
      <c r="C329" s="4" t="s">
        <v>131</v>
      </c>
      <c r="D329" s="4" t="s">
        <v>132</v>
      </c>
      <c r="E329" s="4" t="s">
        <v>133</v>
      </c>
      <c r="F329" s="4" t="s">
        <v>134</v>
      </c>
    </row>
    <row r="330" spans="1:6">
      <c r="A330" s="4">
        <v>1</v>
      </c>
      <c r="B330" s="4">
        <f t="shared" ref="B330:C332" si="38">B307</f>
        <v>126.49710569999999</v>
      </c>
      <c r="C330" s="4">
        <f t="shared" si="38"/>
        <v>4</v>
      </c>
      <c r="D330" s="4">
        <f>B330*C330</f>
        <v>505.98842279999997</v>
      </c>
      <c r="E330" s="4">
        <f>D330/D333</f>
        <v>0.23435723311450893</v>
      </c>
      <c r="F330" s="4">
        <f>(B323-E323)*E330</f>
        <v>9.1540014525723894</v>
      </c>
    </row>
    <row r="331" spans="1:6">
      <c r="A331" s="4">
        <v>2</v>
      </c>
      <c r="B331" s="4">
        <f t="shared" si="38"/>
        <v>116.4084807</v>
      </c>
      <c r="C331" s="4">
        <f t="shared" si="38"/>
        <v>7</v>
      </c>
      <c r="D331" s="4">
        <f t="shared" ref="D331:D332" si="39">B331*C331</f>
        <v>814.85936489999995</v>
      </c>
      <c r="E331" s="4">
        <f>D331/D333</f>
        <v>0.37741611770214989</v>
      </c>
      <c r="F331" s="4">
        <f>(B323-E323)*E331</f>
        <v>14.741886323524028</v>
      </c>
    </row>
    <row r="332" spans="1:6">
      <c r="A332" s="4">
        <v>3</v>
      </c>
      <c r="B332" s="4">
        <f t="shared" si="38"/>
        <v>83.819981699999985</v>
      </c>
      <c r="C332" s="4">
        <f t="shared" si="38"/>
        <v>10</v>
      </c>
      <c r="D332" s="4">
        <f t="shared" si="39"/>
        <v>838.19981699999983</v>
      </c>
      <c r="E332" s="4">
        <f>D332/D333</f>
        <v>0.38822664918334115</v>
      </c>
      <c r="F332" s="4">
        <f>(B323-E323)*E332</f>
        <v>15.164146048844954</v>
      </c>
    </row>
    <row r="333" spans="1:6">
      <c r="A333" s="4"/>
      <c r="B333" s="4"/>
      <c r="C333" s="4"/>
      <c r="D333" s="4">
        <f>D330+D331+D332</f>
        <v>2159.0476046999997</v>
      </c>
      <c r="E333" s="4"/>
      <c r="F333" s="4">
        <f>F330+F331+F332</f>
        <v>39.060033824941371</v>
      </c>
    </row>
    <row r="336" spans="1:6">
      <c r="A336" t="s">
        <v>135</v>
      </c>
    </row>
    <row r="337" spans="1:24">
      <c r="D337" t="s">
        <v>141</v>
      </c>
    </row>
    <row r="338" spans="1:24">
      <c r="A338" s="4" t="s">
        <v>136</v>
      </c>
      <c r="B338" s="4">
        <v>248118.32</v>
      </c>
      <c r="D338" s="4" t="s">
        <v>138</v>
      </c>
      <c r="E338" s="4">
        <v>150</v>
      </c>
    </row>
    <row r="339" spans="1:24">
      <c r="A339" s="4" t="s">
        <v>137</v>
      </c>
      <c r="B339" s="4">
        <v>99247.33</v>
      </c>
      <c r="D339" s="4" t="s">
        <v>139</v>
      </c>
      <c r="E339" s="4">
        <v>180</v>
      </c>
    </row>
    <row r="340" spans="1:24">
      <c r="D340" s="4" t="s">
        <v>140</v>
      </c>
      <c r="E340" s="4">
        <v>30</v>
      </c>
    </row>
    <row r="342" spans="1:24">
      <c r="A342" t="s">
        <v>24</v>
      </c>
    </row>
    <row r="343" spans="1:24">
      <c r="A343" s="4" t="s">
        <v>29</v>
      </c>
      <c r="B343" s="4">
        <v>354</v>
      </c>
    </row>
    <row r="344" spans="1:24">
      <c r="A344" s="4" t="s">
        <v>142</v>
      </c>
      <c r="B344" s="4">
        <v>95</v>
      </c>
    </row>
    <row r="345" spans="1:24">
      <c r="A345" s="4" t="s">
        <v>143</v>
      </c>
      <c r="B345" s="4">
        <v>98</v>
      </c>
    </row>
    <row r="346" spans="1:24">
      <c r="A346" s="4" t="s">
        <v>144</v>
      </c>
      <c r="B346" s="4">
        <v>183</v>
      </c>
    </row>
    <row r="347" spans="1:24">
      <c r="A347" s="4" t="s">
        <v>145</v>
      </c>
      <c r="B347" s="4">
        <v>183</v>
      </c>
    </row>
    <row r="348" spans="1:24">
      <c r="A348" s="4" t="s">
        <v>140</v>
      </c>
      <c r="B348" s="4">
        <v>30</v>
      </c>
    </row>
    <row r="351" spans="1:24">
      <c r="A351" s="4" t="s">
        <v>146</v>
      </c>
      <c r="B351" s="4" t="s">
        <v>147</v>
      </c>
      <c r="C351" s="4" t="s">
        <v>148</v>
      </c>
      <c r="D351" s="4" t="s">
        <v>149</v>
      </c>
      <c r="E351" s="4" t="s">
        <v>150</v>
      </c>
      <c r="F351" s="4" t="s">
        <v>151</v>
      </c>
      <c r="G351" s="4" t="s">
        <v>152</v>
      </c>
      <c r="H351" s="4" t="s">
        <v>153</v>
      </c>
      <c r="Q351" s="4" t="s">
        <v>146</v>
      </c>
      <c r="R351" s="4" t="s">
        <v>147</v>
      </c>
      <c r="S351" s="4" t="s">
        <v>148</v>
      </c>
      <c r="T351" s="4" t="s">
        <v>149</v>
      </c>
      <c r="U351" s="4" t="s">
        <v>150</v>
      </c>
      <c r="V351" s="4" t="s">
        <v>151</v>
      </c>
      <c r="W351" s="4" t="s">
        <v>152</v>
      </c>
      <c r="X351" s="4" t="s">
        <v>153</v>
      </c>
    </row>
    <row r="352" spans="1:24">
      <c r="A352" s="4" t="s">
        <v>55</v>
      </c>
      <c r="B352" s="4" t="s">
        <v>154</v>
      </c>
      <c r="C352" s="4">
        <v>3</v>
      </c>
      <c r="D352" s="4" t="s">
        <v>159</v>
      </c>
      <c r="E352" s="4">
        <v>60</v>
      </c>
      <c r="F352" s="4">
        <v>30</v>
      </c>
      <c r="G352" s="4">
        <f>(E352^3*F352)/12</f>
        <v>540000</v>
      </c>
      <c r="H352" s="4">
        <f>E352*F352</f>
        <v>1800</v>
      </c>
      <c r="Q352" s="4">
        <v>1</v>
      </c>
      <c r="R352" s="4" t="s">
        <v>154</v>
      </c>
      <c r="S352" s="4">
        <v>3</v>
      </c>
      <c r="T352" s="4" t="s">
        <v>159</v>
      </c>
      <c r="U352" s="4">
        <v>60</v>
      </c>
      <c r="V352" s="4">
        <v>30</v>
      </c>
      <c r="W352" s="4">
        <f>(U352*V352^3)/12</f>
        <v>135000</v>
      </c>
      <c r="X352" s="4">
        <f>U352*V352</f>
        <v>1800</v>
      </c>
    </row>
    <row r="353" spans="1:30">
      <c r="A353" s="4" t="s">
        <v>55</v>
      </c>
      <c r="B353" s="4" t="s">
        <v>155</v>
      </c>
      <c r="C353" s="4">
        <v>3</v>
      </c>
      <c r="D353" s="4" t="s">
        <v>159</v>
      </c>
      <c r="E353" s="4">
        <v>115</v>
      </c>
      <c r="F353" s="4">
        <v>30</v>
      </c>
      <c r="G353" s="4">
        <f t="shared" ref="G353:G359" si="40">(E353^3*F353)/12</f>
        <v>3802187.5</v>
      </c>
      <c r="H353" s="4">
        <f t="shared" ref="H353:H359" si="41">E353*F353</f>
        <v>3450</v>
      </c>
      <c r="Q353" s="4">
        <v>1</v>
      </c>
      <c r="R353" s="4" t="s">
        <v>165</v>
      </c>
      <c r="S353" s="4">
        <v>3</v>
      </c>
      <c r="T353" s="4" t="s">
        <v>159</v>
      </c>
      <c r="U353" s="4">
        <v>153</v>
      </c>
      <c r="V353" s="4">
        <v>30</v>
      </c>
      <c r="W353" s="4">
        <f t="shared" ref="W353:W360" si="42">(U353*V353^3)/12</f>
        <v>344250</v>
      </c>
      <c r="X353" s="4">
        <f t="shared" ref="X353:X360" si="43">U353*V353</f>
        <v>4590</v>
      </c>
    </row>
    <row r="354" spans="1:30">
      <c r="A354" s="4" t="s">
        <v>55</v>
      </c>
      <c r="B354" s="4" t="s">
        <v>154</v>
      </c>
      <c r="C354" s="4">
        <v>3</v>
      </c>
      <c r="D354" s="4" t="s">
        <v>159</v>
      </c>
      <c r="E354" s="4">
        <v>60</v>
      </c>
      <c r="F354" s="4">
        <v>30</v>
      </c>
      <c r="G354" s="4">
        <f t="shared" si="40"/>
        <v>540000</v>
      </c>
      <c r="H354" s="4">
        <f t="shared" si="41"/>
        <v>1800</v>
      </c>
      <c r="Q354" s="4">
        <v>1</v>
      </c>
      <c r="R354" s="4" t="s">
        <v>154</v>
      </c>
      <c r="S354" s="4">
        <v>3</v>
      </c>
      <c r="T354" s="4" t="s">
        <v>159</v>
      </c>
      <c r="U354" s="4">
        <v>60</v>
      </c>
      <c r="V354" s="4">
        <v>30</v>
      </c>
      <c r="W354" s="4">
        <f t="shared" si="42"/>
        <v>135000</v>
      </c>
      <c r="X354" s="4">
        <f t="shared" si="43"/>
        <v>1800</v>
      </c>
    </row>
    <row r="355" spans="1:30">
      <c r="A355" s="4" t="s">
        <v>56</v>
      </c>
      <c r="B355" s="4" t="s">
        <v>156</v>
      </c>
      <c r="C355" s="4">
        <v>3</v>
      </c>
      <c r="D355" s="4" t="s">
        <v>159</v>
      </c>
      <c r="E355" s="4">
        <v>30</v>
      </c>
      <c r="F355" s="4">
        <v>354</v>
      </c>
      <c r="G355" s="4">
        <f t="shared" si="40"/>
        <v>796500</v>
      </c>
      <c r="H355" s="4">
        <f t="shared" si="41"/>
        <v>10620</v>
      </c>
      <c r="Q355" s="4">
        <v>2</v>
      </c>
      <c r="R355" s="4" t="s">
        <v>166</v>
      </c>
      <c r="S355" s="4">
        <v>3</v>
      </c>
      <c r="T355" s="4" t="s">
        <v>159</v>
      </c>
      <c r="U355" s="4">
        <v>115</v>
      </c>
      <c r="V355" s="4">
        <v>30</v>
      </c>
      <c r="W355" s="4">
        <f t="shared" si="42"/>
        <v>258750</v>
      </c>
      <c r="X355" s="4">
        <f t="shared" si="43"/>
        <v>3450</v>
      </c>
    </row>
    <row r="356" spans="1:30">
      <c r="A356" s="4" t="s">
        <v>56</v>
      </c>
      <c r="B356" s="4" t="s">
        <v>157</v>
      </c>
      <c r="C356" s="4">
        <v>3</v>
      </c>
      <c r="D356" s="4" t="s">
        <v>159</v>
      </c>
      <c r="E356" s="4">
        <v>70</v>
      </c>
      <c r="F356" s="4">
        <v>30</v>
      </c>
      <c r="G356" s="4">
        <f t="shared" si="40"/>
        <v>857500</v>
      </c>
      <c r="H356" s="4">
        <f t="shared" si="41"/>
        <v>2100</v>
      </c>
      <c r="Q356" s="4">
        <v>2</v>
      </c>
      <c r="R356" s="4" t="s">
        <v>167</v>
      </c>
      <c r="S356" s="4">
        <v>3</v>
      </c>
      <c r="T356" s="4" t="s">
        <v>159</v>
      </c>
      <c r="U356" s="4">
        <v>153</v>
      </c>
      <c r="V356" s="4">
        <v>30</v>
      </c>
      <c r="W356" s="4">
        <f t="shared" si="42"/>
        <v>344250</v>
      </c>
      <c r="X356" s="4">
        <f t="shared" si="43"/>
        <v>4590</v>
      </c>
    </row>
    <row r="357" spans="1:30">
      <c r="A357" s="4" t="s">
        <v>57</v>
      </c>
      <c r="B357" s="4" t="s">
        <v>158</v>
      </c>
      <c r="C357" s="4">
        <v>3</v>
      </c>
      <c r="D357" s="4" t="s">
        <v>159</v>
      </c>
      <c r="E357" s="4">
        <v>60</v>
      </c>
      <c r="F357" s="4">
        <v>30</v>
      </c>
      <c r="G357" s="4">
        <f t="shared" si="40"/>
        <v>540000</v>
      </c>
      <c r="H357" s="4">
        <f t="shared" si="41"/>
        <v>1800</v>
      </c>
      <c r="Q357" s="4">
        <v>2</v>
      </c>
      <c r="R357" s="34" t="s">
        <v>168</v>
      </c>
      <c r="S357" s="4">
        <v>3</v>
      </c>
      <c r="T357" s="4" t="s">
        <v>159</v>
      </c>
      <c r="U357" s="4">
        <v>60</v>
      </c>
      <c r="V357" s="4">
        <v>30</v>
      </c>
      <c r="W357" s="4">
        <f t="shared" si="42"/>
        <v>135000</v>
      </c>
      <c r="X357" s="4">
        <f t="shared" si="43"/>
        <v>1800</v>
      </c>
    </row>
    <row r="358" spans="1:30">
      <c r="A358" s="4" t="s">
        <v>57</v>
      </c>
      <c r="B358" s="4" t="s">
        <v>154</v>
      </c>
      <c r="C358" s="4">
        <v>3</v>
      </c>
      <c r="D358" s="4" t="s">
        <v>159</v>
      </c>
      <c r="E358" s="4">
        <v>60</v>
      </c>
      <c r="F358" s="4">
        <v>30</v>
      </c>
      <c r="G358" s="4">
        <f t="shared" si="40"/>
        <v>540000</v>
      </c>
      <c r="H358" s="4">
        <f t="shared" si="41"/>
        <v>1800</v>
      </c>
      <c r="Q358" s="4">
        <v>3</v>
      </c>
      <c r="R358" s="34" t="s">
        <v>168</v>
      </c>
      <c r="S358" s="4">
        <v>3</v>
      </c>
      <c r="T358" s="4" t="s">
        <v>159</v>
      </c>
      <c r="U358" s="4">
        <v>60</v>
      </c>
      <c r="V358" s="4">
        <v>30</v>
      </c>
      <c r="W358" s="4">
        <f t="shared" si="42"/>
        <v>135000</v>
      </c>
      <c r="X358" s="4">
        <f t="shared" si="43"/>
        <v>1800</v>
      </c>
    </row>
    <row r="359" spans="1:30">
      <c r="A359" s="4" t="s">
        <v>57</v>
      </c>
      <c r="B359" s="4" t="s">
        <v>154</v>
      </c>
      <c r="C359" s="4">
        <v>3</v>
      </c>
      <c r="D359" s="4" t="s">
        <v>159</v>
      </c>
      <c r="E359" s="4">
        <v>60</v>
      </c>
      <c r="F359" s="4">
        <v>30</v>
      </c>
      <c r="G359" s="4">
        <f t="shared" si="40"/>
        <v>540000</v>
      </c>
      <c r="H359" s="4">
        <f t="shared" si="41"/>
        <v>1800</v>
      </c>
      <c r="Q359" s="4">
        <v>3</v>
      </c>
      <c r="R359" s="34" t="s">
        <v>168</v>
      </c>
      <c r="S359" s="4">
        <v>3</v>
      </c>
      <c r="T359" s="4" t="s">
        <v>159</v>
      </c>
      <c r="U359" s="4">
        <v>70</v>
      </c>
      <c r="V359" s="4">
        <v>30</v>
      </c>
      <c r="W359" s="4">
        <f t="shared" si="42"/>
        <v>157500</v>
      </c>
      <c r="X359" s="4">
        <f t="shared" si="43"/>
        <v>2100</v>
      </c>
    </row>
    <row r="360" spans="1:30">
      <c r="Q360" s="34">
        <v>3</v>
      </c>
      <c r="R360" s="34" t="s">
        <v>168</v>
      </c>
      <c r="S360" s="4">
        <v>3</v>
      </c>
      <c r="T360" s="4" t="s">
        <v>159</v>
      </c>
      <c r="U360" s="34">
        <v>60</v>
      </c>
      <c r="V360" s="4">
        <v>30</v>
      </c>
      <c r="W360" s="4">
        <f t="shared" si="42"/>
        <v>135000</v>
      </c>
      <c r="X360" s="4">
        <f t="shared" si="43"/>
        <v>1800</v>
      </c>
    </row>
    <row r="362" spans="1:30">
      <c r="A362" s="4" t="s">
        <v>146</v>
      </c>
      <c r="B362" s="4" t="s">
        <v>147</v>
      </c>
      <c r="C362" s="4" t="s">
        <v>152</v>
      </c>
      <c r="D362" s="4" t="s">
        <v>153</v>
      </c>
      <c r="E362" s="39" t="s">
        <v>160</v>
      </c>
      <c r="F362" s="39" t="s">
        <v>136</v>
      </c>
      <c r="G362" s="39" t="s">
        <v>161</v>
      </c>
      <c r="H362" s="40"/>
      <c r="K362" s="4" t="s">
        <v>146</v>
      </c>
      <c r="L362" s="4" t="s">
        <v>147</v>
      </c>
      <c r="M362" s="4" t="s">
        <v>162</v>
      </c>
      <c r="N362" s="9" t="s">
        <v>163</v>
      </c>
      <c r="AA362" s="4" t="s">
        <v>146</v>
      </c>
      <c r="AB362" s="4" t="s">
        <v>147</v>
      </c>
      <c r="AC362" s="4" t="s">
        <v>162</v>
      </c>
      <c r="AD362" s="9" t="s">
        <v>163</v>
      </c>
    </row>
    <row r="363" spans="1:30">
      <c r="A363" s="4" t="s">
        <v>55</v>
      </c>
      <c r="B363" s="4" t="s">
        <v>154</v>
      </c>
      <c r="C363" s="4">
        <f>(E352^3*F352)/12</f>
        <v>540000</v>
      </c>
      <c r="D363" s="4">
        <f>E352*F352</f>
        <v>1800</v>
      </c>
      <c r="E363" s="40">
        <v>300</v>
      </c>
      <c r="F363" s="40">
        <v>248118.32</v>
      </c>
      <c r="G363" s="40">
        <v>9947.33</v>
      </c>
      <c r="H363" s="41">
        <v>6.9187400000000001E-5</v>
      </c>
      <c r="K363" s="4" t="s">
        <v>55</v>
      </c>
      <c r="L363" s="4" t="s">
        <v>154</v>
      </c>
      <c r="M363" s="42">
        <v>14453.494280000001</v>
      </c>
      <c r="N363" s="9"/>
      <c r="AA363" s="4">
        <v>1</v>
      </c>
      <c r="AB363" s="4" t="s">
        <v>154</v>
      </c>
      <c r="AC363" s="42">
        <v>3694.0692589999999</v>
      </c>
      <c r="AD363" s="9"/>
    </row>
    <row r="364" spans="1:30">
      <c r="A364" s="4" t="s">
        <v>55</v>
      </c>
      <c r="B364" s="4" t="s">
        <v>155</v>
      </c>
      <c r="C364" s="4">
        <f t="shared" ref="C364:C370" si="44">(E353^3*F353)/12</f>
        <v>3802187.5</v>
      </c>
      <c r="D364" s="4">
        <f t="shared" ref="D364:D370" si="45">E353*F353</f>
        <v>3450</v>
      </c>
      <c r="E364" s="40">
        <v>300</v>
      </c>
      <c r="F364" s="40">
        <v>248118.32</v>
      </c>
      <c r="G364" s="40">
        <v>9947.33</v>
      </c>
      <c r="H364" s="41">
        <v>1.05914E-5</v>
      </c>
      <c r="K364" s="4" t="s">
        <v>55</v>
      </c>
      <c r="L364" s="4" t="s">
        <v>155</v>
      </c>
      <c r="M364" s="42">
        <v>94415.949890000004</v>
      </c>
      <c r="N364" s="10">
        <f>M363+M364+M365</f>
        <v>123322.93845</v>
      </c>
      <c r="Q364" s="4" t="s">
        <v>146</v>
      </c>
      <c r="R364" s="4" t="s">
        <v>147</v>
      </c>
      <c r="S364" s="4" t="s">
        <v>152</v>
      </c>
      <c r="T364" s="4" t="s">
        <v>153</v>
      </c>
      <c r="U364" s="39" t="s">
        <v>160</v>
      </c>
      <c r="V364" s="39" t="s">
        <v>136</v>
      </c>
      <c r="W364" s="39" t="s">
        <v>161</v>
      </c>
      <c r="X364" s="40"/>
      <c r="AA364" s="4">
        <v>1</v>
      </c>
      <c r="AB364" s="4" t="s">
        <v>165</v>
      </c>
      <c r="AC364" s="42">
        <v>9419.8766099999993</v>
      </c>
      <c r="AD364" s="10">
        <f>AC363+AC364+AC365</f>
        <v>16808.015127999999</v>
      </c>
    </row>
    <row r="365" spans="1:30">
      <c r="A365" s="4" t="s">
        <v>55</v>
      </c>
      <c r="B365" s="4" t="s">
        <v>154</v>
      </c>
      <c r="C365" s="4">
        <f t="shared" si="44"/>
        <v>540000</v>
      </c>
      <c r="D365" s="4">
        <f t="shared" si="45"/>
        <v>1800</v>
      </c>
      <c r="E365" s="40">
        <v>300</v>
      </c>
      <c r="F365" s="40">
        <v>248118.32</v>
      </c>
      <c r="G365" s="40">
        <v>9947.33</v>
      </c>
      <c r="H365" s="41">
        <v>6.8999999999999997E-5</v>
      </c>
      <c r="K365" s="4" t="s">
        <v>55</v>
      </c>
      <c r="L365" s="4" t="s">
        <v>154</v>
      </c>
      <c r="M365" s="42">
        <v>14453.494280000001</v>
      </c>
      <c r="N365" s="10"/>
      <c r="Q365" s="4">
        <v>1</v>
      </c>
      <c r="R365" s="4" t="s">
        <v>154</v>
      </c>
      <c r="S365" s="4">
        <f>W352</f>
        <v>135000</v>
      </c>
      <c r="T365" s="4">
        <f>X352</f>
        <v>1800</v>
      </c>
      <c r="U365" s="40">
        <v>300</v>
      </c>
      <c r="V365" s="40">
        <v>248118.32</v>
      </c>
      <c r="W365" s="40">
        <v>9947.33</v>
      </c>
      <c r="X365" s="41">
        <v>2.7070399999999998E-4</v>
      </c>
      <c r="AA365" s="4">
        <v>1</v>
      </c>
      <c r="AB365" s="4" t="s">
        <v>154</v>
      </c>
      <c r="AC365" s="42">
        <v>3694.0692589999999</v>
      </c>
      <c r="AD365" s="10"/>
    </row>
    <row r="366" spans="1:30">
      <c r="A366" s="4" t="s">
        <v>56</v>
      </c>
      <c r="B366" s="4" t="s">
        <v>156</v>
      </c>
      <c r="C366" s="4">
        <f t="shared" si="44"/>
        <v>796500</v>
      </c>
      <c r="D366" s="4">
        <f t="shared" si="45"/>
        <v>10620</v>
      </c>
      <c r="E366" s="40">
        <v>300</v>
      </c>
      <c r="F366" s="40">
        <v>248118.32</v>
      </c>
      <c r="G366" s="40">
        <v>9947.33</v>
      </c>
      <c r="H366" s="41">
        <v>4.5899999999999998E-5</v>
      </c>
      <c r="K366" s="4" t="s">
        <v>56</v>
      </c>
      <c r="L366" s="4" t="s">
        <v>156</v>
      </c>
      <c r="M366" s="42">
        <v>21795.00863</v>
      </c>
      <c r="N366" s="9"/>
      <c r="Q366" s="4">
        <v>1</v>
      </c>
      <c r="R366" s="4" t="s">
        <v>165</v>
      </c>
      <c r="S366" s="4">
        <f>W353</f>
        <v>344250</v>
      </c>
      <c r="T366" s="4">
        <f>X353</f>
        <v>4590</v>
      </c>
      <c r="U366" s="40">
        <v>300</v>
      </c>
      <c r="V366" s="40">
        <v>248118.32</v>
      </c>
      <c r="W366" s="40">
        <v>9947.33</v>
      </c>
      <c r="X366" s="41">
        <v>1.06159E-4</v>
      </c>
      <c r="AA366" s="4">
        <v>2</v>
      </c>
      <c r="AB366" s="4" t="s">
        <v>166</v>
      </c>
      <c r="AC366" s="42">
        <v>7080.2994129999997</v>
      </c>
      <c r="AD366" s="9"/>
    </row>
    <row r="367" spans="1:30">
      <c r="A367" s="4" t="s">
        <v>56</v>
      </c>
      <c r="B367" s="4" t="s">
        <v>157</v>
      </c>
      <c r="C367" s="4">
        <f t="shared" si="44"/>
        <v>857500</v>
      </c>
      <c r="D367" s="4">
        <f t="shared" si="45"/>
        <v>2100</v>
      </c>
      <c r="E367" s="40">
        <v>300</v>
      </c>
      <c r="F367" s="40">
        <v>248118.32</v>
      </c>
      <c r="G367" s="40">
        <v>9947.33</v>
      </c>
      <c r="H367" s="41">
        <v>4.3999999999999999E-5</v>
      </c>
      <c r="K367" s="4" t="s">
        <v>56</v>
      </c>
      <c r="L367" s="4" t="s">
        <v>157</v>
      </c>
      <c r="M367" s="42">
        <v>22717.725719999999</v>
      </c>
      <c r="N367" s="10">
        <f>M366+M367</f>
        <v>44512.734349999999</v>
      </c>
      <c r="Q367" s="4">
        <v>1</v>
      </c>
      <c r="R367" s="4" t="s">
        <v>154</v>
      </c>
      <c r="S367" s="4">
        <f t="shared" ref="S367:S373" si="46">W354</f>
        <v>135000</v>
      </c>
      <c r="T367" s="4">
        <f t="shared" ref="T367:T373" si="47">X354</f>
        <v>1800</v>
      </c>
      <c r="U367" s="40">
        <v>300</v>
      </c>
      <c r="V367" s="40">
        <v>248118.32</v>
      </c>
      <c r="W367" s="40">
        <v>9947.33</v>
      </c>
      <c r="X367" s="41">
        <v>2.7070399999999998E-4</v>
      </c>
      <c r="AA367" s="4">
        <v>2</v>
      </c>
      <c r="AB367" s="4" t="s">
        <v>167</v>
      </c>
      <c r="AC367" s="42">
        <v>9419.8766099999993</v>
      </c>
      <c r="AD367" s="10">
        <f>AC366+AC367+AC368</f>
        <v>20194.245282</v>
      </c>
    </row>
    <row r="368" spans="1:30">
      <c r="A368" s="4" t="s">
        <v>57</v>
      </c>
      <c r="B368" s="4" t="s">
        <v>158</v>
      </c>
      <c r="C368" s="4">
        <f t="shared" si="44"/>
        <v>540000</v>
      </c>
      <c r="D368" s="4">
        <f t="shared" si="45"/>
        <v>1800</v>
      </c>
      <c r="E368" s="40">
        <v>300</v>
      </c>
      <c r="F368" s="40">
        <v>248118.32</v>
      </c>
      <c r="G368" s="40">
        <v>9947.33</v>
      </c>
      <c r="H368" s="41">
        <v>6.9200000000000002E-5</v>
      </c>
      <c r="K368" s="4" t="s">
        <v>57</v>
      </c>
      <c r="L368" s="4" t="s">
        <v>158</v>
      </c>
      <c r="M368" s="42">
        <v>14453.494280000001</v>
      </c>
      <c r="N368" s="9"/>
      <c r="Q368" s="4">
        <v>2</v>
      </c>
      <c r="R368" s="4" t="s">
        <v>166</v>
      </c>
      <c r="S368" s="4">
        <f t="shared" si="46"/>
        <v>258750</v>
      </c>
      <c r="T368" s="4">
        <f t="shared" si="47"/>
        <v>3450</v>
      </c>
      <c r="U368" s="40">
        <v>300</v>
      </c>
      <c r="V368" s="40">
        <v>248118.32</v>
      </c>
      <c r="W368" s="40">
        <v>9947.33</v>
      </c>
      <c r="X368" s="41">
        <v>1.41237E-3</v>
      </c>
      <c r="AA368" s="4">
        <v>2</v>
      </c>
      <c r="AB368" s="34" t="s">
        <v>168</v>
      </c>
      <c r="AC368" s="42">
        <v>3694.0692589999999</v>
      </c>
      <c r="AD368" s="10"/>
    </row>
    <row r="369" spans="1:30">
      <c r="A369" s="4" t="s">
        <v>57</v>
      </c>
      <c r="B369" s="4" t="s">
        <v>154</v>
      </c>
      <c r="C369" s="4">
        <f t="shared" si="44"/>
        <v>540000</v>
      </c>
      <c r="D369" s="4">
        <f t="shared" si="45"/>
        <v>1800</v>
      </c>
      <c r="E369" s="40">
        <v>300</v>
      </c>
      <c r="F369" s="40">
        <v>248118.32</v>
      </c>
      <c r="G369" s="40">
        <v>9947.33</v>
      </c>
      <c r="H369" s="41">
        <v>6.9200000000000002E-5</v>
      </c>
      <c r="K369" s="4" t="s">
        <v>57</v>
      </c>
      <c r="L369" s="4" t="s">
        <v>154</v>
      </c>
      <c r="M369" s="42">
        <v>14453.494280000001</v>
      </c>
      <c r="N369" s="10">
        <f>M368+M369+M370</f>
        <v>43360.482840000004</v>
      </c>
      <c r="Q369" s="4">
        <v>2</v>
      </c>
      <c r="R369" s="4" t="s">
        <v>167</v>
      </c>
      <c r="S369" s="4">
        <f t="shared" si="46"/>
        <v>344250</v>
      </c>
      <c r="T369" s="4">
        <f t="shared" si="47"/>
        <v>4590</v>
      </c>
      <c r="U369" s="40">
        <v>300</v>
      </c>
      <c r="V369" s="40">
        <v>248118.32</v>
      </c>
      <c r="W369" s="40">
        <v>9947.33</v>
      </c>
      <c r="X369" s="41">
        <v>1.06159E-4</v>
      </c>
      <c r="AA369" s="4">
        <v>3</v>
      </c>
      <c r="AB369" s="34" t="s">
        <v>168</v>
      </c>
      <c r="AC369" s="42">
        <v>3694.0692589999999</v>
      </c>
      <c r="AD369" s="9">
        <f>AC369+AC370+AC371</f>
        <v>11697.885987</v>
      </c>
    </row>
    <row r="370" spans="1:30">
      <c r="A370" s="4" t="s">
        <v>57</v>
      </c>
      <c r="B370" s="4" t="s">
        <v>154</v>
      </c>
      <c r="C370" s="4">
        <f t="shared" si="44"/>
        <v>540000</v>
      </c>
      <c r="D370" s="4">
        <f t="shared" si="45"/>
        <v>1800</v>
      </c>
      <c r="E370" s="40">
        <v>300</v>
      </c>
      <c r="F370" s="40">
        <v>248118.32</v>
      </c>
      <c r="G370" s="40">
        <v>9947.33</v>
      </c>
      <c r="H370" s="41">
        <v>6.9200000000000002E-5</v>
      </c>
      <c r="K370" s="4" t="s">
        <v>57</v>
      </c>
      <c r="L370" s="4" t="s">
        <v>154</v>
      </c>
      <c r="M370" s="42">
        <v>14453.494280000001</v>
      </c>
      <c r="N370" s="11"/>
      <c r="Q370" s="4">
        <v>2</v>
      </c>
      <c r="R370" s="34" t="s">
        <v>168</v>
      </c>
      <c r="S370" s="4">
        <f t="shared" si="46"/>
        <v>135000</v>
      </c>
      <c r="T370" s="4">
        <f t="shared" si="47"/>
        <v>1800</v>
      </c>
      <c r="U370" s="40">
        <v>300</v>
      </c>
      <c r="V370" s="40">
        <v>248118.32</v>
      </c>
      <c r="W370" s="40">
        <v>9947.33</v>
      </c>
      <c r="X370" s="41">
        <v>2.7070399999999998E-4</v>
      </c>
      <c r="AA370" s="4">
        <v>3</v>
      </c>
      <c r="AB370" s="34" t="s">
        <v>168</v>
      </c>
      <c r="AC370" s="42">
        <v>4309.7474689999999</v>
      </c>
      <c r="AD370" s="10"/>
    </row>
    <row r="371" spans="1:30">
      <c r="Q371" s="4">
        <v>3</v>
      </c>
      <c r="R371" s="34" t="s">
        <v>168</v>
      </c>
      <c r="S371" s="4">
        <f t="shared" si="46"/>
        <v>135000</v>
      </c>
      <c r="T371" s="4">
        <f t="shared" si="47"/>
        <v>1800</v>
      </c>
      <c r="U371" s="40">
        <v>300</v>
      </c>
      <c r="V371" s="40">
        <v>248118.32</v>
      </c>
      <c r="W371" s="40">
        <v>9947.33</v>
      </c>
      <c r="X371" s="41">
        <v>2.7070399999999998E-4</v>
      </c>
      <c r="AA371" s="34">
        <v>3</v>
      </c>
      <c r="AB371" s="34" t="s">
        <v>168</v>
      </c>
      <c r="AC371" s="34">
        <v>3694.0692589999999</v>
      </c>
      <c r="AD371" s="11"/>
    </row>
    <row r="372" spans="1:30">
      <c r="L372" t="s">
        <v>164</v>
      </c>
      <c r="N372">
        <f>N364+N367+N369</f>
        <v>211196.15564000001</v>
      </c>
      <c r="Q372" s="4">
        <v>3</v>
      </c>
      <c r="R372" s="34" t="s">
        <v>168</v>
      </c>
      <c r="S372" s="4">
        <f t="shared" si="46"/>
        <v>157500</v>
      </c>
      <c r="T372" s="4">
        <f t="shared" si="47"/>
        <v>2100</v>
      </c>
      <c r="U372" s="40">
        <v>300</v>
      </c>
      <c r="V372" s="40">
        <v>248118.32</v>
      </c>
      <c r="W372" s="40">
        <v>9947.33</v>
      </c>
      <c r="X372" s="41">
        <v>2.3203199999999999E-4</v>
      </c>
    </row>
    <row r="373" spans="1:30">
      <c r="Q373" s="34">
        <v>3</v>
      </c>
      <c r="R373" s="34" t="s">
        <v>168</v>
      </c>
      <c r="S373" s="4">
        <f t="shared" si="46"/>
        <v>135000</v>
      </c>
      <c r="T373" s="4">
        <f t="shared" si="47"/>
        <v>1800</v>
      </c>
      <c r="U373" s="38">
        <v>300</v>
      </c>
      <c r="V373" s="40">
        <v>248118.32</v>
      </c>
      <c r="W373" s="40">
        <v>9947.33</v>
      </c>
      <c r="X373" s="43">
        <v>2.7070399999999998E-4</v>
      </c>
    </row>
    <row r="375" spans="1:30">
      <c r="A375" s="7" t="s">
        <v>146</v>
      </c>
      <c r="B375" s="7" t="s">
        <v>169</v>
      </c>
      <c r="C375" s="7" t="s">
        <v>117</v>
      </c>
      <c r="D375" s="7" t="s">
        <v>170</v>
      </c>
      <c r="G375" s="45" t="s">
        <v>173</v>
      </c>
      <c r="AB375" t="s">
        <v>164</v>
      </c>
      <c r="AD375">
        <f>AD364+AD367+AD369</f>
        <v>48700.146397000004</v>
      </c>
    </row>
    <row r="376" spans="1:30">
      <c r="A376" s="7" t="s">
        <v>55</v>
      </c>
      <c r="B376" s="4">
        <v>0.125</v>
      </c>
      <c r="C376" s="4">
        <f>N364/100</f>
        <v>1233.2293844999999</v>
      </c>
      <c r="D376" s="4">
        <f>C376*B376</f>
        <v>154.15367306249999</v>
      </c>
      <c r="G376" t="s">
        <v>174</v>
      </c>
    </row>
    <row r="377" spans="1:30">
      <c r="A377" s="7" t="s">
        <v>56</v>
      </c>
      <c r="B377" s="4">
        <v>6.28</v>
      </c>
      <c r="C377" s="4">
        <f>N367/100</f>
        <v>445.12734349999999</v>
      </c>
      <c r="D377" s="4">
        <f t="shared" ref="D377:D378" si="48">C377*B377</f>
        <v>2795.3997171800002</v>
      </c>
    </row>
    <row r="378" spans="1:30">
      <c r="A378" s="7" t="s">
        <v>57</v>
      </c>
      <c r="B378" s="4">
        <v>10.88</v>
      </c>
      <c r="C378" s="4">
        <f>N369/100</f>
        <v>433.60482840000003</v>
      </c>
      <c r="D378" s="4">
        <f t="shared" si="48"/>
        <v>4717.6205329920003</v>
      </c>
      <c r="G378" s="4" t="s">
        <v>175</v>
      </c>
      <c r="H378" s="4">
        <f>D386/C386</f>
        <v>4.8620733248587573</v>
      </c>
      <c r="J378" s="4" t="s">
        <v>177</v>
      </c>
      <c r="K378" s="4"/>
    </row>
    <row r="379" spans="1:30">
      <c r="A379" s="44"/>
      <c r="C379">
        <f>C376+C377+C378</f>
        <v>2111.9615564000001</v>
      </c>
      <c r="D379">
        <f>D376+D377+D378</f>
        <v>7667.1739232345008</v>
      </c>
      <c r="G379" s="4" t="s">
        <v>176</v>
      </c>
      <c r="H379" s="4">
        <f>D379/C379</f>
        <v>3.6303567647811663</v>
      </c>
      <c r="J379" s="4" t="s">
        <v>179</v>
      </c>
      <c r="K379" s="4">
        <f>H381-H378</f>
        <v>0.6299760031168562</v>
      </c>
    </row>
    <row r="380" spans="1:30">
      <c r="A380" s="44"/>
      <c r="J380" s="4" t="s">
        <v>178</v>
      </c>
      <c r="K380" s="4">
        <f>H382-H379</f>
        <v>0.31651035452048237</v>
      </c>
    </row>
    <row r="381" spans="1:30">
      <c r="G381" s="4" t="s">
        <v>108</v>
      </c>
      <c r="H381" s="4">
        <f>B302</f>
        <v>5.4920493279756135</v>
      </c>
    </row>
    <row r="382" spans="1:30">
      <c r="A382" s="7" t="s">
        <v>58</v>
      </c>
      <c r="B382" s="7" t="s">
        <v>171</v>
      </c>
      <c r="C382" s="7" t="s">
        <v>117</v>
      </c>
      <c r="D382" s="7" t="s">
        <v>172</v>
      </c>
      <c r="G382" s="4" t="s">
        <v>109</v>
      </c>
      <c r="H382" s="4">
        <f>B303</f>
        <v>3.9468671193016487</v>
      </c>
    </row>
    <row r="383" spans="1:30">
      <c r="A383" s="7">
        <v>1</v>
      </c>
      <c r="B383" s="4">
        <v>8.1199999999999992</v>
      </c>
      <c r="C383" s="4">
        <f>AD364/100</f>
        <v>168.08015128</v>
      </c>
      <c r="D383" s="4">
        <f>B383*C383</f>
        <v>1364.8108283935999</v>
      </c>
    </row>
    <row r="384" spans="1:30">
      <c r="A384" s="7">
        <v>2</v>
      </c>
      <c r="B384" s="4">
        <v>4.88</v>
      </c>
      <c r="C384" s="4">
        <f>AD367/100</f>
        <v>201.94245282</v>
      </c>
      <c r="D384" s="4">
        <f t="shared" ref="D384:D385" si="49">B384*C384</f>
        <v>985.47916976160002</v>
      </c>
    </row>
    <row r="385" spans="1:11">
      <c r="A385" s="7">
        <v>3</v>
      </c>
      <c r="B385" s="4">
        <v>0.15</v>
      </c>
      <c r="C385" s="4">
        <f>AD369/100</f>
        <v>116.97885986999999</v>
      </c>
      <c r="D385" s="4">
        <f t="shared" si="49"/>
        <v>17.546828980499999</v>
      </c>
    </row>
    <row r="386" spans="1:11">
      <c r="C386">
        <f>C383+C384+C385</f>
        <v>487.00146396999997</v>
      </c>
      <c r="D386">
        <f>D383+D384+D385</f>
        <v>2367.8368271356999</v>
      </c>
    </row>
    <row r="390" spans="1:11">
      <c r="A390" s="36" t="s">
        <v>180</v>
      </c>
      <c r="B390" s="36"/>
      <c r="C390" s="36"/>
      <c r="D390" s="36"/>
      <c r="E390" s="36"/>
    </row>
    <row r="392" spans="1:11">
      <c r="A392" s="46"/>
      <c r="B392" s="46" t="s">
        <v>181</v>
      </c>
      <c r="C392" s="46"/>
      <c r="D392" s="46"/>
      <c r="G392" s="46"/>
      <c r="H392" s="46" t="s">
        <v>184</v>
      </c>
      <c r="I392" s="46"/>
      <c r="J392" s="46"/>
      <c r="K392" s="46"/>
    </row>
    <row r="393" spans="1:11">
      <c r="A393" s="4" t="s">
        <v>111</v>
      </c>
      <c r="B393" s="4" t="s">
        <v>130</v>
      </c>
      <c r="C393" s="4" t="s">
        <v>182</v>
      </c>
      <c r="D393" s="4" t="s">
        <v>183</v>
      </c>
      <c r="G393" s="4" t="s">
        <v>58</v>
      </c>
      <c r="H393" s="4" t="s">
        <v>111</v>
      </c>
      <c r="I393" s="4" t="s">
        <v>117</v>
      </c>
      <c r="J393" s="4" t="s">
        <v>183</v>
      </c>
      <c r="K393" s="4" t="s">
        <v>185</v>
      </c>
    </row>
    <row r="394" spans="1:11">
      <c r="A394" s="4">
        <v>1</v>
      </c>
      <c r="B394" s="4">
        <f>B330</f>
        <v>126.49710569999999</v>
      </c>
      <c r="C394" s="4">
        <f>C330</f>
        <v>4</v>
      </c>
      <c r="D394" s="4">
        <f>F330</f>
        <v>9.1540014525723894</v>
      </c>
      <c r="G394" s="4">
        <v>1</v>
      </c>
      <c r="H394" s="4">
        <v>3</v>
      </c>
      <c r="I394" s="4">
        <f>C383</f>
        <v>168.08015128</v>
      </c>
      <c r="J394" s="4">
        <v>15.94</v>
      </c>
      <c r="K394" s="4">
        <f>(I394/I397)*J394</f>
        <v>5.5014159291485054</v>
      </c>
    </row>
    <row r="395" spans="1:11">
      <c r="A395" s="4">
        <v>2</v>
      </c>
      <c r="B395" s="4">
        <f t="shared" ref="B395:C396" si="50">B331</f>
        <v>116.4084807</v>
      </c>
      <c r="C395" s="4">
        <f t="shared" si="50"/>
        <v>7</v>
      </c>
      <c r="D395" s="4">
        <f t="shared" ref="D395:D396" si="51">F331</f>
        <v>14.741886323524028</v>
      </c>
      <c r="G395" s="4">
        <v>2</v>
      </c>
      <c r="H395" s="4">
        <v>3</v>
      </c>
      <c r="I395" s="4">
        <f t="shared" ref="I395:I396" si="52">C384</f>
        <v>201.94245282</v>
      </c>
      <c r="J395" s="4">
        <v>15.94</v>
      </c>
      <c r="K395" s="4">
        <f>(I395/I397)*J395</f>
        <v>6.6097597976606757</v>
      </c>
    </row>
    <row r="396" spans="1:11">
      <c r="A396" s="4">
        <v>3</v>
      </c>
      <c r="B396" s="4">
        <f t="shared" si="50"/>
        <v>83.819981699999985</v>
      </c>
      <c r="C396" s="4">
        <f t="shared" si="50"/>
        <v>10</v>
      </c>
      <c r="D396" s="4">
        <f t="shared" si="51"/>
        <v>15.164146048844954</v>
      </c>
      <c r="G396" s="4">
        <v>3</v>
      </c>
      <c r="H396" s="4">
        <v>3</v>
      </c>
      <c r="I396" s="4">
        <f t="shared" si="52"/>
        <v>116.97885986999999</v>
      </c>
      <c r="J396" s="4">
        <v>15.94</v>
      </c>
      <c r="K396" s="4">
        <f>(I396/I397)*J396</f>
        <v>3.8288242731908189</v>
      </c>
    </row>
    <row r="397" spans="1:11">
      <c r="G397" s="4"/>
      <c r="H397" s="4"/>
      <c r="I397" s="4">
        <f>I394+I395+I396</f>
        <v>487.00146396999997</v>
      </c>
      <c r="J397" s="4"/>
      <c r="K397" s="4">
        <f>K394+K395+K396</f>
        <v>15.94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del Rocio Barrios Romero</dc:creator>
  <cp:lastModifiedBy>Rebeca del Rocio Barrios Romero</cp:lastModifiedBy>
  <dcterms:created xsi:type="dcterms:W3CDTF">2024-10-16T21:31:19Z</dcterms:created>
  <dcterms:modified xsi:type="dcterms:W3CDTF">2024-10-25T18:07:32Z</dcterms:modified>
</cp:coreProperties>
</file>