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Diseño Estructural\final\"/>
    </mc:Choice>
  </mc:AlternateContent>
  <xr:revisionPtr revIDLastSave="0" documentId="13_ncr:1_{88C69646-3F59-4427-B20E-DE006C675B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B215" i="1"/>
  <c r="F215" i="1"/>
  <c r="B210" i="1"/>
  <c r="F210" i="1" s="1"/>
  <c r="B211" i="1"/>
  <c r="F211" i="1"/>
  <c r="F217" i="1" s="1"/>
  <c r="B212" i="1"/>
  <c r="F212" i="1" s="1"/>
  <c r="B128" i="1"/>
  <c r="F128" i="1" s="1"/>
  <c r="B42" i="1"/>
  <c r="F42" i="1" s="1"/>
  <c r="G23" i="1"/>
  <c r="B45" i="1" s="1"/>
  <c r="G17" i="1"/>
  <c r="B130" i="1" s="1"/>
  <c r="F130" i="1" s="1"/>
  <c r="G16" i="1"/>
  <c r="B129" i="1" s="1"/>
  <c r="F129" i="1" s="1"/>
  <c r="AP215" i="1"/>
  <c r="AP214" i="1"/>
  <c r="AI203" i="1"/>
  <c r="AH203" i="1"/>
  <c r="BI202" i="1"/>
  <c r="AI223" i="1" s="1"/>
  <c r="AS202" i="1"/>
  <c r="AI216" i="1" s="1"/>
  <c r="AJ216" i="1" s="1"/>
  <c r="AI202" i="1"/>
  <c r="AH202" i="1"/>
  <c r="AI201" i="1"/>
  <c r="AH201" i="1"/>
  <c r="BI200" i="1"/>
  <c r="AI222" i="1" s="1"/>
  <c r="AJ222" i="1" s="1"/>
  <c r="AS200" i="1"/>
  <c r="AI215" i="1" s="1"/>
  <c r="AJ215" i="1" s="1"/>
  <c r="AI200" i="1"/>
  <c r="AH200" i="1"/>
  <c r="AI199" i="1"/>
  <c r="AH199" i="1"/>
  <c r="AI198" i="1"/>
  <c r="AH198" i="1"/>
  <c r="BI197" i="1"/>
  <c r="AI221" i="1" s="1"/>
  <c r="AS197" i="1"/>
  <c r="AI214" i="1" s="1"/>
  <c r="AJ214" i="1" s="1"/>
  <c r="AI197" i="1"/>
  <c r="AH197" i="1"/>
  <c r="AI196" i="1"/>
  <c r="AH196" i="1"/>
  <c r="BC193" i="1"/>
  <c r="AY206" i="1" s="1"/>
  <c r="BB193" i="1"/>
  <c r="AX206" i="1" s="1"/>
  <c r="BC192" i="1"/>
  <c r="AY205" i="1" s="1"/>
  <c r="BB192" i="1"/>
  <c r="AX205" i="1" s="1"/>
  <c r="AM192" i="1"/>
  <c r="AL192" i="1"/>
  <c r="BC191" i="1"/>
  <c r="AY204" i="1" s="1"/>
  <c r="BB191" i="1"/>
  <c r="AX204" i="1" s="1"/>
  <c r="AM191" i="1"/>
  <c r="AL191" i="1"/>
  <c r="BC190" i="1"/>
  <c r="AY203" i="1" s="1"/>
  <c r="BB190" i="1"/>
  <c r="AX203" i="1" s="1"/>
  <c r="AM190" i="1"/>
  <c r="AL190" i="1"/>
  <c r="BC189" i="1"/>
  <c r="AY202" i="1" s="1"/>
  <c r="BB189" i="1"/>
  <c r="AX202" i="1" s="1"/>
  <c r="AM189" i="1"/>
  <c r="AL189" i="1"/>
  <c r="BC188" i="1"/>
  <c r="AY201" i="1" s="1"/>
  <c r="BB188" i="1"/>
  <c r="AX201" i="1" s="1"/>
  <c r="AM188" i="1"/>
  <c r="AL188" i="1"/>
  <c r="BC187" i="1"/>
  <c r="AY200" i="1" s="1"/>
  <c r="BB187" i="1"/>
  <c r="AX200" i="1" s="1"/>
  <c r="AM187" i="1"/>
  <c r="AL187" i="1"/>
  <c r="BC186" i="1"/>
  <c r="AY199" i="1" s="1"/>
  <c r="BB186" i="1"/>
  <c r="AX199" i="1" s="1"/>
  <c r="AM186" i="1"/>
  <c r="AL186" i="1"/>
  <c r="BC185" i="1"/>
  <c r="AY198" i="1" s="1"/>
  <c r="BB185" i="1"/>
  <c r="AX198" i="1" s="1"/>
  <c r="AM185" i="1"/>
  <c r="AL185" i="1"/>
  <c r="AG131" i="1"/>
  <c r="AF131" i="1"/>
  <c r="BG130" i="1"/>
  <c r="AG156" i="1" s="1"/>
  <c r="AH156" i="1" s="1"/>
  <c r="AQ130" i="1"/>
  <c r="AG149" i="1" s="1"/>
  <c r="AH149" i="1" s="1"/>
  <c r="AG130" i="1"/>
  <c r="AF130" i="1"/>
  <c r="AG129" i="1"/>
  <c r="AF129" i="1"/>
  <c r="BG128" i="1"/>
  <c r="AG155" i="1" s="1"/>
  <c r="AH155" i="1" s="1"/>
  <c r="AQ128" i="1"/>
  <c r="AG148" i="1" s="1"/>
  <c r="AH148" i="1" s="1"/>
  <c r="AG128" i="1"/>
  <c r="AF128" i="1"/>
  <c r="AG127" i="1"/>
  <c r="AF127" i="1"/>
  <c r="AG126" i="1"/>
  <c r="AF126" i="1"/>
  <c r="BG125" i="1"/>
  <c r="AG154" i="1" s="1"/>
  <c r="AQ125" i="1"/>
  <c r="AG147" i="1" s="1"/>
  <c r="AG125" i="1"/>
  <c r="AF125" i="1"/>
  <c r="AG124" i="1"/>
  <c r="AF124" i="1"/>
  <c r="BA121" i="1"/>
  <c r="AW134" i="1" s="1"/>
  <c r="AZ121" i="1"/>
  <c r="AV134" i="1" s="1"/>
  <c r="BA120" i="1"/>
  <c r="AW133" i="1" s="1"/>
  <c r="AZ120" i="1"/>
  <c r="AV133" i="1" s="1"/>
  <c r="AK120" i="1"/>
  <c r="AJ120" i="1"/>
  <c r="BA119" i="1"/>
  <c r="AW132" i="1" s="1"/>
  <c r="AZ119" i="1"/>
  <c r="AV132" i="1" s="1"/>
  <c r="AK119" i="1"/>
  <c r="AJ119" i="1"/>
  <c r="BA118" i="1"/>
  <c r="AW131" i="1" s="1"/>
  <c r="AZ118" i="1"/>
  <c r="AV131" i="1" s="1"/>
  <c r="AK118" i="1"/>
  <c r="AJ118" i="1"/>
  <c r="BA117" i="1"/>
  <c r="AW130" i="1" s="1"/>
  <c r="AZ117" i="1"/>
  <c r="AV130" i="1" s="1"/>
  <c r="AK117" i="1"/>
  <c r="AJ117" i="1"/>
  <c r="BA116" i="1"/>
  <c r="AW129" i="1" s="1"/>
  <c r="AZ116" i="1"/>
  <c r="AV129" i="1" s="1"/>
  <c r="AK116" i="1"/>
  <c r="AJ116" i="1"/>
  <c r="BA115" i="1"/>
  <c r="AW128" i="1" s="1"/>
  <c r="AZ115" i="1"/>
  <c r="AV128" i="1" s="1"/>
  <c r="AK115" i="1"/>
  <c r="AJ115" i="1"/>
  <c r="BA114" i="1"/>
  <c r="AW127" i="1" s="1"/>
  <c r="AZ114" i="1"/>
  <c r="AV127" i="1" s="1"/>
  <c r="AK114" i="1"/>
  <c r="AJ114" i="1"/>
  <c r="BA113" i="1"/>
  <c r="AW126" i="1" s="1"/>
  <c r="AZ113" i="1"/>
  <c r="AV126" i="1" s="1"/>
  <c r="AK113" i="1"/>
  <c r="AJ113" i="1"/>
  <c r="AH75" i="1"/>
  <c r="AJ74" i="1"/>
  <c r="AJ73" i="1"/>
  <c r="AJ72" i="1"/>
  <c r="AG26" i="1"/>
  <c r="AE26" i="1"/>
  <c r="AE23" i="1"/>
  <c r="AG29" i="1" s="1"/>
  <c r="AC23" i="1"/>
  <c r="AE29" i="1" s="1"/>
  <c r="AA14" i="1"/>
  <c r="B131" i="1" l="1"/>
  <c r="F131" i="1" s="1"/>
  <c r="F132" i="1" s="1"/>
  <c r="B43" i="1"/>
  <c r="F43" i="1" s="1"/>
  <c r="B213" i="1"/>
  <c r="F213" i="1" s="1"/>
  <c r="B214" i="1"/>
  <c r="F214" i="1" s="1"/>
  <c r="B216" i="1"/>
  <c r="F216" i="1" s="1"/>
  <c r="B44" i="1"/>
  <c r="AI224" i="1"/>
  <c r="AO234" i="1"/>
  <c r="AJ223" i="1"/>
  <c r="AG157" i="1"/>
  <c r="AH147" i="1"/>
  <c r="AH150" i="1" s="1"/>
  <c r="AG150" i="1"/>
  <c r="AO232" i="1"/>
  <c r="AS205" i="1"/>
  <c r="AO233" i="1"/>
  <c r="AJ217" i="1"/>
  <c r="AI217" i="1"/>
  <c r="AJ221" i="1"/>
  <c r="BI208" i="1"/>
  <c r="AH154" i="1"/>
  <c r="AH157" i="1" s="1"/>
  <c r="BG136" i="1"/>
  <c r="AQ133" i="1"/>
  <c r="AJ75" i="1"/>
  <c r="AK74" i="1" s="1"/>
  <c r="AL74" i="1" s="1"/>
  <c r="AE41" i="1"/>
  <c r="AE38" i="1"/>
  <c r="AE32" i="1"/>
  <c r="AE35" i="1" s="1"/>
  <c r="R300" i="1"/>
  <c r="V299" i="1"/>
  <c r="U299" i="1"/>
  <c r="V298" i="1"/>
  <c r="U298" i="1"/>
  <c r="V297" i="1"/>
  <c r="U297" i="1"/>
  <c r="V296" i="1"/>
  <c r="U296" i="1"/>
  <c r="U281" i="1"/>
  <c r="T260" i="1"/>
  <c r="T259" i="1"/>
  <c r="T258" i="1"/>
  <c r="T257" i="1"/>
  <c r="S248" i="1"/>
  <c r="U243" i="1" s="1"/>
  <c r="V243" i="1" s="1"/>
  <c r="T244" i="1"/>
  <c r="S233" i="1"/>
  <c r="U229" i="1" s="1"/>
  <c r="V229" i="1" s="1"/>
  <c r="T230" i="1"/>
  <c r="V215" i="1"/>
  <c r="V214" i="1"/>
  <c r="V213" i="1"/>
  <c r="V212" i="1"/>
  <c r="U197" i="1"/>
  <c r="T176" i="1"/>
  <c r="T175" i="1"/>
  <c r="T174" i="1"/>
  <c r="T173" i="1"/>
  <c r="S164" i="1"/>
  <c r="U159" i="1" s="1"/>
  <c r="V159" i="1" s="1"/>
  <c r="T160" i="1"/>
  <c r="S149" i="1"/>
  <c r="U145" i="1" s="1"/>
  <c r="V145" i="1" s="1"/>
  <c r="T146" i="1"/>
  <c r="V131" i="1"/>
  <c r="V130" i="1"/>
  <c r="V129" i="1"/>
  <c r="V128" i="1"/>
  <c r="U111" i="1"/>
  <c r="T90" i="1"/>
  <c r="T89" i="1"/>
  <c r="T88" i="1"/>
  <c r="T87" i="1"/>
  <c r="S78" i="1"/>
  <c r="U73" i="1" s="1"/>
  <c r="V73" i="1" s="1"/>
  <c r="T74" i="1"/>
  <c r="S63" i="1"/>
  <c r="U59" i="1" s="1"/>
  <c r="V59" i="1" s="1"/>
  <c r="T60" i="1"/>
  <c r="V45" i="1"/>
  <c r="V44" i="1"/>
  <c r="V43" i="1"/>
  <c r="V42" i="1"/>
  <c r="AD369" i="1"/>
  <c r="C386" i="1" s="1"/>
  <c r="AD371" i="1"/>
  <c r="C387" i="1" s="1"/>
  <c r="D387" i="1" s="1"/>
  <c r="AD366" i="1"/>
  <c r="C385" i="1" s="1"/>
  <c r="W355" i="1"/>
  <c r="S368" i="1" s="1"/>
  <c r="W356" i="1"/>
  <c r="S369" i="1" s="1"/>
  <c r="W357" i="1"/>
  <c r="S370" i="1" s="1"/>
  <c r="W358" i="1"/>
  <c r="S371" i="1" s="1"/>
  <c r="W359" i="1"/>
  <c r="S372" i="1" s="1"/>
  <c r="W360" i="1"/>
  <c r="S373" i="1" s="1"/>
  <c r="W361" i="1"/>
  <c r="S374" i="1" s="1"/>
  <c r="W362" i="1"/>
  <c r="S375" i="1" s="1"/>
  <c r="W354" i="1"/>
  <c r="S367" i="1" s="1"/>
  <c r="X362" i="1"/>
  <c r="T375" i="1" s="1"/>
  <c r="X361" i="1"/>
  <c r="T374" i="1" s="1"/>
  <c r="X360" i="1"/>
  <c r="T373" i="1" s="1"/>
  <c r="X359" i="1"/>
  <c r="T372" i="1" s="1"/>
  <c r="X358" i="1"/>
  <c r="T371" i="1" s="1"/>
  <c r="X357" i="1"/>
  <c r="T370" i="1" s="1"/>
  <c r="X356" i="1"/>
  <c r="T369" i="1" s="1"/>
  <c r="X355" i="1"/>
  <c r="T368" i="1" s="1"/>
  <c r="X354" i="1"/>
  <c r="T367" i="1" s="1"/>
  <c r="N371" i="1"/>
  <c r="C380" i="1" s="1"/>
  <c r="D380" i="1" s="1"/>
  <c r="N369" i="1"/>
  <c r="N366" i="1"/>
  <c r="C378" i="1" s="1"/>
  <c r="D378" i="1" s="1"/>
  <c r="D366" i="1"/>
  <c r="D367" i="1"/>
  <c r="D368" i="1"/>
  <c r="D369" i="1"/>
  <c r="D370" i="1"/>
  <c r="D371" i="1"/>
  <c r="D372" i="1"/>
  <c r="D365" i="1"/>
  <c r="C366" i="1"/>
  <c r="C367" i="1"/>
  <c r="C368" i="1"/>
  <c r="C369" i="1"/>
  <c r="C370" i="1"/>
  <c r="C371" i="1"/>
  <c r="C372" i="1"/>
  <c r="C365" i="1"/>
  <c r="G355" i="1"/>
  <c r="G356" i="1"/>
  <c r="G357" i="1"/>
  <c r="G358" i="1"/>
  <c r="G359" i="1"/>
  <c r="G360" i="1"/>
  <c r="G361" i="1"/>
  <c r="G354" i="1"/>
  <c r="H355" i="1"/>
  <c r="H356" i="1"/>
  <c r="H357" i="1"/>
  <c r="H358" i="1"/>
  <c r="H359" i="1"/>
  <c r="H360" i="1"/>
  <c r="H361" i="1"/>
  <c r="H354" i="1"/>
  <c r="C334" i="1"/>
  <c r="C398" i="1" s="1"/>
  <c r="C333" i="1"/>
  <c r="C397" i="1" s="1"/>
  <c r="C332" i="1"/>
  <c r="C396" i="1" s="1"/>
  <c r="E319" i="1"/>
  <c r="B323" i="1" s="1"/>
  <c r="C312" i="1"/>
  <c r="B300" i="1"/>
  <c r="F297" i="1"/>
  <c r="F298" i="1"/>
  <c r="F299" i="1"/>
  <c r="F296" i="1"/>
  <c r="E297" i="1"/>
  <c r="E298" i="1"/>
  <c r="E299" i="1"/>
  <c r="E296" i="1"/>
  <c r="E281" i="1"/>
  <c r="D260" i="1"/>
  <c r="D259" i="1"/>
  <c r="D258" i="1"/>
  <c r="D257" i="1"/>
  <c r="C248" i="1"/>
  <c r="E243" i="1" s="1"/>
  <c r="F243" i="1" s="1"/>
  <c r="D244" i="1"/>
  <c r="C233" i="1"/>
  <c r="E226" i="1" s="1"/>
  <c r="F226" i="1" s="1"/>
  <c r="D230" i="1"/>
  <c r="E197" i="1"/>
  <c r="D176" i="1"/>
  <c r="D175" i="1"/>
  <c r="D174" i="1"/>
  <c r="D173" i="1"/>
  <c r="C164" i="1"/>
  <c r="E158" i="1" s="1"/>
  <c r="F158" i="1" s="1"/>
  <c r="D160" i="1"/>
  <c r="C149" i="1"/>
  <c r="E144" i="1" s="1"/>
  <c r="F144" i="1" s="1"/>
  <c r="D146" i="1"/>
  <c r="AL150" i="1" l="1"/>
  <c r="AO151" i="1" s="1"/>
  <c r="F300" i="1"/>
  <c r="B305" i="1" s="1"/>
  <c r="H384" i="1" s="1"/>
  <c r="AJ224" i="1"/>
  <c r="AL149" i="1"/>
  <c r="AO150" i="1" s="1"/>
  <c r="V132" i="1"/>
  <c r="E145" i="1"/>
  <c r="F145" i="1" s="1"/>
  <c r="E159" i="1"/>
  <c r="F159" i="1" s="1"/>
  <c r="V216" i="1"/>
  <c r="D261" i="1"/>
  <c r="B278" i="1" s="1"/>
  <c r="AO235" i="1"/>
  <c r="AQ233" i="1" s="1"/>
  <c r="T91" i="1"/>
  <c r="R109" i="1" s="1"/>
  <c r="E300" i="1"/>
  <c r="B304" i="1" s="1"/>
  <c r="H383" i="1" s="1"/>
  <c r="T177" i="1"/>
  <c r="R191" i="1" s="1"/>
  <c r="AK73" i="1"/>
  <c r="AL73" i="1" s="1"/>
  <c r="AK72" i="1"/>
  <c r="N374" i="1"/>
  <c r="I396" i="1"/>
  <c r="C388" i="1"/>
  <c r="D385" i="1"/>
  <c r="D386" i="1"/>
  <c r="I397" i="1"/>
  <c r="U300" i="1"/>
  <c r="R304" i="1" s="1"/>
  <c r="V300" i="1"/>
  <c r="R305" i="1" s="1"/>
  <c r="I398" i="1"/>
  <c r="E238" i="1"/>
  <c r="F238" i="1" s="1"/>
  <c r="C379" i="1"/>
  <c r="D379" i="1" s="1"/>
  <c r="D381" i="1" s="1"/>
  <c r="E239" i="1"/>
  <c r="F239" i="1" s="1"/>
  <c r="E240" i="1"/>
  <c r="F240" i="1" s="1"/>
  <c r="V46" i="1"/>
  <c r="D177" i="1"/>
  <c r="B191" i="1" s="1"/>
  <c r="E241" i="1"/>
  <c r="F241" i="1" s="1"/>
  <c r="T261" i="1"/>
  <c r="R279" i="1" s="1"/>
  <c r="R275" i="1"/>
  <c r="U55" i="1"/>
  <c r="V55" i="1" s="1"/>
  <c r="U156" i="1"/>
  <c r="V156" i="1" s="1"/>
  <c r="U225" i="1"/>
  <c r="V225" i="1" s="1"/>
  <c r="U72" i="1"/>
  <c r="V72" i="1" s="1"/>
  <c r="U143" i="1"/>
  <c r="V143" i="1" s="1"/>
  <c r="U241" i="1"/>
  <c r="V241" i="1" s="1"/>
  <c r="U68" i="1"/>
  <c r="V68" i="1" s="1"/>
  <c r="U154" i="1"/>
  <c r="V154" i="1" s="1"/>
  <c r="U70" i="1"/>
  <c r="V70" i="1" s="1"/>
  <c r="U141" i="1"/>
  <c r="V141" i="1" s="1"/>
  <c r="U239" i="1"/>
  <c r="V239" i="1" s="1"/>
  <c r="U71" i="1"/>
  <c r="V71" i="1" s="1"/>
  <c r="U142" i="1"/>
  <c r="V142" i="1" s="1"/>
  <c r="U240" i="1"/>
  <c r="V240" i="1" s="1"/>
  <c r="U57" i="1"/>
  <c r="V57" i="1" s="1"/>
  <c r="U157" i="1"/>
  <c r="V157" i="1" s="1"/>
  <c r="U226" i="1"/>
  <c r="V226" i="1" s="1"/>
  <c r="U58" i="1"/>
  <c r="V58" i="1" s="1"/>
  <c r="U158" i="1"/>
  <c r="V158" i="1" s="1"/>
  <c r="U227" i="1"/>
  <c r="V227" i="1" s="1"/>
  <c r="U69" i="1"/>
  <c r="V69" i="1" s="1"/>
  <c r="U238" i="1"/>
  <c r="V238" i="1" s="1"/>
  <c r="U155" i="1"/>
  <c r="V155" i="1" s="1"/>
  <c r="U56" i="1"/>
  <c r="V56" i="1" s="1"/>
  <c r="U144" i="1"/>
  <c r="V144" i="1" s="1"/>
  <c r="U242" i="1"/>
  <c r="V242" i="1" s="1"/>
  <c r="U228" i="1"/>
  <c r="V228" i="1" s="1"/>
  <c r="AD377" i="1"/>
  <c r="E227" i="1"/>
  <c r="F227" i="1" s="1"/>
  <c r="E242" i="1"/>
  <c r="F242" i="1" s="1"/>
  <c r="E228" i="1"/>
  <c r="F228" i="1" s="1"/>
  <c r="E229" i="1"/>
  <c r="F229" i="1" s="1"/>
  <c r="E225" i="1"/>
  <c r="F225" i="1" s="1"/>
  <c r="B193" i="1"/>
  <c r="E154" i="1"/>
  <c r="F154" i="1" s="1"/>
  <c r="E155" i="1"/>
  <c r="F155" i="1" s="1"/>
  <c r="E141" i="1"/>
  <c r="F141" i="1" s="1"/>
  <c r="E156" i="1"/>
  <c r="F156" i="1" s="1"/>
  <c r="E142" i="1"/>
  <c r="F142" i="1" s="1"/>
  <c r="E157" i="1"/>
  <c r="F157" i="1" s="1"/>
  <c r="E143" i="1"/>
  <c r="F143" i="1" s="1"/>
  <c r="E111" i="1"/>
  <c r="D88" i="1"/>
  <c r="D89" i="1"/>
  <c r="D90" i="1"/>
  <c r="D87" i="1"/>
  <c r="C78" i="1"/>
  <c r="E73" i="1" s="1"/>
  <c r="F73" i="1" s="1"/>
  <c r="D74" i="1"/>
  <c r="C63" i="1"/>
  <c r="E55" i="1" s="1"/>
  <c r="F55" i="1" s="1"/>
  <c r="D60" i="1"/>
  <c r="F44" i="1"/>
  <c r="F45" i="1"/>
  <c r="B277" i="1" l="1"/>
  <c r="R276" i="1"/>
  <c r="B275" i="1"/>
  <c r="B276" i="1"/>
  <c r="R192" i="1"/>
  <c r="R277" i="1"/>
  <c r="C381" i="1"/>
  <c r="H381" i="1" s="1"/>
  <c r="K382" i="1" s="1"/>
  <c r="R107" i="1"/>
  <c r="R108" i="1"/>
  <c r="R105" i="1"/>
  <c r="R194" i="1"/>
  <c r="B279" i="1"/>
  <c r="R195" i="1"/>
  <c r="AL72" i="1"/>
  <c r="AL75" i="1" s="1"/>
  <c r="AK75" i="1"/>
  <c r="R106" i="1"/>
  <c r="R278" i="1"/>
  <c r="D91" i="1"/>
  <c r="B109" i="1" s="1"/>
  <c r="B192" i="1"/>
  <c r="V160" i="1"/>
  <c r="AQ234" i="1"/>
  <c r="AQ232" i="1"/>
  <c r="B194" i="1"/>
  <c r="R193" i="1"/>
  <c r="B195" i="1"/>
  <c r="E56" i="1"/>
  <c r="F56" i="1" s="1"/>
  <c r="E57" i="1"/>
  <c r="F57" i="1" s="1"/>
  <c r="E59" i="1"/>
  <c r="F59" i="1" s="1"/>
  <c r="F244" i="1"/>
  <c r="E68" i="1"/>
  <c r="F68" i="1" s="1"/>
  <c r="E70" i="1"/>
  <c r="F70" i="1" s="1"/>
  <c r="E69" i="1"/>
  <c r="F69" i="1" s="1"/>
  <c r="F46" i="1"/>
  <c r="E71" i="1"/>
  <c r="F71" i="1" s="1"/>
  <c r="I399" i="1"/>
  <c r="K397" i="1" s="1"/>
  <c r="E58" i="1"/>
  <c r="F58" i="1" s="1"/>
  <c r="V74" i="1"/>
  <c r="E72" i="1"/>
  <c r="F72" i="1" s="1"/>
  <c r="D388" i="1"/>
  <c r="H380" i="1" s="1"/>
  <c r="K381" i="1" s="1"/>
  <c r="V146" i="1"/>
  <c r="V244" i="1"/>
  <c r="V230" i="1"/>
  <c r="V60" i="1"/>
  <c r="F230" i="1"/>
  <c r="F146" i="1"/>
  <c r="F160" i="1"/>
  <c r="B280" i="1" l="1"/>
  <c r="B282" i="1"/>
  <c r="R280" i="1"/>
  <c r="R112" i="1"/>
  <c r="B283" i="1"/>
  <c r="R113" i="1"/>
  <c r="W78" i="1"/>
  <c r="K396" i="1"/>
  <c r="R282" i="1"/>
  <c r="R198" i="1"/>
  <c r="R283" i="1"/>
  <c r="B105" i="1"/>
  <c r="B199" i="1"/>
  <c r="B108" i="1"/>
  <c r="B106" i="1"/>
  <c r="W164" i="1"/>
  <c r="R110" i="1"/>
  <c r="B198" i="1"/>
  <c r="AQ235" i="1"/>
  <c r="B107" i="1"/>
  <c r="B196" i="1"/>
  <c r="R199" i="1"/>
  <c r="F60" i="1"/>
  <c r="R196" i="1"/>
  <c r="K398" i="1"/>
  <c r="F74" i="1"/>
  <c r="G248" i="1"/>
  <c r="F284" i="1" s="1"/>
  <c r="B309" i="1" s="1"/>
  <c r="W248" i="1"/>
  <c r="V284" i="1" s="1"/>
  <c r="G164" i="1"/>
  <c r="V114" i="1" l="1"/>
  <c r="K399" i="1"/>
  <c r="V200" i="1"/>
  <c r="F200" i="1"/>
  <c r="B310" i="1" s="1"/>
  <c r="B333" i="1" s="1"/>
  <c r="B397" i="1" s="1"/>
  <c r="G78" i="1"/>
  <c r="B113" i="1"/>
  <c r="B110" i="1"/>
  <c r="B112" i="1"/>
  <c r="B332" i="1"/>
  <c r="F114" i="1" l="1"/>
  <c r="B311" i="1" s="1"/>
  <c r="B334" i="1" s="1"/>
  <c r="D334" i="1" s="1"/>
  <c r="D333" i="1"/>
  <c r="D332" i="1"/>
  <c r="B396" i="1"/>
  <c r="B312" i="1" l="1"/>
  <c r="B324" i="1" s="1"/>
  <c r="B325" i="1" s="1"/>
  <c r="E324" i="1" s="1"/>
  <c r="E325" i="1" s="1"/>
  <c r="B398" i="1"/>
  <c r="D335" i="1"/>
  <c r="E333" i="1" l="1"/>
  <c r="F333" i="1" s="1"/>
  <c r="D397" i="1" s="1"/>
  <c r="E334" i="1"/>
  <c r="F334" i="1" s="1"/>
  <c r="D398" i="1" s="1"/>
  <c r="E332" i="1"/>
  <c r="F332" i="1" s="1"/>
  <c r="F335" i="1" l="1"/>
  <c r="D396" i="1"/>
</calcChain>
</file>

<file path=xl/sharedStrings.xml><?xml version="1.0" encoding="utf-8"?>
<sst xmlns="http://schemas.openxmlformats.org/spreadsheetml/2006/main" count="1253" uniqueCount="290">
  <si>
    <t>Techo</t>
  </si>
  <si>
    <t>Entre Piso</t>
  </si>
  <si>
    <t>Direccion</t>
  </si>
  <si>
    <t>Tipo</t>
  </si>
  <si>
    <t>Base (m)</t>
  </si>
  <si>
    <t>Altura (m)</t>
  </si>
  <si>
    <t>Area  (m^2)</t>
  </si>
  <si>
    <t>Carga (kg/m2)</t>
  </si>
  <si>
    <t>Viva</t>
  </si>
  <si>
    <t>Sobre Losa</t>
  </si>
  <si>
    <t>Bajo Losa</t>
  </si>
  <si>
    <t>Sobre Carga</t>
  </si>
  <si>
    <t>Y</t>
  </si>
  <si>
    <t>X</t>
  </si>
  <si>
    <t>V-A</t>
  </si>
  <si>
    <t>V-1</t>
  </si>
  <si>
    <t>Vigas</t>
  </si>
  <si>
    <t>Muros</t>
  </si>
  <si>
    <t>W (kg/m2)</t>
  </si>
  <si>
    <t>Espesor t(m)</t>
  </si>
  <si>
    <t>Longitud M1 (m)</t>
  </si>
  <si>
    <t>Longitud M2 (m)</t>
  </si>
  <si>
    <t>Area M1 (m^2)</t>
  </si>
  <si>
    <t>Area M2 (m^2)</t>
  </si>
  <si>
    <t>Elevador</t>
  </si>
  <si>
    <t>Lado Corto 1 (m)</t>
  </si>
  <si>
    <t>Lado Corto 2 (m)</t>
  </si>
  <si>
    <t>Lado Interno 1 (m)</t>
  </si>
  <si>
    <t>Lado Interno 2 (m)</t>
  </si>
  <si>
    <t>Lado Largo</t>
  </si>
  <si>
    <t>Espesor (m)</t>
  </si>
  <si>
    <t>Area (m^2)</t>
  </si>
  <si>
    <t>Columnas</t>
  </si>
  <si>
    <t>C-A</t>
  </si>
  <si>
    <t>Datos de Concreto</t>
  </si>
  <si>
    <t>F´c (kg/cm^2)</t>
  </si>
  <si>
    <t>Peso Concreto W (kg)</t>
  </si>
  <si>
    <t>del concreto EC</t>
  </si>
  <si>
    <t>(kg/ m^2)</t>
  </si>
  <si>
    <t xml:space="preserve">Modulo de elasticicdad </t>
  </si>
  <si>
    <t>Modulo de Corte</t>
  </si>
  <si>
    <t>EG = 40% EC</t>
  </si>
  <si>
    <t xml:space="preserve"> (kg / m^2)</t>
  </si>
  <si>
    <t>Peso en Toneladas</t>
  </si>
  <si>
    <t>t Critico (m)</t>
  </si>
  <si>
    <t>Losas</t>
  </si>
  <si>
    <t>Elemento</t>
  </si>
  <si>
    <t>Muro 1</t>
  </si>
  <si>
    <t>muro 2</t>
  </si>
  <si>
    <t>Elevadores</t>
  </si>
  <si>
    <t>Peso del Concreto</t>
  </si>
  <si>
    <t>No.</t>
  </si>
  <si>
    <t>W</t>
  </si>
  <si>
    <t>PESO DE VIGAS</t>
  </si>
  <si>
    <t>EJE Y</t>
  </si>
  <si>
    <t>A</t>
  </si>
  <si>
    <t>B</t>
  </si>
  <si>
    <t>C</t>
  </si>
  <si>
    <t>Eje</t>
  </si>
  <si>
    <t>Base de Viga (m)</t>
  </si>
  <si>
    <t>Altura de Viga (m)</t>
  </si>
  <si>
    <t>Longitud (m)</t>
  </si>
  <si>
    <t>Longitud total (m)</t>
  </si>
  <si>
    <t>Area de Viga (m^2)</t>
  </si>
  <si>
    <t>EJE X</t>
  </si>
  <si>
    <t>PESO POR LOSA</t>
  </si>
  <si>
    <t>Losa</t>
  </si>
  <si>
    <t>Longitud Y (m)</t>
  </si>
  <si>
    <t>Longitud X (m)</t>
  </si>
  <si>
    <t>Area ( m^2)</t>
  </si>
  <si>
    <t>AreaTotal</t>
  </si>
  <si>
    <t>Espesor de Losa (m)</t>
  </si>
  <si>
    <t>Carga (Ton/m^2)</t>
  </si>
  <si>
    <t>Wpropio (ton)</t>
  </si>
  <si>
    <t>WS/Losa (ton)</t>
  </si>
  <si>
    <t>WB/ Losa (ton)</t>
  </si>
  <si>
    <t>WS/C (ton)</t>
  </si>
  <si>
    <t>Peso de Carga Viva</t>
  </si>
  <si>
    <t>Peso por sismo</t>
  </si>
  <si>
    <t>Carga Muerta Total</t>
  </si>
  <si>
    <t>Peso total de Losa</t>
  </si>
  <si>
    <t>Peso total de Col. (Ton)</t>
  </si>
  <si>
    <t>Longitud muros (m)42.21</t>
  </si>
  <si>
    <t>Altura de Muros</t>
  </si>
  <si>
    <t>Wm (Ton/m^2)</t>
  </si>
  <si>
    <t>W total de Muros</t>
  </si>
  <si>
    <t>Vol</t>
  </si>
  <si>
    <t>Peso</t>
  </si>
  <si>
    <t>Peso total</t>
  </si>
  <si>
    <t>Peso Total de Vigas</t>
  </si>
  <si>
    <t>Peso Total por Nivel</t>
  </si>
  <si>
    <t>NIVEL 2</t>
  </si>
  <si>
    <t>NIVEL 1</t>
  </si>
  <si>
    <t>Xcm1</t>
  </si>
  <si>
    <t>Xcm2</t>
  </si>
  <si>
    <t>Xcm3</t>
  </si>
  <si>
    <t>Xcm4</t>
  </si>
  <si>
    <t>Ycm1</t>
  </si>
  <si>
    <t>Ycm2</t>
  </si>
  <si>
    <t>Ycm3</t>
  </si>
  <si>
    <t>Ycm4</t>
  </si>
  <si>
    <t>Calculo de Centro de masa de Cada Losa</t>
  </si>
  <si>
    <t xml:space="preserve"> Losa</t>
  </si>
  <si>
    <t>Area</t>
  </si>
  <si>
    <t>X(m)</t>
  </si>
  <si>
    <t>Y(m)</t>
  </si>
  <si>
    <t>A*x</t>
  </si>
  <si>
    <t>A*Y</t>
  </si>
  <si>
    <t>Xcm</t>
  </si>
  <si>
    <t>Ycm</t>
  </si>
  <si>
    <t xml:space="preserve">Centro de masa del Edificio </t>
  </si>
  <si>
    <t>Nivel</t>
  </si>
  <si>
    <t>Peso Sismico (ton)</t>
  </si>
  <si>
    <t>Altura Acumulada (m)</t>
  </si>
  <si>
    <t>Calculo de Coeficiente ZICKS</t>
  </si>
  <si>
    <t>Zona</t>
  </si>
  <si>
    <t>Z</t>
  </si>
  <si>
    <t>K</t>
  </si>
  <si>
    <t>S</t>
  </si>
  <si>
    <t>C*S</t>
  </si>
  <si>
    <t>I</t>
  </si>
  <si>
    <t>ZICKS</t>
  </si>
  <si>
    <t>Corte Basal = ZICKS* Wsismico total</t>
  </si>
  <si>
    <t>Wsismo total</t>
  </si>
  <si>
    <t>Corte basal (ton)</t>
  </si>
  <si>
    <t>Fuerza top = 0.07*PNV*Vb</t>
  </si>
  <si>
    <t>PNV</t>
  </si>
  <si>
    <t>Vb</t>
  </si>
  <si>
    <t>Fuerza top (ton)</t>
  </si>
  <si>
    <t>Distribucion de Fuerza por Piso</t>
  </si>
  <si>
    <t>Peso Sismico</t>
  </si>
  <si>
    <t>H acumulada</t>
  </si>
  <si>
    <t>Wsismico*hacum</t>
  </si>
  <si>
    <t>Cx</t>
  </si>
  <si>
    <t>Fp(ton)</t>
  </si>
  <si>
    <t>Rigidez por Piso</t>
  </si>
  <si>
    <t>Ec (kg/cm2)</t>
  </si>
  <si>
    <t>Eg (kg/cm2)</t>
  </si>
  <si>
    <t>Long. M1</t>
  </si>
  <si>
    <t>Long. M2</t>
  </si>
  <si>
    <t>Espe t</t>
  </si>
  <si>
    <t>Muro (cm)</t>
  </si>
  <si>
    <t>Lado Corto 1</t>
  </si>
  <si>
    <t>Lado corto 2</t>
  </si>
  <si>
    <t>Lado Inter 1</t>
  </si>
  <si>
    <t>Lado Inter 2</t>
  </si>
  <si>
    <t xml:space="preserve">Eje </t>
  </si>
  <si>
    <t>ELEMENTO</t>
  </si>
  <si>
    <t>NIVEL</t>
  </si>
  <si>
    <t>VOLAD/EMPO</t>
  </si>
  <si>
    <t>b (cm)</t>
  </si>
  <si>
    <t>h (cm)</t>
  </si>
  <si>
    <t>Inercia</t>
  </si>
  <si>
    <t>Area (cm2)</t>
  </si>
  <si>
    <t>COLUMNA</t>
  </si>
  <si>
    <t>MURO  1</t>
  </si>
  <si>
    <t>MURO ELE. LARGO</t>
  </si>
  <si>
    <t>MURO M2</t>
  </si>
  <si>
    <t xml:space="preserve">COLUMNA </t>
  </si>
  <si>
    <t>VOLADIZO</t>
  </si>
  <si>
    <t>Altura (cm)</t>
  </si>
  <si>
    <t>Gc ( kg/cm2)</t>
  </si>
  <si>
    <t>Rigidez K</t>
  </si>
  <si>
    <t>K total de eje</t>
  </si>
  <si>
    <t>K total Y</t>
  </si>
  <si>
    <t>MURO  elev lado inter</t>
  </si>
  <si>
    <t>Muro M1</t>
  </si>
  <si>
    <t>Muro elev lado inter 2</t>
  </si>
  <si>
    <t>Columna</t>
  </si>
  <si>
    <t>Dy</t>
  </si>
  <si>
    <t>K*Dy</t>
  </si>
  <si>
    <t>Dx</t>
  </si>
  <si>
    <t>K*Dx</t>
  </si>
  <si>
    <t xml:space="preserve">Ecuacion de Ejes paralelos </t>
  </si>
  <si>
    <t>Hallamos Centro de Rigideces</t>
  </si>
  <si>
    <t>Xcr</t>
  </si>
  <si>
    <t>Ycr</t>
  </si>
  <si>
    <t>e Exentricidad</t>
  </si>
  <si>
    <t>ey(m)</t>
  </si>
  <si>
    <t>ex (m)</t>
  </si>
  <si>
    <t>Distribucion de Fuerzas por Eje</t>
  </si>
  <si>
    <t>Fuerza de Piso</t>
  </si>
  <si>
    <t>h Acumulada</t>
  </si>
  <si>
    <t>Fp (ton)</t>
  </si>
  <si>
    <t>Fuerza Por eje</t>
  </si>
  <si>
    <t>Feje (ton)</t>
  </si>
  <si>
    <t>Metodo de AGIES</t>
  </si>
  <si>
    <t>Metodo  SEAOC</t>
  </si>
  <si>
    <t>Decripcion de Variables</t>
  </si>
  <si>
    <t>Io= Indice de Sismicidad</t>
  </si>
  <si>
    <t>Scr= Ordenada Espectral T corto (g)</t>
  </si>
  <si>
    <t>S1r= Ordenada espectral T largo (g)</t>
  </si>
  <si>
    <t>NPS = Nivel de Proteccion Sismica</t>
  </si>
  <si>
    <t>Prob = En 50 años</t>
  </si>
  <si>
    <t>Fa= Coeficiente de Ssitio T corto</t>
  </si>
  <si>
    <t>Fv= Coeficientes de sitio T largo</t>
  </si>
  <si>
    <t>Na = Fac. por la proximidad de amenazas</t>
  </si>
  <si>
    <t>Nv = Fac. por la proximidad de amendazas</t>
  </si>
  <si>
    <t>Kd= Factores por nivel sismico</t>
  </si>
  <si>
    <t>D</t>
  </si>
  <si>
    <t>Norma</t>
  </si>
  <si>
    <t>Busqueda</t>
  </si>
  <si>
    <t>Ingrese</t>
  </si>
  <si>
    <t>Figugra: 4.5-1</t>
  </si>
  <si>
    <t>Figura: 4.2.2-1</t>
  </si>
  <si>
    <t>Tabla : 4.5-1</t>
  </si>
  <si>
    <t>Tabla : 4.5-2</t>
  </si>
  <si>
    <t>Figura: 4.6.2-2</t>
  </si>
  <si>
    <t>Figura: 4.6.2-3</t>
  </si>
  <si>
    <t>Figura: 4.5.5-1</t>
  </si>
  <si>
    <t>NSE-2</t>
  </si>
  <si>
    <t>Por clase de sitio</t>
  </si>
  <si>
    <t>Scs= Scr*Fa</t>
  </si>
  <si>
    <t>S1s= S1r*Fv</t>
  </si>
  <si>
    <t>Scs= Scr*Fa*Na</t>
  </si>
  <si>
    <t>S1s= S1r*Fv*Nv</t>
  </si>
  <si>
    <t>Por intensidad Sismica</t>
  </si>
  <si>
    <t>Periodo de Transicion</t>
  </si>
  <si>
    <t>Ts = S1s/Scs</t>
  </si>
  <si>
    <t>Scd = Kd*Scs</t>
  </si>
  <si>
    <t>S1d= Kd* S1s</t>
  </si>
  <si>
    <t>Periodo deMeseta</t>
  </si>
  <si>
    <t>To= 0.2 Ts</t>
  </si>
  <si>
    <t>Aceleracion Maxima</t>
  </si>
  <si>
    <t>AMSd= 0.40*Scd</t>
  </si>
  <si>
    <t>Componente Vertical</t>
  </si>
  <si>
    <t>Svd= 0.20*Scd</t>
  </si>
  <si>
    <t>T_a =K_T * ( (h_n)^ x )</t>
  </si>
  <si>
    <t>h_n (m)</t>
  </si>
  <si>
    <t>Altura de Edificacion</t>
  </si>
  <si>
    <t>K_T</t>
  </si>
  <si>
    <t>Coeficiente</t>
  </si>
  <si>
    <t>2.1.6</t>
  </si>
  <si>
    <t xml:space="preserve">T_a </t>
  </si>
  <si>
    <t>Caso 2</t>
  </si>
  <si>
    <t>Caso 3</t>
  </si>
  <si>
    <t xml:space="preserve"> Caso 1</t>
  </si>
  <si>
    <t>Sa(T) = Scd</t>
  </si>
  <si>
    <r>
      <t>Cuando To</t>
    </r>
    <r>
      <rPr>
        <sz val="11"/>
        <color theme="1"/>
        <rFont val="Calibri"/>
        <family val="2"/>
      </rPr>
      <t>≤ T≤ Ts</t>
    </r>
  </si>
  <si>
    <t>4.5.6-1</t>
  </si>
  <si>
    <t>4.5.6-2</t>
  </si>
  <si>
    <t>4.5.6-3</t>
  </si>
  <si>
    <t>Cuando T &gt; Ts</t>
  </si>
  <si>
    <t>Cuando  T&lt; To</t>
  </si>
  <si>
    <r>
      <t xml:space="preserve">Sa(T) = S1d/T </t>
    </r>
    <r>
      <rPr>
        <sz val="11"/>
        <color theme="1"/>
        <rFont val="Calibri"/>
        <family val="2"/>
      </rPr>
      <t>≤</t>
    </r>
    <r>
      <rPr>
        <sz val="8.6999999999999993"/>
        <color theme="1"/>
        <rFont val="Calibri"/>
        <family val="2"/>
      </rPr>
      <t xml:space="preserve"> Scd</t>
    </r>
  </si>
  <si>
    <t>Sa (T)m= Scd (0.4+0.6 T/ To)</t>
  </si>
  <si>
    <t>To</t>
  </si>
  <si>
    <t>Ta</t>
  </si>
  <si>
    <t>Ts</t>
  </si>
  <si>
    <t>Coeficiente Sismico</t>
  </si>
  <si>
    <t>Sc = Sa (t)/ R</t>
  </si>
  <si>
    <t>Sa (T) =</t>
  </si>
  <si>
    <t>R</t>
  </si>
  <si>
    <t>Cs</t>
  </si>
  <si>
    <t>0.75*kd *S1r/r</t>
  </si>
  <si>
    <t>0.044 Scd</t>
  </si>
  <si>
    <t>hn (m)</t>
  </si>
  <si>
    <t>Dx (m)</t>
  </si>
  <si>
    <t>Fuerza top</t>
  </si>
  <si>
    <t>K=</t>
  </si>
  <si>
    <t>0.75+0.5 Ta</t>
  </si>
  <si>
    <r>
      <t>Ta</t>
    </r>
    <r>
      <rPr>
        <sz val="11"/>
        <color theme="1"/>
        <rFont val="Calibri"/>
        <family val="2"/>
      </rPr>
      <t>≥  0.5</t>
    </r>
  </si>
  <si>
    <t>0.5&lt;Ta&lt;2.5</t>
  </si>
  <si>
    <t>Ta&gt; 2.5</t>
  </si>
  <si>
    <t>CONDICIONES</t>
  </si>
  <si>
    <t>Fuerza Top (Ton )</t>
  </si>
  <si>
    <t>Fuerza Top = 0.07 * PNV *Vb</t>
  </si>
  <si>
    <t>Cortante basal:</t>
  </si>
  <si>
    <t>Vb= Cs* Ws</t>
  </si>
  <si>
    <t>Vb= 49.01</t>
  </si>
  <si>
    <t>K total en Y</t>
  </si>
  <si>
    <t>Cry</t>
  </si>
  <si>
    <t>Crx</t>
  </si>
  <si>
    <t>Cmy</t>
  </si>
  <si>
    <t>Cmx</t>
  </si>
  <si>
    <t>ex</t>
  </si>
  <si>
    <t>ey</t>
  </si>
  <si>
    <t xml:space="preserve">Heidy Margarita Carrillo Méndez </t>
  </si>
  <si>
    <t xml:space="preserve">Rebeca del Rocio Barrios Romero </t>
  </si>
  <si>
    <t>Thomas Gustavo Bixcul Escobar</t>
  </si>
  <si>
    <t>Datos del Grupo</t>
  </si>
  <si>
    <t>Muro 2</t>
  </si>
  <si>
    <t>Longitud muros (m)</t>
  </si>
  <si>
    <t>NIVEL 3</t>
  </si>
  <si>
    <t>Columnas 1 (EjeB)</t>
  </si>
  <si>
    <t>Columnas 1 (EjeC)</t>
  </si>
  <si>
    <t>Columnas 1 (EjeA Y D)</t>
  </si>
  <si>
    <t>Muro 1 (EjeY)</t>
  </si>
  <si>
    <t>Muro 2 (EjeX)</t>
  </si>
  <si>
    <t>Muro Inclinado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</si>
</sst>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8.6999999999999993"/>
      <color theme="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4" xfId="0" applyFill="1" applyBorder="1"/>
    <xf numFmtId="0" fontId="0" fillId="4" borderId="0" xfId="0" applyFill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2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3" xfId="0" applyFill="1" applyBorder="1"/>
    <xf numFmtId="0" fontId="1" fillId="0" borderId="7" xfId="0" applyFont="1" applyBorder="1"/>
    <xf numFmtId="0" fontId="1" fillId="5" borderId="2" xfId="0" applyFont="1" applyFill="1" applyBorder="1"/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/>
    <xf numFmtId="0" fontId="1" fillId="5" borderId="4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/>
    <xf numFmtId="0" fontId="1" fillId="0" borderId="3" xfId="0" applyFont="1" applyBorder="1"/>
    <xf numFmtId="0" fontId="1" fillId="0" borderId="6" xfId="0" applyFont="1" applyBorder="1"/>
    <xf numFmtId="0" fontId="1" fillId="0" borderId="5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/>
    <xf numFmtId="0" fontId="0" fillId="6" borderId="0" xfId="0" applyFill="1"/>
    <xf numFmtId="0" fontId="1" fillId="6" borderId="0" xfId="0" applyFont="1" applyFill="1"/>
    <xf numFmtId="11" fontId="0" fillId="0" borderId="3" xfId="0" applyNumberFormat="1" applyBorder="1"/>
    <xf numFmtId="0" fontId="0" fillId="0" borderId="2" xfId="0" applyBorder="1"/>
    <xf numFmtId="11" fontId="0" fillId="0" borderId="6" xfId="0" applyNumberFormat="1" applyBorder="1"/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2" fillId="8" borderId="0" xfId="0" applyFont="1" applyFill="1"/>
    <xf numFmtId="0" fontId="3" fillId="8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10" borderId="0" xfId="0" applyFill="1"/>
    <xf numFmtId="0" fontId="0" fillId="11" borderId="10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0" xfId="0" applyFill="1"/>
    <xf numFmtId="0" fontId="0" fillId="11" borderId="14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11" borderId="17" xfId="0" applyFill="1" applyBorder="1"/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I399"/>
  <sheetViews>
    <sheetView tabSelected="1" topLeftCell="A40" zoomScale="79" zoomScaleNormal="79" workbookViewId="0">
      <selection activeCell="A26" sqref="A26:B35"/>
    </sheetView>
  </sheetViews>
  <sheetFormatPr baseColWidth="10" defaultRowHeight="14.4" x14ac:dyDescent="0.3"/>
  <cols>
    <col min="1" max="1" width="19.77734375" customWidth="1"/>
    <col min="2" max="3" width="18" customWidth="1"/>
    <col min="4" max="4" width="18.33203125" customWidth="1"/>
    <col min="6" max="6" width="16.88671875" customWidth="1"/>
    <col min="10" max="10" width="14.88671875" customWidth="1"/>
    <col min="12" max="12" width="17" customWidth="1"/>
    <col min="13" max="14" width="16.33203125" customWidth="1"/>
    <col min="18" max="18" width="21.21875" customWidth="1"/>
    <col min="19" max="19" width="14.21875" customWidth="1"/>
    <col min="20" max="20" width="13.88671875" customWidth="1"/>
    <col min="22" max="22" width="13.6640625" customWidth="1"/>
    <col min="23" max="23" width="13.77734375" customWidth="1"/>
    <col min="24" max="24" width="13.33203125" customWidth="1"/>
    <col min="26" max="26" width="13.21875" customWidth="1"/>
    <col min="27" max="27" width="16.21875" customWidth="1"/>
    <col min="28" max="28" width="19.77734375" customWidth="1"/>
    <col min="30" max="30" width="39.77734375" customWidth="1"/>
    <col min="31" max="31" width="19.6640625" customWidth="1"/>
    <col min="32" max="32" width="15.21875" customWidth="1"/>
    <col min="33" max="33" width="19.5546875" customWidth="1"/>
    <col min="34" max="34" width="25.21875" customWidth="1"/>
    <col min="35" max="35" width="19.88671875" customWidth="1"/>
    <col min="38" max="38" width="17.44140625" customWidth="1"/>
    <col min="59" max="59" width="14.6640625" customWidth="1"/>
  </cols>
  <sheetData>
    <row r="3" spans="1:33" ht="25.8" x14ac:dyDescent="0.5">
      <c r="A3" s="39" t="s">
        <v>187</v>
      </c>
      <c r="B3" s="38"/>
      <c r="C3" s="38"/>
      <c r="D3" s="38"/>
      <c r="E3" s="38"/>
      <c r="N3" s="38"/>
      <c r="O3" s="40"/>
      <c r="P3" s="40" t="s">
        <v>186</v>
      </c>
      <c r="Q3" s="40"/>
      <c r="R3" s="38"/>
      <c r="S3" s="38"/>
      <c r="T3" s="38"/>
    </row>
    <row r="4" spans="1:33" x14ac:dyDescent="0.3">
      <c r="I4" s="51"/>
      <c r="J4" s="51" t="s">
        <v>280</v>
      </c>
      <c r="K4" s="51"/>
      <c r="L4" s="51"/>
      <c r="M4" s="51"/>
    </row>
    <row r="5" spans="1:33" ht="15" thickBot="1" x14ac:dyDescent="0.35">
      <c r="A5" s="20" t="s">
        <v>7</v>
      </c>
      <c r="B5" s="21" t="s">
        <v>8</v>
      </c>
      <c r="C5" s="21" t="s">
        <v>9</v>
      </c>
      <c r="D5" s="21" t="s">
        <v>10</v>
      </c>
      <c r="E5" s="20" t="s">
        <v>11</v>
      </c>
      <c r="I5" s="51"/>
      <c r="J5" s="51"/>
      <c r="K5" s="51"/>
      <c r="L5" s="51"/>
      <c r="M5" s="51"/>
      <c r="Q5" s="20" t="s">
        <v>7</v>
      </c>
      <c r="R5" s="21" t="s">
        <v>8</v>
      </c>
      <c r="S5" s="21" t="s">
        <v>9</v>
      </c>
      <c r="T5" s="21" t="s">
        <v>10</v>
      </c>
      <c r="U5" s="20" t="s">
        <v>11</v>
      </c>
    </row>
    <row r="6" spans="1:33" x14ac:dyDescent="0.3">
      <c r="A6" s="23" t="s">
        <v>0</v>
      </c>
      <c r="B6" s="3">
        <v>150</v>
      </c>
      <c r="C6" s="3">
        <v>175</v>
      </c>
      <c r="D6" s="3">
        <v>125</v>
      </c>
      <c r="E6" s="3">
        <v>175</v>
      </c>
      <c r="I6" s="51"/>
      <c r="J6" s="52" t="s">
        <v>278</v>
      </c>
      <c r="K6" s="53"/>
      <c r="L6" s="53"/>
      <c r="M6" s="54">
        <v>202030193</v>
      </c>
      <c r="Q6" s="23" t="s">
        <v>0</v>
      </c>
      <c r="R6" s="3">
        <v>150</v>
      </c>
      <c r="S6" s="3">
        <v>60</v>
      </c>
      <c r="T6" s="3">
        <v>25</v>
      </c>
      <c r="U6" s="3">
        <v>185</v>
      </c>
    </row>
    <row r="7" spans="1:33" x14ac:dyDescent="0.3">
      <c r="A7" s="23" t="s">
        <v>1</v>
      </c>
      <c r="B7" s="3">
        <v>250</v>
      </c>
      <c r="C7" s="3">
        <v>175</v>
      </c>
      <c r="D7" s="3">
        <v>125</v>
      </c>
      <c r="E7" s="3">
        <v>275</v>
      </c>
      <c r="I7" s="51"/>
      <c r="J7" s="55" t="s">
        <v>277</v>
      </c>
      <c r="K7" s="56"/>
      <c r="L7" s="56"/>
      <c r="M7" s="57">
        <v>201830011</v>
      </c>
      <c r="Q7" s="23" t="s">
        <v>1</v>
      </c>
      <c r="R7" s="3">
        <v>250</v>
      </c>
      <c r="S7" s="3">
        <v>60</v>
      </c>
      <c r="T7" s="3">
        <v>25</v>
      </c>
      <c r="U7" s="3">
        <v>295</v>
      </c>
    </row>
    <row r="8" spans="1:33" ht="15" thickBot="1" x14ac:dyDescent="0.35">
      <c r="I8" s="51"/>
      <c r="J8" s="58" t="s">
        <v>279</v>
      </c>
      <c r="K8" s="59"/>
      <c r="L8" s="59"/>
      <c r="M8" s="60">
        <v>201831186</v>
      </c>
      <c r="AD8" s="41" t="s">
        <v>188</v>
      </c>
      <c r="AE8" s="41" t="s">
        <v>202</v>
      </c>
      <c r="AF8" s="41" t="s">
        <v>200</v>
      </c>
      <c r="AG8" s="41" t="s">
        <v>201</v>
      </c>
    </row>
    <row r="9" spans="1:33" x14ac:dyDescent="0.3">
      <c r="I9" s="51"/>
      <c r="J9" s="51"/>
      <c r="K9" s="51"/>
      <c r="L9" s="51"/>
      <c r="M9" s="51"/>
      <c r="AD9" s="4" t="s">
        <v>189</v>
      </c>
      <c r="AE9" s="43">
        <v>4.2</v>
      </c>
      <c r="AF9" s="6" t="s">
        <v>210</v>
      </c>
      <c r="AG9" s="45" t="s">
        <v>203</v>
      </c>
    </row>
    <row r="10" spans="1:33" x14ac:dyDescent="0.3">
      <c r="Z10" s="3" t="s">
        <v>111</v>
      </c>
      <c r="AA10" s="3" t="s">
        <v>130</v>
      </c>
      <c r="AB10" s="3" t="s">
        <v>113</v>
      </c>
      <c r="AD10" s="4" t="s">
        <v>190</v>
      </c>
      <c r="AE10" s="43">
        <v>1.5</v>
      </c>
      <c r="AF10" s="7" t="s">
        <v>210</v>
      </c>
      <c r="AG10" s="45" t="s">
        <v>203</v>
      </c>
    </row>
    <row r="11" spans="1:33" x14ac:dyDescent="0.3">
      <c r="A11" s="22"/>
      <c r="B11" s="27" t="s">
        <v>16</v>
      </c>
      <c r="C11" s="1"/>
      <c r="F11" s="28" t="s">
        <v>17</v>
      </c>
      <c r="G11" s="1"/>
      <c r="Q11" s="22"/>
      <c r="R11" s="27" t="s">
        <v>16</v>
      </c>
      <c r="S11" s="1"/>
      <c r="V11" s="28" t="s">
        <v>17</v>
      </c>
      <c r="W11" s="1"/>
      <c r="Z11" s="3">
        <v>1</v>
      </c>
      <c r="AA11" s="3">
        <v>126.49</v>
      </c>
      <c r="AB11" s="3">
        <v>4</v>
      </c>
      <c r="AD11" s="4" t="s">
        <v>191</v>
      </c>
      <c r="AE11" s="43">
        <v>0.55000000000000004</v>
      </c>
      <c r="AF11" s="7" t="s">
        <v>210</v>
      </c>
      <c r="AG11" s="45" t="s">
        <v>203</v>
      </c>
    </row>
    <row r="12" spans="1:33" x14ac:dyDescent="0.3">
      <c r="A12" s="23" t="s">
        <v>2</v>
      </c>
      <c r="B12" s="4" t="s">
        <v>12</v>
      </c>
      <c r="C12" s="4" t="s">
        <v>13</v>
      </c>
      <c r="F12" s="23" t="s">
        <v>18</v>
      </c>
      <c r="G12" s="3">
        <f>F46+F132+F217</f>
        <v>232.0377</v>
      </c>
      <c r="Q12" s="23" t="s">
        <v>2</v>
      </c>
      <c r="R12" s="4" t="s">
        <v>12</v>
      </c>
      <c r="S12" s="4" t="s">
        <v>13</v>
      </c>
      <c r="V12" s="23" t="s">
        <v>18</v>
      </c>
      <c r="W12" s="3">
        <v>180</v>
      </c>
      <c r="Z12" s="3">
        <v>2</v>
      </c>
      <c r="AA12" s="3">
        <v>116.4</v>
      </c>
      <c r="AB12" s="3">
        <v>7</v>
      </c>
      <c r="AD12" s="4" t="s">
        <v>192</v>
      </c>
      <c r="AE12" s="43" t="s">
        <v>199</v>
      </c>
      <c r="AF12" s="7" t="s">
        <v>210</v>
      </c>
      <c r="AG12" s="45" t="s">
        <v>204</v>
      </c>
    </row>
    <row r="13" spans="1:33" x14ac:dyDescent="0.3">
      <c r="A13" s="23" t="s">
        <v>3</v>
      </c>
      <c r="B13" s="4" t="s">
        <v>14</v>
      </c>
      <c r="C13" s="4" t="s">
        <v>15</v>
      </c>
      <c r="F13" s="23" t="s">
        <v>19</v>
      </c>
      <c r="G13" s="3">
        <v>0.3</v>
      </c>
      <c r="Q13" s="23" t="s">
        <v>3</v>
      </c>
      <c r="R13" s="4" t="s">
        <v>14</v>
      </c>
      <c r="S13" s="4" t="s">
        <v>15</v>
      </c>
      <c r="V13" s="23" t="s">
        <v>19</v>
      </c>
      <c r="W13" s="3">
        <v>0.3</v>
      </c>
      <c r="Z13" s="3">
        <v>3</v>
      </c>
      <c r="AA13" s="3">
        <v>83.82</v>
      </c>
      <c r="AB13" s="3">
        <v>10</v>
      </c>
      <c r="AD13" s="4" t="s">
        <v>193</v>
      </c>
      <c r="AE13" s="44">
        <v>0.05</v>
      </c>
      <c r="AF13" s="7" t="s">
        <v>210</v>
      </c>
      <c r="AG13" s="45" t="s">
        <v>204</v>
      </c>
    </row>
    <row r="14" spans="1:33" x14ac:dyDescent="0.3">
      <c r="A14" s="23" t="s">
        <v>4</v>
      </c>
      <c r="B14" s="3">
        <v>0.3</v>
      </c>
      <c r="C14" s="3">
        <v>0.3</v>
      </c>
      <c r="F14" s="23" t="s">
        <v>20</v>
      </c>
      <c r="G14" s="3">
        <v>1.5</v>
      </c>
      <c r="Q14" s="23" t="s">
        <v>4</v>
      </c>
      <c r="R14" s="3">
        <v>0.25</v>
      </c>
      <c r="S14" s="3">
        <v>0.25</v>
      </c>
      <c r="V14" s="23" t="s">
        <v>20</v>
      </c>
      <c r="W14" s="3">
        <v>1.5</v>
      </c>
      <c r="Z14" s="3"/>
      <c r="AA14" s="3">
        <f>AA11+AA12+AA13</f>
        <v>326.70999999999998</v>
      </c>
      <c r="AB14" s="3">
        <v>21</v>
      </c>
      <c r="AD14" s="4" t="s">
        <v>194</v>
      </c>
      <c r="AE14" s="43">
        <v>1</v>
      </c>
      <c r="AF14" s="7" t="s">
        <v>210</v>
      </c>
      <c r="AG14" s="45" t="s">
        <v>205</v>
      </c>
    </row>
    <row r="15" spans="1:33" x14ac:dyDescent="0.3">
      <c r="A15" s="23" t="s">
        <v>5</v>
      </c>
      <c r="B15" s="3">
        <v>0.5</v>
      </c>
      <c r="C15" s="3">
        <v>0.5</v>
      </c>
      <c r="F15" s="23" t="s">
        <v>21</v>
      </c>
      <c r="G15" s="3">
        <v>1.2</v>
      </c>
      <c r="Q15" s="23" t="s">
        <v>5</v>
      </c>
      <c r="R15" s="3">
        <v>0.5</v>
      </c>
      <c r="S15" s="3">
        <v>0.5</v>
      </c>
      <c r="V15" s="23" t="s">
        <v>21</v>
      </c>
      <c r="W15" s="3">
        <v>1.8</v>
      </c>
      <c r="AD15" s="4" t="s">
        <v>195</v>
      </c>
      <c r="AE15" s="43">
        <v>1.7</v>
      </c>
      <c r="AF15" s="7" t="s">
        <v>210</v>
      </c>
      <c r="AG15" s="45" t="s">
        <v>206</v>
      </c>
    </row>
    <row r="16" spans="1:33" x14ac:dyDescent="0.3">
      <c r="A16" s="23" t="s">
        <v>6</v>
      </c>
      <c r="B16" s="3">
        <v>0.15</v>
      </c>
      <c r="C16" s="3">
        <v>0.15</v>
      </c>
      <c r="F16" s="23" t="s">
        <v>22</v>
      </c>
      <c r="G16" s="3">
        <f>G14*G13</f>
        <v>0.44999999999999996</v>
      </c>
      <c r="Q16" s="23" t="s">
        <v>6</v>
      </c>
      <c r="R16" s="3">
        <v>0.125</v>
      </c>
      <c r="S16" s="3">
        <v>0.125</v>
      </c>
      <c r="V16" s="23" t="s">
        <v>22</v>
      </c>
      <c r="W16" s="3">
        <v>0.45</v>
      </c>
      <c r="AD16" s="4" t="s">
        <v>196</v>
      </c>
      <c r="AE16" s="43">
        <v>1.1200000000000001</v>
      </c>
      <c r="AF16" s="7" t="s">
        <v>210</v>
      </c>
      <c r="AG16" s="45" t="s">
        <v>207</v>
      </c>
    </row>
    <row r="17" spans="1:33" x14ac:dyDescent="0.3">
      <c r="F17" s="23" t="s">
        <v>23</v>
      </c>
      <c r="G17" s="3">
        <f>G15*G13</f>
        <v>0.36</v>
      </c>
      <c r="V17" s="23" t="s">
        <v>23</v>
      </c>
      <c r="W17" s="3">
        <v>0.54</v>
      </c>
      <c r="AD17" s="4" t="s">
        <v>197</v>
      </c>
      <c r="AE17" s="43">
        <v>1.2</v>
      </c>
      <c r="AF17" s="7" t="s">
        <v>210</v>
      </c>
      <c r="AG17" s="45" t="s">
        <v>208</v>
      </c>
    </row>
    <row r="18" spans="1:33" x14ac:dyDescent="0.3">
      <c r="F18" s="28" t="s">
        <v>24</v>
      </c>
      <c r="G18" s="1"/>
      <c r="V18" s="28" t="s">
        <v>24</v>
      </c>
      <c r="W18" s="1"/>
      <c r="AD18" s="4" t="s">
        <v>198</v>
      </c>
      <c r="AE18" s="43">
        <v>0.8</v>
      </c>
      <c r="AF18" s="8" t="s">
        <v>210</v>
      </c>
      <c r="AG18" s="45" t="s">
        <v>209</v>
      </c>
    </row>
    <row r="19" spans="1:33" x14ac:dyDescent="0.3">
      <c r="A19" s="26" t="s">
        <v>32</v>
      </c>
      <c r="B19" s="5"/>
      <c r="F19" s="23" t="s">
        <v>25</v>
      </c>
      <c r="G19" s="3">
        <v>1.75</v>
      </c>
      <c r="Q19" s="26" t="s">
        <v>32</v>
      </c>
      <c r="R19" s="5"/>
      <c r="V19" s="23" t="s">
        <v>25</v>
      </c>
      <c r="W19" s="3">
        <v>0.95</v>
      </c>
    </row>
    <row r="20" spans="1:33" x14ac:dyDescent="0.3">
      <c r="A20" s="23" t="s">
        <v>3</v>
      </c>
      <c r="B20" s="4" t="s">
        <v>33</v>
      </c>
      <c r="F20" s="23" t="s">
        <v>26</v>
      </c>
      <c r="G20" s="3">
        <v>1.75</v>
      </c>
      <c r="Q20" s="23" t="s">
        <v>3</v>
      </c>
      <c r="R20" s="4" t="s">
        <v>33</v>
      </c>
      <c r="V20" s="23" t="s">
        <v>26</v>
      </c>
      <c r="W20" s="3">
        <v>0.98</v>
      </c>
    </row>
    <row r="21" spans="1:33" x14ac:dyDescent="0.3">
      <c r="A21" s="23" t="s">
        <v>4</v>
      </c>
      <c r="B21" s="3">
        <v>0.45</v>
      </c>
      <c r="F21" s="23" t="s">
        <v>27</v>
      </c>
      <c r="G21" s="3">
        <v>4.3499999999999996</v>
      </c>
      <c r="Q21" s="23" t="s">
        <v>4</v>
      </c>
      <c r="R21" s="3">
        <v>0.3</v>
      </c>
      <c r="V21" s="23" t="s">
        <v>27</v>
      </c>
      <c r="W21" s="3">
        <v>1.53</v>
      </c>
    </row>
    <row r="22" spans="1:33" x14ac:dyDescent="0.3">
      <c r="A22" s="23" t="s">
        <v>5</v>
      </c>
      <c r="B22" s="3">
        <v>0.45</v>
      </c>
      <c r="F22" s="23" t="s">
        <v>30</v>
      </c>
      <c r="G22" s="3">
        <v>0.3</v>
      </c>
      <c r="M22" s="23" t="s">
        <v>5</v>
      </c>
      <c r="N22" s="3">
        <v>0.6</v>
      </c>
      <c r="R22" s="23" t="s">
        <v>28</v>
      </c>
      <c r="S22" s="3">
        <v>1.53</v>
      </c>
      <c r="Z22" t="s">
        <v>211</v>
      </c>
    </row>
    <row r="23" spans="1:33" x14ac:dyDescent="0.3">
      <c r="A23" s="23" t="s">
        <v>31</v>
      </c>
      <c r="B23" s="3">
        <v>0.2</v>
      </c>
      <c r="F23" s="23" t="s">
        <v>31</v>
      </c>
      <c r="G23" s="3">
        <f>(G19+G20+G21)*G22</f>
        <v>2.355</v>
      </c>
      <c r="O23" s="23" t="s">
        <v>31</v>
      </c>
      <c r="P23" s="3">
        <v>0.18</v>
      </c>
      <c r="T23" s="23" t="s">
        <v>29</v>
      </c>
      <c r="U23" s="3">
        <v>3.54</v>
      </c>
      <c r="AB23" s="3" t="s">
        <v>212</v>
      </c>
      <c r="AC23" s="3">
        <f>AE10*AE14</f>
        <v>1.5</v>
      </c>
      <c r="AD23" s="3" t="s">
        <v>213</v>
      </c>
      <c r="AE23" s="3">
        <f>AE11*AE15</f>
        <v>0.93500000000000005</v>
      </c>
    </row>
    <row r="24" spans="1:33" x14ac:dyDescent="0.3">
      <c r="V24" s="23" t="s">
        <v>30</v>
      </c>
      <c r="W24" s="3">
        <v>0.3</v>
      </c>
    </row>
    <row r="25" spans="1:33" x14ac:dyDescent="0.3">
      <c r="V25" s="23" t="s">
        <v>31</v>
      </c>
      <c r="W25" s="3">
        <v>2.56</v>
      </c>
      <c r="AD25" t="s">
        <v>216</v>
      </c>
    </row>
    <row r="26" spans="1:33" x14ac:dyDescent="0.3">
      <c r="A26" s="22" t="s">
        <v>34</v>
      </c>
      <c r="B26" s="1"/>
      <c r="F26" s="29"/>
      <c r="Q26" s="22" t="s">
        <v>34</v>
      </c>
      <c r="R26" s="1"/>
      <c r="V26" s="29"/>
      <c r="AD26" s="3" t="s">
        <v>214</v>
      </c>
      <c r="AE26" s="3">
        <f>AE10*AE14*AE16</f>
        <v>1.6800000000000002</v>
      </c>
      <c r="AF26" s="3" t="s">
        <v>215</v>
      </c>
      <c r="AG26" s="3">
        <f>AE11*AE15*AE17</f>
        <v>1.1220000000000001</v>
      </c>
    </row>
    <row r="27" spans="1:33" x14ac:dyDescent="0.3">
      <c r="A27" s="23" t="s">
        <v>35</v>
      </c>
      <c r="B27" s="3">
        <v>350</v>
      </c>
      <c r="F27" s="29"/>
      <c r="Q27" s="23" t="s">
        <v>35</v>
      </c>
      <c r="R27" s="3">
        <v>270</v>
      </c>
      <c r="V27" s="29"/>
    </row>
    <row r="28" spans="1:33" x14ac:dyDescent="0.3">
      <c r="A28" s="23" t="s">
        <v>36</v>
      </c>
      <c r="B28" s="3">
        <v>2400</v>
      </c>
      <c r="F28" s="28" t="s">
        <v>45</v>
      </c>
      <c r="G28" s="1"/>
      <c r="Q28" s="23" t="s">
        <v>36</v>
      </c>
      <c r="R28" s="3">
        <v>2400</v>
      </c>
      <c r="V28" s="28" t="s">
        <v>45</v>
      </c>
      <c r="W28" s="1"/>
      <c r="AD28" t="s">
        <v>217</v>
      </c>
    </row>
    <row r="29" spans="1:33" x14ac:dyDescent="0.3">
      <c r="A29" s="24" t="s">
        <v>39</v>
      </c>
      <c r="B29" s="6"/>
      <c r="F29" s="23" t="s">
        <v>44</v>
      </c>
      <c r="G29" s="3">
        <v>0.13</v>
      </c>
      <c r="Q29" s="24" t="s">
        <v>39</v>
      </c>
      <c r="R29" s="6"/>
      <c r="V29" s="23" t="s">
        <v>44</v>
      </c>
      <c r="W29" s="3">
        <v>0.12</v>
      </c>
      <c r="AD29" s="3" t="s">
        <v>219</v>
      </c>
      <c r="AE29" s="3">
        <f>AE18*AC23</f>
        <v>1.2000000000000002</v>
      </c>
      <c r="AF29" s="3" t="s">
        <v>220</v>
      </c>
      <c r="AG29" s="3">
        <f>AE18*AE23</f>
        <v>0.74800000000000011</v>
      </c>
    </row>
    <row r="30" spans="1:33" x14ac:dyDescent="0.3">
      <c r="A30" s="24" t="s">
        <v>37</v>
      </c>
      <c r="B30" s="7">
        <v>282495.09999999998</v>
      </c>
      <c r="Q30" s="24" t="s">
        <v>37</v>
      </c>
      <c r="R30" s="7">
        <v>248118.32</v>
      </c>
    </row>
    <row r="31" spans="1:33" x14ac:dyDescent="0.3">
      <c r="A31" s="15" t="s">
        <v>38</v>
      </c>
      <c r="B31" s="8"/>
      <c r="Q31" s="15" t="s">
        <v>38</v>
      </c>
      <c r="R31" s="8"/>
      <c r="AD31" t="s">
        <v>217</v>
      </c>
    </row>
    <row r="32" spans="1:33" x14ac:dyDescent="0.3">
      <c r="A32" s="25" t="s">
        <v>40</v>
      </c>
      <c r="B32" s="6"/>
      <c r="Q32" s="25" t="s">
        <v>40</v>
      </c>
      <c r="R32" s="6"/>
      <c r="AD32" s="3" t="s">
        <v>218</v>
      </c>
      <c r="AE32" s="3">
        <f>AE23/AC23</f>
        <v>0.62333333333333341</v>
      </c>
    </row>
    <row r="33" spans="1:39" x14ac:dyDescent="0.3">
      <c r="A33" s="24" t="s">
        <v>41</v>
      </c>
      <c r="B33" s="7">
        <v>112998.05</v>
      </c>
      <c r="Q33" s="24" t="s">
        <v>41</v>
      </c>
      <c r="R33" s="7">
        <v>99247.33</v>
      </c>
    </row>
    <row r="34" spans="1:39" x14ac:dyDescent="0.3">
      <c r="A34" s="15" t="s">
        <v>42</v>
      </c>
      <c r="B34" s="8"/>
      <c r="Q34" s="15" t="s">
        <v>42</v>
      </c>
      <c r="R34" s="8"/>
      <c r="AD34" t="s">
        <v>221</v>
      </c>
      <c r="AG34" s="47" t="s">
        <v>227</v>
      </c>
      <c r="AH34" s="45"/>
      <c r="AI34" s="45" t="s">
        <v>228</v>
      </c>
      <c r="AJ34" s="34">
        <v>10.25</v>
      </c>
      <c r="AK34" s="34" t="s">
        <v>229</v>
      </c>
      <c r="AL34" s="45"/>
      <c r="AM34" s="45"/>
    </row>
    <row r="35" spans="1:39" x14ac:dyDescent="0.3">
      <c r="A35" s="23" t="s">
        <v>43</v>
      </c>
      <c r="B35" s="3">
        <v>2.4</v>
      </c>
      <c r="Q35" s="23" t="s">
        <v>43</v>
      </c>
      <c r="R35" s="3">
        <v>2.4</v>
      </c>
      <c r="AD35" s="3" t="s">
        <v>222</v>
      </c>
      <c r="AE35" s="3">
        <f>0.2*AE32</f>
        <v>0.12466666666666669</v>
      </c>
      <c r="AG35" s="45"/>
      <c r="AH35" s="46"/>
      <c r="AI35" s="3" t="s">
        <v>230</v>
      </c>
      <c r="AJ35" s="3">
        <v>4.7000000000000002E-3</v>
      </c>
      <c r="AK35" s="8"/>
      <c r="AL35" s="8" t="s">
        <v>231</v>
      </c>
      <c r="AM35" s="3" t="s">
        <v>232</v>
      </c>
    </row>
    <row r="36" spans="1:39" x14ac:dyDescent="0.3">
      <c r="AG36" s="8" t="s">
        <v>233</v>
      </c>
      <c r="AH36" s="3">
        <v>0.34</v>
      </c>
      <c r="AI36" s="3" t="s">
        <v>13</v>
      </c>
      <c r="AJ36" s="3">
        <v>0.85</v>
      </c>
      <c r="AK36" s="3"/>
      <c r="AL36" s="3" t="s">
        <v>231</v>
      </c>
      <c r="AM36" s="3" t="s">
        <v>232</v>
      </c>
    </row>
    <row r="37" spans="1:39" x14ac:dyDescent="0.3">
      <c r="AD37" t="s">
        <v>223</v>
      </c>
    </row>
    <row r="38" spans="1:39" x14ac:dyDescent="0.3">
      <c r="B38" s="61"/>
      <c r="C38" s="61" t="s">
        <v>92</v>
      </c>
      <c r="D38" s="61"/>
      <c r="E38" s="31"/>
      <c r="F38" s="31"/>
      <c r="AD38" s="3" t="s">
        <v>224</v>
      </c>
      <c r="AE38" s="3">
        <f>0.4*AE29</f>
        <v>0.48000000000000009</v>
      </c>
    </row>
    <row r="40" spans="1:39" x14ac:dyDescent="0.3">
      <c r="AD40" t="s">
        <v>225</v>
      </c>
    </row>
    <row r="41" spans="1:39" x14ac:dyDescent="0.3">
      <c r="A41" s="20" t="s">
        <v>46</v>
      </c>
      <c r="B41" s="20" t="s">
        <v>31</v>
      </c>
      <c r="C41" s="20" t="s">
        <v>5</v>
      </c>
      <c r="D41" s="20" t="s">
        <v>50</v>
      </c>
      <c r="E41" s="20" t="s">
        <v>51</v>
      </c>
      <c r="F41" s="21" t="s">
        <v>52</v>
      </c>
      <c r="Q41" s="20" t="s">
        <v>46</v>
      </c>
      <c r="R41" s="20" t="s">
        <v>31</v>
      </c>
      <c r="S41" s="20" t="s">
        <v>5</v>
      </c>
      <c r="T41" s="20" t="s">
        <v>50</v>
      </c>
      <c r="U41" s="20" t="s">
        <v>51</v>
      </c>
      <c r="V41" s="21" t="s">
        <v>52</v>
      </c>
      <c r="AD41" s="3" t="s">
        <v>226</v>
      </c>
      <c r="AE41" s="3">
        <f>0.2*AE29</f>
        <v>0.24000000000000005</v>
      </c>
    </row>
    <row r="42" spans="1:39" x14ac:dyDescent="0.3">
      <c r="A42" s="20" t="s">
        <v>32</v>
      </c>
      <c r="B42" s="3">
        <f>$B$23</f>
        <v>0.2</v>
      </c>
      <c r="C42" s="3">
        <v>3.75</v>
      </c>
      <c r="D42" s="3">
        <v>2.4</v>
      </c>
      <c r="E42" s="3">
        <v>9</v>
      </c>
      <c r="F42" s="3">
        <f>B42*C42*D42*E42</f>
        <v>16.2</v>
      </c>
      <c r="Q42" s="20" t="s">
        <v>32</v>
      </c>
      <c r="R42" s="3">
        <v>0.18</v>
      </c>
      <c r="S42" s="3">
        <v>1.75</v>
      </c>
      <c r="T42" s="3">
        <v>2.4</v>
      </c>
      <c r="U42" s="3">
        <v>5</v>
      </c>
      <c r="V42" s="3">
        <f>R42*S42*T42*U42</f>
        <v>3.7800000000000002</v>
      </c>
      <c r="AG42" s="3" t="s">
        <v>236</v>
      </c>
      <c r="AH42" s="3" t="s">
        <v>237</v>
      </c>
      <c r="AI42" s="3" t="s">
        <v>238</v>
      </c>
      <c r="AJ42" s="48" t="s">
        <v>239</v>
      </c>
    </row>
    <row r="43" spans="1:39" x14ac:dyDescent="0.3">
      <c r="A43" s="20" t="s">
        <v>47</v>
      </c>
      <c r="B43" s="3">
        <f>$G$16</f>
        <v>0.44999999999999996</v>
      </c>
      <c r="C43" s="3">
        <v>3.75</v>
      </c>
      <c r="D43" s="3">
        <v>2.4</v>
      </c>
      <c r="E43" s="3">
        <v>6</v>
      </c>
      <c r="F43" s="3">
        <f>B43*C43*D43*E43</f>
        <v>24.299999999999994</v>
      </c>
      <c r="Q43" s="20" t="s">
        <v>47</v>
      </c>
      <c r="R43" s="3">
        <v>0.45</v>
      </c>
      <c r="S43" s="3">
        <v>1.75</v>
      </c>
      <c r="T43" s="3">
        <v>2.4</v>
      </c>
      <c r="U43" s="3">
        <v>1</v>
      </c>
      <c r="V43" s="3">
        <f t="shared" ref="V43:V45" si="0">R43*S43*T43*U43</f>
        <v>1.89</v>
      </c>
      <c r="AG43" s="3" t="s">
        <v>234</v>
      </c>
      <c r="AH43" s="3" t="s">
        <v>244</v>
      </c>
      <c r="AI43" s="3" t="s">
        <v>242</v>
      </c>
      <c r="AJ43" s="48" t="s">
        <v>240</v>
      </c>
    </row>
    <row r="44" spans="1:39" x14ac:dyDescent="0.3">
      <c r="A44" s="20" t="s">
        <v>281</v>
      </c>
      <c r="B44" s="3">
        <f>$G$17</f>
        <v>0.36</v>
      </c>
      <c r="C44" s="3">
        <v>3.75</v>
      </c>
      <c r="D44" s="3">
        <v>2.4</v>
      </c>
      <c r="E44" s="3">
        <v>6</v>
      </c>
      <c r="F44" s="3">
        <f t="shared" ref="F44:F45" si="1">B44*C44*D44*E44</f>
        <v>19.439999999999998</v>
      </c>
      <c r="Q44" s="20" t="s">
        <v>48</v>
      </c>
      <c r="R44" s="3">
        <v>0.54</v>
      </c>
      <c r="S44" s="3">
        <v>1.75</v>
      </c>
      <c r="T44" s="3">
        <v>2.4</v>
      </c>
      <c r="U44" s="3">
        <v>1</v>
      </c>
      <c r="V44" s="3">
        <f t="shared" si="0"/>
        <v>2.2680000000000002</v>
      </c>
      <c r="AG44" s="3" t="s">
        <v>235</v>
      </c>
      <c r="AH44" s="3" t="s">
        <v>245</v>
      </c>
      <c r="AI44" s="3" t="s">
        <v>243</v>
      </c>
      <c r="AJ44" s="48" t="s">
        <v>241</v>
      </c>
    </row>
    <row r="45" spans="1:39" x14ac:dyDescent="0.3">
      <c r="A45" s="20" t="s">
        <v>49</v>
      </c>
      <c r="B45" s="3">
        <f>$G$23</f>
        <v>2.355</v>
      </c>
      <c r="C45" s="3">
        <v>3.75</v>
      </c>
      <c r="D45" s="3">
        <v>2.4</v>
      </c>
      <c r="E45" s="3">
        <v>1</v>
      </c>
      <c r="F45" s="3">
        <f t="shared" si="1"/>
        <v>21.195</v>
      </c>
      <c r="Q45" s="20" t="s">
        <v>49</v>
      </c>
      <c r="R45" s="3">
        <v>2.56</v>
      </c>
      <c r="S45" s="3">
        <v>1.75</v>
      </c>
      <c r="T45" s="3">
        <v>2.4</v>
      </c>
      <c r="U45" s="3">
        <v>1</v>
      </c>
      <c r="V45" s="3">
        <f t="shared" si="0"/>
        <v>10.752000000000001</v>
      </c>
    </row>
    <row r="46" spans="1:39" x14ac:dyDescent="0.3">
      <c r="A46" s="20" t="s">
        <v>81</v>
      </c>
      <c r="B46" s="3"/>
      <c r="C46" s="3"/>
      <c r="D46" s="3"/>
      <c r="E46" s="3"/>
      <c r="F46" s="3">
        <f>F42+F43+F44+F45</f>
        <v>81.134999999999991</v>
      </c>
      <c r="Q46" s="20" t="s">
        <v>81</v>
      </c>
      <c r="R46" s="3"/>
      <c r="S46" s="3"/>
      <c r="T46" s="3"/>
      <c r="U46" s="3"/>
      <c r="V46" s="3">
        <f>V42+V43+V44+V45</f>
        <v>18.690000000000001</v>
      </c>
    </row>
    <row r="47" spans="1:39" x14ac:dyDescent="0.3">
      <c r="AG47" s="3" t="s">
        <v>246</v>
      </c>
      <c r="AH47" s="3">
        <v>0.12</v>
      </c>
    </row>
    <row r="48" spans="1:39" x14ac:dyDescent="0.3">
      <c r="AG48" s="3" t="s">
        <v>247</v>
      </c>
      <c r="AH48" s="3">
        <v>0.34</v>
      </c>
    </row>
    <row r="49" spans="1:38" x14ac:dyDescent="0.3">
      <c r="AG49" s="3" t="s">
        <v>248</v>
      </c>
      <c r="AH49" s="3">
        <v>0.62</v>
      </c>
    </row>
    <row r="50" spans="1:38" x14ac:dyDescent="0.3">
      <c r="AG50" s="3"/>
      <c r="AH50" s="3"/>
    </row>
    <row r="51" spans="1:38" x14ac:dyDescent="0.3">
      <c r="A51" s="12"/>
      <c r="B51" s="13"/>
      <c r="C51" s="13" t="s">
        <v>53</v>
      </c>
      <c r="D51" s="13"/>
      <c r="Q51" s="12"/>
      <c r="R51" s="13"/>
      <c r="S51" s="13" t="s">
        <v>53</v>
      </c>
      <c r="T51" s="13"/>
    </row>
    <row r="53" spans="1:38" x14ac:dyDescent="0.3">
      <c r="A53" s="16"/>
      <c r="B53" s="17" t="s">
        <v>54</v>
      </c>
      <c r="C53" s="18"/>
      <c r="D53" s="19"/>
      <c r="Q53" s="16"/>
      <c r="R53" s="17" t="s">
        <v>54</v>
      </c>
      <c r="S53" s="18"/>
      <c r="T53" s="19"/>
    </row>
    <row r="54" spans="1:38" x14ac:dyDescent="0.3">
      <c r="A54" s="15" t="s">
        <v>58</v>
      </c>
      <c r="B54" s="15" t="s">
        <v>59</v>
      </c>
      <c r="C54" s="15" t="s">
        <v>60</v>
      </c>
      <c r="D54" s="15" t="s">
        <v>61</v>
      </c>
      <c r="E54" s="23" t="s">
        <v>86</v>
      </c>
      <c r="F54" s="23" t="s">
        <v>87</v>
      </c>
      <c r="Q54" s="15" t="s">
        <v>58</v>
      </c>
      <c r="R54" s="15" t="s">
        <v>59</v>
      </c>
      <c r="S54" s="15" t="s">
        <v>60</v>
      </c>
      <c r="T54" s="15" t="s">
        <v>61</v>
      </c>
      <c r="U54" s="23" t="s">
        <v>86</v>
      </c>
      <c r="V54" s="23" t="s">
        <v>87</v>
      </c>
      <c r="AG54" s="42" t="s">
        <v>249</v>
      </c>
      <c r="AH54" s="42"/>
      <c r="AI54" s="42"/>
      <c r="AJ54" s="42"/>
      <c r="AK54" s="42"/>
      <c r="AL54" s="42"/>
    </row>
    <row r="55" spans="1:38" x14ac:dyDescent="0.3">
      <c r="A55" s="23" t="s">
        <v>55</v>
      </c>
      <c r="B55" s="3">
        <v>0.25</v>
      </c>
      <c r="C55" s="3">
        <v>0.5</v>
      </c>
      <c r="D55" s="3">
        <v>2.35</v>
      </c>
      <c r="E55" s="3">
        <f>C63*D55</f>
        <v>0.29375000000000001</v>
      </c>
      <c r="F55" s="3">
        <f>E55*C80</f>
        <v>0.70499999999999996</v>
      </c>
      <c r="Q55" s="23" t="s">
        <v>55</v>
      </c>
      <c r="R55" s="3">
        <v>0.25</v>
      </c>
      <c r="S55" s="3">
        <v>0.5</v>
      </c>
      <c r="T55" s="3">
        <v>2.35</v>
      </c>
      <c r="U55" s="3">
        <f>S63*T55</f>
        <v>0.29375000000000001</v>
      </c>
      <c r="V55" s="3">
        <f>U55*S80</f>
        <v>0.70499999999999996</v>
      </c>
    </row>
    <row r="56" spans="1:38" x14ac:dyDescent="0.3">
      <c r="A56" s="23" t="s">
        <v>55</v>
      </c>
      <c r="B56" s="3">
        <v>0.25</v>
      </c>
      <c r="C56" s="3">
        <v>0.5</v>
      </c>
      <c r="D56" s="3">
        <v>3.82</v>
      </c>
      <c r="E56" s="3">
        <f>C63*D56</f>
        <v>0.47749999999999998</v>
      </c>
      <c r="F56" s="3">
        <f>E56*C80</f>
        <v>1.1459999999999999</v>
      </c>
      <c r="Q56" s="23" t="s">
        <v>55</v>
      </c>
      <c r="R56" s="3">
        <v>0.25</v>
      </c>
      <c r="S56" s="3">
        <v>0.5</v>
      </c>
      <c r="T56" s="3">
        <v>3.82</v>
      </c>
      <c r="U56" s="3">
        <f>S63*T56</f>
        <v>0.47749999999999998</v>
      </c>
      <c r="V56" s="3">
        <f>U56*S80</f>
        <v>1.1459999999999999</v>
      </c>
      <c r="AG56" t="s">
        <v>250</v>
      </c>
    </row>
    <row r="57" spans="1:38" x14ac:dyDescent="0.3">
      <c r="A57" s="23" t="s">
        <v>56</v>
      </c>
      <c r="B57" s="3">
        <v>0.25</v>
      </c>
      <c r="C57" s="3">
        <v>0.5</v>
      </c>
      <c r="D57" s="3">
        <v>4.43</v>
      </c>
      <c r="E57" s="3">
        <f>C63*D57</f>
        <v>0.55374999999999996</v>
      </c>
      <c r="F57" s="3">
        <f>E57*C80</f>
        <v>1.329</v>
      </c>
      <c r="Q57" s="23" t="s">
        <v>56</v>
      </c>
      <c r="R57" s="3">
        <v>0.25</v>
      </c>
      <c r="S57" s="3">
        <v>0.5</v>
      </c>
      <c r="T57" s="3">
        <v>4.43</v>
      </c>
      <c r="U57" s="3">
        <f>S63*T57</f>
        <v>0.55374999999999996</v>
      </c>
      <c r="V57" s="3">
        <f>U57*S80</f>
        <v>1.329</v>
      </c>
    </row>
    <row r="58" spans="1:38" x14ac:dyDescent="0.3">
      <c r="A58" s="23" t="s">
        <v>57</v>
      </c>
      <c r="B58" s="3">
        <v>0.25</v>
      </c>
      <c r="C58" s="3">
        <v>0.5</v>
      </c>
      <c r="D58" s="3">
        <v>2.94</v>
      </c>
      <c r="E58" s="3">
        <f>C63*D58</f>
        <v>0.36749999999999999</v>
      </c>
      <c r="F58" s="3">
        <f>E58*C80</f>
        <v>0.88200000000000001</v>
      </c>
      <c r="Q58" s="23" t="s">
        <v>57</v>
      </c>
      <c r="R58" s="3">
        <v>0.25</v>
      </c>
      <c r="S58" s="3">
        <v>0.5</v>
      </c>
      <c r="T58" s="3">
        <v>2.94</v>
      </c>
      <c r="U58" s="3">
        <f>S63*T58</f>
        <v>0.36749999999999999</v>
      </c>
      <c r="V58" s="3">
        <f>U58*S80</f>
        <v>0.88200000000000001</v>
      </c>
    </row>
    <row r="59" spans="1:38" x14ac:dyDescent="0.3">
      <c r="A59" s="23" t="s">
        <v>57</v>
      </c>
      <c r="B59" s="3">
        <v>0.25</v>
      </c>
      <c r="C59" s="3">
        <v>0.5</v>
      </c>
      <c r="D59" s="3">
        <v>4.43</v>
      </c>
      <c r="E59" s="3">
        <f>C63*D59</f>
        <v>0.55374999999999996</v>
      </c>
      <c r="F59" s="3">
        <f>E59*C80</f>
        <v>1.329</v>
      </c>
      <c r="Q59" s="23" t="s">
        <v>57</v>
      </c>
      <c r="R59" s="3">
        <v>0.25</v>
      </c>
      <c r="S59" s="3">
        <v>0.5</v>
      </c>
      <c r="T59" s="3">
        <v>4.43</v>
      </c>
      <c r="U59" s="3">
        <f>S63*T59</f>
        <v>0.55374999999999996</v>
      </c>
      <c r="V59" s="3">
        <f>U59*S80</f>
        <v>1.329</v>
      </c>
      <c r="AG59" s="3" t="s">
        <v>251</v>
      </c>
      <c r="AH59" s="3">
        <v>1.2</v>
      </c>
      <c r="AJ59" s="3" t="s">
        <v>256</v>
      </c>
      <c r="AK59" s="3">
        <v>10.25</v>
      </c>
    </row>
    <row r="60" spans="1:38" x14ac:dyDescent="0.3">
      <c r="C60" t="s">
        <v>62</v>
      </c>
      <c r="D60">
        <f>D55+D56+D57+D58+D59</f>
        <v>17.97</v>
      </c>
      <c r="E60" t="s">
        <v>88</v>
      </c>
      <c r="F60">
        <f>F55+F56+F57+F58+F59</f>
        <v>5.3909999999999991</v>
      </c>
      <c r="S60" t="s">
        <v>62</v>
      </c>
      <c r="T60">
        <f>T55+T56+T57+T58+T59</f>
        <v>17.97</v>
      </c>
      <c r="U60" t="s">
        <v>88</v>
      </c>
      <c r="V60">
        <f>V55+V56+V57+V58+V59</f>
        <v>5.3909999999999991</v>
      </c>
      <c r="AG60" s="3" t="s">
        <v>252</v>
      </c>
      <c r="AH60" s="3">
        <v>8</v>
      </c>
      <c r="AJ60" s="3" t="s">
        <v>257</v>
      </c>
      <c r="AK60" s="3">
        <v>11</v>
      </c>
    </row>
    <row r="61" spans="1:38" x14ac:dyDescent="0.3">
      <c r="AG61" s="3" t="s">
        <v>253</v>
      </c>
      <c r="AH61" s="3">
        <v>0.15</v>
      </c>
      <c r="AJ61" s="3" t="s">
        <v>126</v>
      </c>
      <c r="AK61" s="3">
        <v>0.28000000000000003</v>
      </c>
    </row>
    <row r="63" spans="1:38" x14ac:dyDescent="0.3">
      <c r="B63" s="23" t="s">
        <v>63</v>
      </c>
      <c r="C63" s="3">
        <f>B55*C55</f>
        <v>0.125</v>
      </c>
      <c r="R63" s="23" t="s">
        <v>63</v>
      </c>
      <c r="S63" s="3">
        <f>R55*S55</f>
        <v>0.125</v>
      </c>
    </row>
    <row r="64" spans="1:38" x14ac:dyDescent="0.3">
      <c r="AG64" s="3" t="s">
        <v>253</v>
      </c>
      <c r="AH64" s="3">
        <v>0.15</v>
      </c>
    </row>
    <row r="65" spans="1:39" x14ac:dyDescent="0.3">
      <c r="AG65" s="3" t="s">
        <v>255</v>
      </c>
      <c r="AH65" s="3">
        <v>5.28E-2</v>
      </c>
      <c r="AJ65" s="3" t="s">
        <v>258</v>
      </c>
      <c r="AK65" s="3">
        <v>0.96</v>
      </c>
    </row>
    <row r="66" spans="1:39" x14ac:dyDescent="0.3">
      <c r="A66" s="16"/>
      <c r="B66" s="17" t="s">
        <v>64</v>
      </c>
      <c r="C66" s="18"/>
      <c r="D66" s="19"/>
      <c r="Q66" s="16"/>
      <c r="R66" s="17" t="s">
        <v>64</v>
      </c>
      <c r="S66" s="18"/>
      <c r="T66" s="19"/>
      <c r="AG66" s="3" t="s">
        <v>254</v>
      </c>
      <c r="AH66" s="3">
        <v>4.1250000000000002E-2</v>
      </c>
      <c r="AJ66" s="3" t="s">
        <v>127</v>
      </c>
      <c r="AK66" s="3">
        <v>49.01</v>
      </c>
    </row>
    <row r="67" spans="1:39" x14ac:dyDescent="0.3">
      <c r="A67" s="15" t="s">
        <v>58</v>
      </c>
      <c r="B67" s="15" t="s">
        <v>59</v>
      </c>
      <c r="C67" s="15" t="s">
        <v>60</v>
      </c>
      <c r="D67" s="15" t="s">
        <v>61</v>
      </c>
      <c r="E67" s="23" t="s">
        <v>86</v>
      </c>
      <c r="F67" s="23" t="s">
        <v>87</v>
      </c>
      <c r="Q67" s="15" t="s">
        <v>58</v>
      </c>
      <c r="R67" s="15" t="s">
        <v>59</v>
      </c>
      <c r="S67" s="15" t="s">
        <v>60</v>
      </c>
      <c r="T67" s="15" t="s">
        <v>61</v>
      </c>
      <c r="U67" s="23" t="s">
        <v>86</v>
      </c>
      <c r="V67" s="23" t="s">
        <v>87</v>
      </c>
    </row>
    <row r="68" spans="1:39" x14ac:dyDescent="0.3">
      <c r="A68" s="23">
        <v>1</v>
      </c>
      <c r="B68" s="3">
        <v>0.25</v>
      </c>
      <c r="C68" s="3">
        <v>0.5</v>
      </c>
      <c r="D68" s="3">
        <v>4</v>
      </c>
      <c r="E68" s="3">
        <f>C78*D68</f>
        <v>0.5</v>
      </c>
      <c r="F68" s="3">
        <f>E68*C80</f>
        <v>1.2</v>
      </c>
      <c r="Q68" s="23">
        <v>1</v>
      </c>
      <c r="R68" s="3">
        <v>0.25</v>
      </c>
      <c r="S68" s="3">
        <v>0.5</v>
      </c>
      <c r="T68" s="3">
        <v>4</v>
      </c>
      <c r="U68" s="3">
        <f>S78*T68</f>
        <v>0.5</v>
      </c>
      <c r="V68" s="3">
        <f>U68*S80</f>
        <v>1.2</v>
      </c>
    </row>
    <row r="69" spans="1:39" x14ac:dyDescent="0.3">
      <c r="A69" s="23">
        <v>1</v>
      </c>
      <c r="B69" s="3">
        <v>0.25</v>
      </c>
      <c r="C69" s="3">
        <v>0.5</v>
      </c>
      <c r="D69" s="3">
        <v>3.97</v>
      </c>
      <c r="E69" s="3">
        <f>C78*D69</f>
        <v>0.49625000000000002</v>
      </c>
      <c r="F69" s="3">
        <f>E69*C80</f>
        <v>1.1910000000000001</v>
      </c>
      <c r="Q69" s="23">
        <v>1</v>
      </c>
      <c r="R69" s="3">
        <v>0.25</v>
      </c>
      <c r="S69" s="3">
        <v>0.5</v>
      </c>
      <c r="T69" s="3">
        <v>3.97</v>
      </c>
      <c r="U69" s="3">
        <f>S78*T69</f>
        <v>0.49625000000000002</v>
      </c>
      <c r="V69" s="3">
        <f>U69*S80</f>
        <v>1.1910000000000001</v>
      </c>
    </row>
    <row r="70" spans="1:39" x14ac:dyDescent="0.3">
      <c r="A70" s="23">
        <v>2</v>
      </c>
      <c r="B70" s="3">
        <v>0.25</v>
      </c>
      <c r="C70" s="3">
        <v>0.5</v>
      </c>
      <c r="D70" s="3">
        <v>4.3</v>
      </c>
      <c r="E70" s="3">
        <f>C78*D70</f>
        <v>0.53749999999999998</v>
      </c>
      <c r="F70" s="3">
        <f>E70*C80</f>
        <v>1.2899999999999998</v>
      </c>
      <c r="Q70" s="23">
        <v>2</v>
      </c>
      <c r="R70" s="3">
        <v>0.25</v>
      </c>
      <c r="S70" s="3">
        <v>0.5</v>
      </c>
      <c r="T70" s="3">
        <v>4.3</v>
      </c>
      <c r="U70" s="3">
        <f>S78*T70</f>
        <v>0.53749999999999998</v>
      </c>
      <c r="V70" s="3">
        <f>U70*S80</f>
        <v>1.2899999999999998</v>
      </c>
    </row>
    <row r="71" spans="1:39" x14ac:dyDescent="0.3">
      <c r="A71" s="23">
        <v>2</v>
      </c>
      <c r="B71" s="3">
        <v>0.25</v>
      </c>
      <c r="C71" s="3">
        <v>0.5</v>
      </c>
      <c r="D71" s="3">
        <v>3.97</v>
      </c>
      <c r="E71" s="3">
        <f>C78*D71</f>
        <v>0.49625000000000002</v>
      </c>
      <c r="F71" s="3">
        <f>E71*C80</f>
        <v>1.1910000000000001</v>
      </c>
      <c r="Q71" s="23">
        <v>2</v>
      </c>
      <c r="R71" s="3">
        <v>0.25</v>
      </c>
      <c r="S71" s="3">
        <v>0.5</v>
      </c>
      <c r="T71" s="3">
        <v>3.97</v>
      </c>
      <c r="U71" s="3">
        <f>S78*T71</f>
        <v>0.49625000000000002</v>
      </c>
      <c r="V71" s="3">
        <f>U71*S80</f>
        <v>1.1910000000000001</v>
      </c>
      <c r="AG71" s="3" t="s">
        <v>111</v>
      </c>
      <c r="AH71" s="3" t="s">
        <v>130</v>
      </c>
      <c r="AI71" s="3" t="s">
        <v>131</v>
      </c>
      <c r="AJ71" s="3" t="s">
        <v>132</v>
      </c>
      <c r="AK71" s="3" t="s">
        <v>133</v>
      </c>
      <c r="AL71" s="3" t="s">
        <v>134</v>
      </c>
    </row>
    <row r="72" spans="1:39" x14ac:dyDescent="0.3">
      <c r="A72" s="23">
        <v>3</v>
      </c>
      <c r="B72" s="3">
        <v>0.25</v>
      </c>
      <c r="C72" s="3">
        <v>0.5</v>
      </c>
      <c r="D72" s="3">
        <v>4.78</v>
      </c>
      <c r="E72" s="3">
        <f>C78*D72</f>
        <v>0.59750000000000003</v>
      </c>
      <c r="F72" s="3">
        <f>E72*C80</f>
        <v>1.4339999999999999</v>
      </c>
      <c r="Q72" s="23">
        <v>3</v>
      </c>
      <c r="R72" s="3">
        <v>0.25</v>
      </c>
      <c r="S72" s="3">
        <v>0.5</v>
      </c>
      <c r="T72" s="3">
        <v>4.78</v>
      </c>
      <c r="U72" s="3">
        <f>S78*T72</f>
        <v>0.59750000000000003</v>
      </c>
      <c r="V72" s="3">
        <f>U72*S80</f>
        <v>1.4339999999999999</v>
      </c>
      <c r="AG72" s="3">
        <v>1</v>
      </c>
      <c r="AH72" s="3">
        <v>126.49</v>
      </c>
      <c r="AI72" s="3">
        <v>4</v>
      </c>
      <c r="AJ72" s="3">
        <f>AH72*AI72</f>
        <v>505.96</v>
      </c>
      <c r="AK72" s="3">
        <f>AJ72/AJ75</f>
        <v>0.2343535776484974</v>
      </c>
      <c r="AL72" s="3">
        <f>(AK66-AK65)*AK72</f>
        <v>11.2606894060103</v>
      </c>
    </row>
    <row r="73" spans="1:39" x14ac:dyDescent="0.3">
      <c r="A73" s="23">
        <v>3</v>
      </c>
      <c r="B73" s="3">
        <v>0.25</v>
      </c>
      <c r="C73" s="3">
        <v>0.5</v>
      </c>
      <c r="D73" s="3">
        <v>3.22</v>
      </c>
      <c r="E73" s="3">
        <f>C78*D73</f>
        <v>0.40250000000000002</v>
      </c>
      <c r="F73" s="3">
        <f>E73*C80</f>
        <v>0.96599999999999997</v>
      </c>
      <c r="Q73" s="23">
        <v>3</v>
      </c>
      <c r="R73" s="3">
        <v>0.25</v>
      </c>
      <c r="S73" s="3">
        <v>0.5</v>
      </c>
      <c r="T73" s="3">
        <v>3.22</v>
      </c>
      <c r="U73" s="3">
        <f>S78*T73</f>
        <v>0.40250000000000002</v>
      </c>
      <c r="V73" s="3">
        <f>U73*S80</f>
        <v>0.96599999999999997</v>
      </c>
      <c r="AG73" s="3">
        <v>2</v>
      </c>
      <c r="AH73" s="3">
        <v>116.4</v>
      </c>
      <c r="AI73" s="3">
        <v>7</v>
      </c>
      <c r="AJ73" s="3">
        <f t="shared" ref="AJ73:AJ74" si="2">AH73*AI73</f>
        <v>814.80000000000007</v>
      </c>
      <c r="AK73" s="3">
        <f>AJ73/AJ75</f>
        <v>0.37740393522807281</v>
      </c>
      <c r="AL73" s="3">
        <f>(AK66-AK65)*AK73</f>
        <v>18.134259087708898</v>
      </c>
    </row>
    <row r="74" spans="1:39" x14ac:dyDescent="0.3">
      <c r="C74" s="3" t="s">
        <v>62</v>
      </c>
      <c r="D74" s="3">
        <f>D68+D69+D70+D71+D72+D73</f>
        <v>24.24</v>
      </c>
      <c r="E74" t="s">
        <v>88</v>
      </c>
      <c r="F74">
        <f>F68+F69+F70+F71+F72+F73</f>
        <v>7.2720000000000002</v>
      </c>
      <c r="S74" s="3" t="s">
        <v>62</v>
      </c>
      <c r="T74" s="3">
        <f>T68+T69+T70+T71+T72+T73</f>
        <v>24.24</v>
      </c>
      <c r="U74" t="s">
        <v>88</v>
      </c>
      <c r="V74">
        <f>V68+V69+V70+V71+V72+V73</f>
        <v>7.2720000000000002</v>
      </c>
      <c r="AG74" s="3">
        <v>3</v>
      </c>
      <c r="AH74" s="3">
        <v>83.82</v>
      </c>
      <c r="AI74" s="3">
        <v>10</v>
      </c>
      <c r="AJ74" s="3">
        <f t="shared" si="2"/>
        <v>838.19999999999993</v>
      </c>
      <c r="AK74" s="3">
        <f>AJ74/AJ75</f>
        <v>0.38824248712342974</v>
      </c>
      <c r="AL74" s="3">
        <f>(AK66-AK65)*AK74</f>
        <v>18.655051506280799</v>
      </c>
    </row>
    <row r="75" spans="1:39" x14ac:dyDescent="0.3">
      <c r="AG75" s="3"/>
      <c r="AH75" s="3">
        <f>AH72+AH73+AH74</f>
        <v>326.70999999999998</v>
      </c>
      <c r="AI75" s="3"/>
      <c r="AJ75" s="3">
        <f>AJ72+AJ73+AJ74</f>
        <v>2158.96</v>
      </c>
      <c r="AK75" s="3">
        <f>AK72+AK73+AK74</f>
        <v>1</v>
      </c>
      <c r="AL75" s="3">
        <f>AL72+AL73+AL74</f>
        <v>48.05</v>
      </c>
    </row>
    <row r="78" spans="1:39" x14ac:dyDescent="0.3">
      <c r="B78" s="23" t="s">
        <v>63</v>
      </c>
      <c r="C78" s="3">
        <f>B70*C70</f>
        <v>0.125</v>
      </c>
      <c r="E78" s="2" t="s">
        <v>89</v>
      </c>
      <c r="F78" s="2"/>
      <c r="G78" s="2">
        <f>F60+F74</f>
        <v>12.663</v>
      </c>
      <c r="R78" s="23" t="s">
        <v>63</v>
      </c>
      <c r="S78" s="3">
        <f>R70*S70</f>
        <v>0.125</v>
      </c>
      <c r="U78" s="2" t="s">
        <v>89</v>
      </c>
      <c r="V78" s="2"/>
      <c r="W78" s="2">
        <f>V60+V74</f>
        <v>12.663</v>
      </c>
      <c r="AL78" t="s">
        <v>266</v>
      </c>
    </row>
    <row r="79" spans="1:39" x14ac:dyDescent="0.3">
      <c r="AG79" s="42"/>
      <c r="AH79" s="42" t="s">
        <v>264</v>
      </c>
      <c r="AI79" s="42"/>
      <c r="AJ79" s="42"/>
      <c r="AL79" s="3" t="s">
        <v>126</v>
      </c>
      <c r="AM79" s="3">
        <v>0.28000000000000003</v>
      </c>
    </row>
    <row r="80" spans="1:39" x14ac:dyDescent="0.3">
      <c r="B80" s="23" t="s">
        <v>50</v>
      </c>
      <c r="C80" s="3">
        <v>2.4</v>
      </c>
      <c r="R80" s="23" t="s">
        <v>50</v>
      </c>
      <c r="S80" s="3">
        <v>2.4</v>
      </c>
      <c r="AG80" s="3" t="s">
        <v>259</v>
      </c>
      <c r="AH80" s="43">
        <v>1</v>
      </c>
      <c r="AI80" s="6"/>
      <c r="AJ80" s="45" t="s">
        <v>261</v>
      </c>
      <c r="AL80" s="3" t="s">
        <v>127</v>
      </c>
      <c r="AM80" s="3">
        <v>49.01</v>
      </c>
    </row>
    <row r="81" spans="1:39" x14ac:dyDescent="0.3">
      <c r="AG81" s="3" t="s">
        <v>259</v>
      </c>
      <c r="AH81" s="43" t="s">
        <v>260</v>
      </c>
      <c r="AI81" s="7"/>
      <c r="AJ81" s="45" t="s">
        <v>262</v>
      </c>
      <c r="AL81" s="3" t="s">
        <v>265</v>
      </c>
      <c r="AM81" s="3">
        <v>0.96</v>
      </c>
    </row>
    <row r="82" spans="1:39" x14ac:dyDescent="0.3">
      <c r="AG82" s="3" t="s">
        <v>259</v>
      </c>
      <c r="AH82" s="43">
        <v>2</v>
      </c>
      <c r="AI82" s="8"/>
      <c r="AJ82" s="45" t="s">
        <v>263</v>
      </c>
    </row>
    <row r="83" spans="1:39" x14ac:dyDescent="0.3">
      <c r="A83" s="9"/>
      <c r="B83" s="30" t="s">
        <v>65</v>
      </c>
      <c r="C83" s="10"/>
      <c r="D83" s="11"/>
      <c r="Q83" s="9"/>
      <c r="R83" s="30" t="s">
        <v>65</v>
      </c>
      <c r="S83" s="10"/>
      <c r="T83" s="11"/>
    </row>
    <row r="86" spans="1:39" x14ac:dyDescent="0.3">
      <c r="A86" s="14" t="s">
        <v>66</v>
      </c>
      <c r="B86" s="14" t="s">
        <v>67</v>
      </c>
      <c r="C86" s="14" t="s">
        <v>68</v>
      </c>
      <c r="D86" s="14" t="s">
        <v>69</v>
      </c>
      <c r="Q86" s="14" t="s">
        <v>66</v>
      </c>
      <c r="R86" s="14" t="s">
        <v>67</v>
      </c>
      <c r="S86" s="14" t="s">
        <v>68</v>
      </c>
      <c r="T86" s="14" t="s">
        <v>69</v>
      </c>
      <c r="AG86" s="3" t="s">
        <v>267</v>
      </c>
      <c r="AH86" s="4" t="s">
        <v>117</v>
      </c>
    </row>
    <row r="87" spans="1:39" x14ac:dyDescent="0.3">
      <c r="A87" s="3">
        <v>1</v>
      </c>
      <c r="B87" s="3">
        <v>3.02</v>
      </c>
      <c r="C87" s="3">
        <v>4.3</v>
      </c>
      <c r="D87" s="3">
        <f>B87*C87</f>
        <v>12.985999999999999</v>
      </c>
      <c r="Q87" s="3">
        <v>1</v>
      </c>
      <c r="R87" s="3">
        <v>3.02</v>
      </c>
      <c r="S87" s="3">
        <v>4.3</v>
      </c>
      <c r="T87" s="3">
        <f>R87*S87</f>
        <v>12.985999999999999</v>
      </c>
      <c r="AG87" s="6" t="s">
        <v>268</v>
      </c>
      <c r="AH87" s="49">
        <v>1</v>
      </c>
    </row>
    <row r="88" spans="1:39" x14ac:dyDescent="0.3">
      <c r="A88" s="3">
        <v>2</v>
      </c>
      <c r="B88" s="3">
        <v>3.02</v>
      </c>
      <c r="C88" s="3">
        <v>4.32</v>
      </c>
      <c r="D88" s="3">
        <f t="shared" ref="D88:D90" si="3">B88*C88</f>
        <v>13.0464</v>
      </c>
      <c r="Q88" s="3">
        <v>2</v>
      </c>
      <c r="R88" s="3">
        <v>3.02</v>
      </c>
      <c r="S88" s="3">
        <v>4.32</v>
      </c>
      <c r="T88" s="3">
        <f t="shared" ref="T88:T90" si="4">R88*S88</f>
        <v>13.0464</v>
      </c>
      <c r="AG88" s="8" t="s">
        <v>269</v>
      </c>
      <c r="AH88" s="8"/>
    </row>
    <row r="89" spans="1:39" x14ac:dyDescent="0.3">
      <c r="A89" s="3">
        <v>3</v>
      </c>
      <c r="B89" s="3">
        <v>4.5</v>
      </c>
      <c r="C89" s="3">
        <v>5.9</v>
      </c>
      <c r="D89" s="3">
        <f t="shared" si="3"/>
        <v>26.55</v>
      </c>
      <c r="Q89" s="3">
        <v>3</v>
      </c>
      <c r="R89" s="3">
        <v>4.5</v>
      </c>
      <c r="S89" s="3">
        <v>5.9</v>
      </c>
      <c r="T89" s="3">
        <f t="shared" si="4"/>
        <v>26.55</v>
      </c>
    </row>
    <row r="90" spans="1:39" x14ac:dyDescent="0.3">
      <c r="A90" s="3">
        <v>4</v>
      </c>
      <c r="B90" s="3">
        <v>4.5</v>
      </c>
      <c r="C90" s="3">
        <v>4.3499999999999996</v>
      </c>
      <c r="D90" s="3">
        <f t="shared" si="3"/>
        <v>19.574999999999999</v>
      </c>
      <c r="Q90" s="3">
        <v>4</v>
      </c>
      <c r="R90" s="3">
        <v>4.5</v>
      </c>
      <c r="S90" s="3">
        <v>4.3499999999999996</v>
      </c>
      <c r="T90" s="3">
        <f t="shared" si="4"/>
        <v>19.574999999999999</v>
      </c>
    </row>
    <row r="91" spans="1:39" x14ac:dyDescent="0.3">
      <c r="C91" s="3" t="s">
        <v>70</v>
      </c>
      <c r="D91" s="3">
        <f>D87+D88+D89+D90</f>
        <v>72.157399999999996</v>
      </c>
      <c r="S91" s="3" t="s">
        <v>70</v>
      </c>
      <c r="T91" s="3">
        <f>T87+T88+T89+T90</f>
        <v>72.157399999999996</v>
      </c>
    </row>
    <row r="94" spans="1:39" x14ac:dyDescent="0.3">
      <c r="C94" s="3" t="s">
        <v>71</v>
      </c>
      <c r="D94" s="3">
        <v>0.12</v>
      </c>
      <c r="S94" s="3" t="s">
        <v>71</v>
      </c>
      <c r="T94" s="3">
        <v>0.12</v>
      </c>
      <c r="AD94" t="s">
        <v>135</v>
      </c>
    </row>
    <row r="95" spans="1:39" x14ac:dyDescent="0.3">
      <c r="AG95" t="s">
        <v>141</v>
      </c>
    </row>
    <row r="96" spans="1:39" x14ac:dyDescent="0.3">
      <c r="AD96" s="3" t="s">
        <v>136</v>
      </c>
      <c r="AE96" s="3">
        <v>248118.32</v>
      </c>
      <c r="AG96" s="3" t="s">
        <v>138</v>
      </c>
      <c r="AH96" s="3">
        <v>150</v>
      </c>
    </row>
    <row r="97" spans="1:53" x14ac:dyDescent="0.3">
      <c r="AD97" s="3" t="s">
        <v>137</v>
      </c>
      <c r="AE97" s="3">
        <v>99247.33</v>
      </c>
      <c r="AG97" s="3" t="s">
        <v>139</v>
      </c>
      <c r="AH97" s="3">
        <v>180</v>
      </c>
    </row>
    <row r="98" spans="1:53" x14ac:dyDescent="0.3">
      <c r="A98" s="20" t="s">
        <v>7</v>
      </c>
      <c r="B98" s="21" t="s">
        <v>8</v>
      </c>
      <c r="C98" s="21" t="s">
        <v>9</v>
      </c>
      <c r="D98" s="21" t="s">
        <v>10</v>
      </c>
      <c r="E98" s="20" t="s">
        <v>11</v>
      </c>
      <c r="Q98" s="20" t="s">
        <v>7</v>
      </c>
      <c r="R98" s="21" t="s">
        <v>8</v>
      </c>
      <c r="S98" s="21" t="s">
        <v>9</v>
      </c>
      <c r="T98" s="21" t="s">
        <v>10</v>
      </c>
      <c r="U98" s="20" t="s">
        <v>11</v>
      </c>
      <c r="AG98" s="3" t="s">
        <v>140</v>
      </c>
      <c r="AH98" s="3">
        <v>30</v>
      </c>
    </row>
    <row r="99" spans="1:53" x14ac:dyDescent="0.3">
      <c r="A99" s="23" t="s">
        <v>0</v>
      </c>
      <c r="B99" s="3">
        <v>150</v>
      </c>
      <c r="C99" s="3">
        <v>60</v>
      </c>
      <c r="D99" s="3">
        <v>25</v>
      </c>
      <c r="E99" s="3">
        <v>185</v>
      </c>
      <c r="Q99" s="23" t="s">
        <v>0</v>
      </c>
      <c r="R99" s="3">
        <v>150</v>
      </c>
      <c r="S99" s="3">
        <v>60</v>
      </c>
      <c r="T99" s="3">
        <v>25</v>
      </c>
      <c r="U99" s="3">
        <v>185</v>
      </c>
    </row>
    <row r="100" spans="1:53" x14ac:dyDescent="0.3">
      <c r="A100" s="20" t="s">
        <v>72</v>
      </c>
      <c r="B100" s="21" t="s">
        <v>8</v>
      </c>
      <c r="C100" s="21" t="s">
        <v>9</v>
      </c>
      <c r="D100" s="21" t="s">
        <v>10</v>
      </c>
      <c r="E100" s="20" t="s">
        <v>11</v>
      </c>
      <c r="Q100" s="20" t="s">
        <v>72</v>
      </c>
      <c r="R100" s="21" t="s">
        <v>8</v>
      </c>
      <c r="S100" s="21" t="s">
        <v>9</v>
      </c>
      <c r="T100" s="21" t="s">
        <v>10</v>
      </c>
      <c r="U100" s="20" t="s">
        <v>11</v>
      </c>
      <c r="AD100" t="s">
        <v>24</v>
      </c>
    </row>
    <row r="101" spans="1:53" x14ac:dyDescent="0.3">
      <c r="A101" s="23" t="s">
        <v>0</v>
      </c>
      <c r="B101" s="3">
        <v>0.15</v>
      </c>
      <c r="C101" s="3">
        <v>0.06</v>
      </c>
      <c r="D101" s="3">
        <v>2.5000000000000001E-2</v>
      </c>
      <c r="E101" s="3">
        <v>0.185</v>
      </c>
      <c r="Q101" s="23" t="s">
        <v>0</v>
      </c>
      <c r="R101" s="3">
        <v>0.15</v>
      </c>
      <c r="S101" s="3">
        <v>0.06</v>
      </c>
      <c r="T101" s="3">
        <v>2.5000000000000001E-2</v>
      </c>
      <c r="U101" s="3">
        <v>0.185</v>
      </c>
      <c r="AD101" s="3" t="s">
        <v>29</v>
      </c>
      <c r="AE101" s="3">
        <v>354</v>
      </c>
    </row>
    <row r="102" spans="1:53" x14ac:dyDescent="0.3">
      <c r="AD102" s="3" t="s">
        <v>142</v>
      </c>
      <c r="AE102" s="3">
        <v>95</v>
      </c>
      <c r="AG102" s="34" t="s">
        <v>270</v>
      </c>
      <c r="AH102" s="45">
        <v>416716.64490000001</v>
      </c>
    </row>
    <row r="103" spans="1:53" x14ac:dyDescent="0.3">
      <c r="D103" s="23" t="s">
        <v>50</v>
      </c>
      <c r="E103" s="3">
        <v>2.4</v>
      </c>
      <c r="T103" s="23" t="s">
        <v>50</v>
      </c>
      <c r="U103" s="3">
        <v>2.4</v>
      </c>
      <c r="AD103" s="3" t="s">
        <v>143</v>
      </c>
      <c r="AE103" s="3">
        <v>98</v>
      </c>
    </row>
    <row r="104" spans="1:53" x14ac:dyDescent="0.3">
      <c r="AD104" s="3" t="s">
        <v>144</v>
      </c>
      <c r="AE104" s="3">
        <v>183</v>
      </c>
    </row>
    <row r="105" spans="1:53" x14ac:dyDescent="0.3">
      <c r="A105" s="23" t="s">
        <v>73</v>
      </c>
      <c r="B105" s="3">
        <f>E103*D91*D94</f>
        <v>20.781331199999997</v>
      </c>
      <c r="Q105" s="23" t="s">
        <v>73</v>
      </c>
      <c r="R105" s="3">
        <f>U103*T91*T94</f>
        <v>20.781331199999997</v>
      </c>
      <c r="AD105" s="3" t="s">
        <v>145</v>
      </c>
      <c r="AE105" s="3">
        <v>183</v>
      </c>
    </row>
    <row r="106" spans="1:53" x14ac:dyDescent="0.3">
      <c r="A106" s="23" t="s">
        <v>74</v>
      </c>
      <c r="B106" s="3">
        <f>D91*C101</f>
        <v>4.3294439999999996</v>
      </c>
      <c r="Q106" s="23" t="s">
        <v>74</v>
      </c>
      <c r="R106" s="3">
        <f>T91*S101</f>
        <v>4.3294439999999996</v>
      </c>
      <c r="AD106" s="3" t="s">
        <v>140</v>
      </c>
      <c r="AE106" s="3">
        <v>30</v>
      </c>
    </row>
    <row r="107" spans="1:53" x14ac:dyDescent="0.3">
      <c r="A107" s="23" t="s">
        <v>75</v>
      </c>
      <c r="B107" s="3">
        <f>D101*D91</f>
        <v>1.8039350000000001</v>
      </c>
      <c r="D107" s="3" t="s">
        <v>282</v>
      </c>
      <c r="E107" s="3">
        <v>42.21</v>
      </c>
      <c r="Q107" s="23" t="s">
        <v>75</v>
      </c>
      <c r="R107" s="3">
        <f>T101*T91</f>
        <v>1.8039350000000001</v>
      </c>
      <c r="T107" s="3" t="s">
        <v>82</v>
      </c>
      <c r="U107" s="3">
        <v>42.21</v>
      </c>
    </row>
    <row r="108" spans="1:53" x14ac:dyDescent="0.3">
      <c r="A108" s="23" t="s">
        <v>76</v>
      </c>
      <c r="B108" s="3">
        <f>D91*E101</f>
        <v>13.349118999999998</v>
      </c>
      <c r="D108" s="3" t="s">
        <v>83</v>
      </c>
      <c r="E108" s="3">
        <v>1.25</v>
      </c>
      <c r="Q108" s="23" t="s">
        <v>76</v>
      </c>
      <c r="R108" s="3">
        <f>T91*U101</f>
        <v>13.349118999999998</v>
      </c>
      <c r="T108" s="3" t="s">
        <v>83</v>
      </c>
      <c r="U108" s="3">
        <v>1.25</v>
      </c>
    </row>
    <row r="109" spans="1:53" x14ac:dyDescent="0.3">
      <c r="A109" s="23" t="s">
        <v>77</v>
      </c>
      <c r="B109" s="3">
        <f>B101*D91</f>
        <v>10.823609999999999</v>
      </c>
      <c r="D109" s="3" t="s">
        <v>84</v>
      </c>
      <c r="E109" s="3">
        <v>0.18</v>
      </c>
      <c r="Q109" s="23" t="s">
        <v>77</v>
      </c>
      <c r="R109" s="3">
        <f>R101*T91</f>
        <v>10.823609999999999</v>
      </c>
      <c r="T109" s="3" t="s">
        <v>84</v>
      </c>
      <c r="U109" s="3">
        <v>0.18</v>
      </c>
    </row>
    <row r="110" spans="1:53" x14ac:dyDescent="0.3">
      <c r="A110" s="23" t="s">
        <v>78</v>
      </c>
      <c r="B110" s="3">
        <f>B105+B106+B107+B108+0.25*B109</f>
        <v>42.96973169999999</v>
      </c>
      <c r="D110" s="3"/>
      <c r="E110" s="3"/>
      <c r="Q110" s="23" t="s">
        <v>78</v>
      </c>
      <c r="R110" s="3">
        <f>R105+R106+R107+R108+0.25*R109</f>
        <v>42.96973169999999</v>
      </c>
      <c r="T110" s="3"/>
      <c r="U110" s="3"/>
    </row>
    <row r="111" spans="1:53" x14ac:dyDescent="0.3">
      <c r="A111" s="23"/>
      <c r="B111" s="3"/>
      <c r="D111" s="3" t="s">
        <v>85</v>
      </c>
      <c r="E111" s="3">
        <f>E107*E108*E109</f>
        <v>9.4972499999999993</v>
      </c>
      <c r="Q111" s="23"/>
      <c r="R111" s="3"/>
      <c r="T111" s="3" t="s">
        <v>85</v>
      </c>
      <c r="U111" s="3">
        <f>U107*U108*U109</f>
        <v>9.4972499999999993</v>
      </c>
    </row>
    <row r="112" spans="1:53" x14ac:dyDescent="0.3">
      <c r="A112" s="23" t="s">
        <v>79</v>
      </c>
      <c r="B112" s="3">
        <f>B105+B106+B107+B108</f>
        <v>40.263829199999989</v>
      </c>
      <c r="Q112" s="23" t="s">
        <v>79</v>
      </c>
      <c r="R112" s="3">
        <f>R105+R106+R107+R108</f>
        <v>40.263829199999989</v>
      </c>
      <c r="AD112" s="3" t="s">
        <v>146</v>
      </c>
      <c r="AE112" s="3" t="s">
        <v>147</v>
      </c>
      <c r="AF112" s="3" t="s">
        <v>148</v>
      </c>
      <c r="AG112" s="3" t="s">
        <v>149</v>
      </c>
      <c r="AH112" s="3" t="s">
        <v>150</v>
      </c>
      <c r="AI112" s="3" t="s">
        <v>151</v>
      </c>
      <c r="AJ112" s="3" t="s">
        <v>152</v>
      </c>
      <c r="AK112" s="3" t="s">
        <v>153</v>
      </c>
      <c r="AT112" s="3" t="s">
        <v>146</v>
      </c>
      <c r="AU112" s="3" t="s">
        <v>147</v>
      </c>
      <c r="AV112" s="3" t="s">
        <v>148</v>
      </c>
      <c r="AW112" s="3" t="s">
        <v>149</v>
      </c>
      <c r="AX112" s="3" t="s">
        <v>150</v>
      </c>
      <c r="AY112" s="3" t="s">
        <v>151</v>
      </c>
      <c r="AZ112" s="3" t="s">
        <v>152</v>
      </c>
      <c r="BA112" s="3" t="s">
        <v>153</v>
      </c>
    </row>
    <row r="113" spans="1:59" x14ac:dyDescent="0.3">
      <c r="A113" s="23" t="s">
        <v>80</v>
      </c>
      <c r="B113" s="3">
        <f>B105+B106+B107+B108+B109</f>
        <v>51.087439199999992</v>
      </c>
      <c r="Q113" s="23" t="s">
        <v>80</v>
      </c>
      <c r="R113" s="3">
        <f>R105+R106+R107+R108+R109</f>
        <v>51.087439199999992</v>
      </c>
      <c r="AD113" s="3" t="s">
        <v>55</v>
      </c>
      <c r="AE113" s="3" t="s">
        <v>154</v>
      </c>
      <c r="AF113" s="3">
        <v>3</v>
      </c>
      <c r="AG113" s="3" t="s">
        <v>159</v>
      </c>
      <c r="AH113" s="3">
        <v>60</v>
      </c>
      <c r="AI113" s="3">
        <v>30</v>
      </c>
      <c r="AJ113" s="3">
        <f>(AH113^3*AI113)/12</f>
        <v>540000</v>
      </c>
      <c r="AK113" s="3">
        <f>AH113*AI113</f>
        <v>1800</v>
      </c>
      <c r="AT113" s="3">
        <v>1</v>
      </c>
      <c r="AU113" s="3" t="s">
        <v>154</v>
      </c>
      <c r="AV113" s="3">
        <v>3</v>
      </c>
      <c r="AW113" s="3" t="s">
        <v>159</v>
      </c>
      <c r="AX113" s="3">
        <v>60</v>
      </c>
      <c r="AY113" s="3">
        <v>30</v>
      </c>
      <c r="AZ113" s="3">
        <f>(AX113*AY113^3)/12</f>
        <v>135000</v>
      </c>
      <c r="BA113" s="3">
        <f>AX113*AY113</f>
        <v>1800</v>
      </c>
    </row>
    <row r="114" spans="1:59" x14ac:dyDescent="0.3">
      <c r="D114" t="s">
        <v>90</v>
      </c>
      <c r="F114">
        <f>F46+G78+B110+E111</f>
        <v>146.26498169999999</v>
      </c>
      <c r="T114" t="s">
        <v>90</v>
      </c>
      <c r="V114">
        <f>V46+W78+R110+U111</f>
        <v>83.819981699999985</v>
      </c>
      <c r="AD114" s="3" t="s">
        <v>55</v>
      </c>
      <c r="AE114" s="3" t="s">
        <v>155</v>
      </c>
      <c r="AF114" s="3">
        <v>3</v>
      </c>
      <c r="AG114" s="3" t="s">
        <v>159</v>
      </c>
      <c r="AH114" s="3">
        <v>30</v>
      </c>
      <c r="AI114" s="3">
        <v>100</v>
      </c>
      <c r="AJ114" s="3">
        <f t="shared" ref="AJ114:AJ120" si="5">(AH114^3*AI114)/12</f>
        <v>225000</v>
      </c>
      <c r="AK114" s="3">
        <f t="shared" ref="AK114:AK120" si="6">AH114*AI114</f>
        <v>3000</v>
      </c>
      <c r="AT114" s="3">
        <v>1</v>
      </c>
      <c r="AU114" s="3" t="s">
        <v>165</v>
      </c>
      <c r="AV114" s="3">
        <v>3</v>
      </c>
      <c r="AW114" s="3" t="s">
        <v>159</v>
      </c>
      <c r="AX114" s="3">
        <v>183</v>
      </c>
      <c r="AY114" s="3">
        <v>30</v>
      </c>
      <c r="AZ114" s="3">
        <f t="shared" ref="AZ114:AZ121" si="7">(AX114*AY114^3)/12</f>
        <v>411750</v>
      </c>
      <c r="BA114" s="3">
        <f t="shared" ref="BA114:BA121" si="8">AX114*AY114</f>
        <v>5490</v>
      </c>
    </row>
    <row r="115" spans="1:59" x14ac:dyDescent="0.3">
      <c r="AD115" s="3" t="s">
        <v>55</v>
      </c>
      <c r="AE115" s="3" t="s">
        <v>154</v>
      </c>
      <c r="AF115" s="3">
        <v>3</v>
      </c>
      <c r="AG115" s="3" t="s">
        <v>159</v>
      </c>
      <c r="AH115" s="3">
        <v>60</v>
      </c>
      <c r="AI115" s="3">
        <v>30</v>
      </c>
      <c r="AJ115" s="3">
        <f t="shared" si="5"/>
        <v>540000</v>
      </c>
      <c r="AK115" s="3">
        <f t="shared" si="6"/>
        <v>1800</v>
      </c>
      <c r="AT115" s="3">
        <v>1</v>
      </c>
      <c r="AU115" s="3" t="s">
        <v>154</v>
      </c>
      <c r="AV115" s="3">
        <v>3</v>
      </c>
      <c r="AW115" s="3" t="s">
        <v>159</v>
      </c>
      <c r="AX115" s="3">
        <v>60</v>
      </c>
      <c r="AY115" s="3">
        <v>30</v>
      </c>
      <c r="AZ115" s="3">
        <f t="shared" si="7"/>
        <v>135000</v>
      </c>
      <c r="BA115" s="3">
        <f t="shared" si="8"/>
        <v>1800</v>
      </c>
    </row>
    <row r="116" spans="1:59" x14ac:dyDescent="0.3">
      <c r="AD116" s="3" t="s">
        <v>56</v>
      </c>
      <c r="AE116" s="3" t="s">
        <v>156</v>
      </c>
      <c r="AF116" s="3">
        <v>3</v>
      </c>
      <c r="AG116" s="3" t="s">
        <v>159</v>
      </c>
      <c r="AH116" s="3">
        <v>30</v>
      </c>
      <c r="AI116" s="3">
        <v>354</v>
      </c>
      <c r="AJ116" s="3">
        <f t="shared" si="5"/>
        <v>796500</v>
      </c>
      <c r="AK116" s="3">
        <f t="shared" si="6"/>
        <v>10620</v>
      </c>
      <c r="AT116" s="3">
        <v>2</v>
      </c>
      <c r="AU116" s="3" t="s">
        <v>166</v>
      </c>
      <c r="AV116" s="3">
        <v>3</v>
      </c>
      <c r="AW116" s="3" t="s">
        <v>159</v>
      </c>
      <c r="AX116" s="3">
        <v>30</v>
      </c>
      <c r="AY116" s="3">
        <v>100</v>
      </c>
      <c r="AZ116" s="3">
        <f t="shared" si="7"/>
        <v>2500000</v>
      </c>
      <c r="BA116" s="3">
        <f t="shared" si="8"/>
        <v>3000</v>
      </c>
    </row>
    <row r="117" spans="1:59" x14ac:dyDescent="0.3">
      <c r="AD117" s="3" t="s">
        <v>56</v>
      </c>
      <c r="AE117" s="3" t="s">
        <v>157</v>
      </c>
      <c r="AF117" s="3">
        <v>3</v>
      </c>
      <c r="AG117" s="3" t="s">
        <v>159</v>
      </c>
      <c r="AH117" s="3">
        <v>180</v>
      </c>
      <c r="AI117" s="3">
        <v>30</v>
      </c>
      <c r="AJ117" s="3">
        <f t="shared" si="5"/>
        <v>14580000</v>
      </c>
      <c r="AK117" s="3">
        <f t="shared" si="6"/>
        <v>5400</v>
      </c>
      <c r="AT117" s="3">
        <v>2</v>
      </c>
      <c r="AU117" s="3" t="s">
        <v>167</v>
      </c>
      <c r="AV117" s="3">
        <v>3</v>
      </c>
      <c r="AW117" s="3" t="s">
        <v>159</v>
      </c>
      <c r="AX117" s="3">
        <v>183</v>
      </c>
      <c r="AY117" s="3">
        <v>30</v>
      </c>
      <c r="AZ117" s="3">
        <f t="shared" si="7"/>
        <v>411750</v>
      </c>
      <c r="BA117" s="3">
        <f t="shared" si="8"/>
        <v>5490</v>
      </c>
    </row>
    <row r="118" spans="1:59" x14ac:dyDescent="0.3">
      <c r="AD118" s="3" t="s">
        <v>57</v>
      </c>
      <c r="AE118" s="3" t="s">
        <v>158</v>
      </c>
      <c r="AF118" s="3">
        <v>3</v>
      </c>
      <c r="AG118" s="3" t="s">
        <v>159</v>
      </c>
      <c r="AH118" s="3">
        <v>60</v>
      </c>
      <c r="AI118" s="3">
        <v>30</v>
      </c>
      <c r="AJ118" s="3">
        <f t="shared" si="5"/>
        <v>540000</v>
      </c>
      <c r="AK118" s="3">
        <f t="shared" si="6"/>
        <v>1800</v>
      </c>
      <c r="AT118" s="3">
        <v>2</v>
      </c>
      <c r="AU118" s="3" t="s">
        <v>168</v>
      </c>
      <c r="AV118" s="3">
        <v>3</v>
      </c>
      <c r="AW118" s="3" t="s">
        <v>159</v>
      </c>
      <c r="AX118" s="3">
        <v>60</v>
      </c>
      <c r="AY118" s="3">
        <v>30</v>
      </c>
      <c r="AZ118" s="3">
        <f t="shared" si="7"/>
        <v>135000</v>
      </c>
      <c r="BA118" s="3">
        <f t="shared" si="8"/>
        <v>1800</v>
      </c>
    </row>
    <row r="119" spans="1:59" x14ac:dyDescent="0.3">
      <c r="AD119" s="3" t="s">
        <v>57</v>
      </c>
      <c r="AE119" s="3" t="s">
        <v>154</v>
      </c>
      <c r="AF119" s="3">
        <v>3</v>
      </c>
      <c r="AG119" s="3" t="s">
        <v>159</v>
      </c>
      <c r="AH119" s="3">
        <v>60</v>
      </c>
      <c r="AI119" s="3">
        <v>30</v>
      </c>
      <c r="AJ119" s="3">
        <f t="shared" si="5"/>
        <v>540000</v>
      </c>
      <c r="AK119" s="3">
        <f t="shared" si="6"/>
        <v>1800</v>
      </c>
      <c r="AT119" s="3">
        <v>3</v>
      </c>
      <c r="AU119" s="3" t="s">
        <v>168</v>
      </c>
      <c r="AV119" s="3">
        <v>3</v>
      </c>
      <c r="AW119" s="3" t="s">
        <v>159</v>
      </c>
      <c r="AX119" s="3">
        <v>60</v>
      </c>
      <c r="AY119" s="3">
        <v>30</v>
      </c>
      <c r="AZ119" s="3">
        <f t="shared" si="7"/>
        <v>135000</v>
      </c>
      <c r="BA119" s="3">
        <f t="shared" si="8"/>
        <v>1800</v>
      </c>
    </row>
    <row r="120" spans="1:59" x14ac:dyDescent="0.3">
      <c r="AD120" s="3" t="s">
        <v>57</v>
      </c>
      <c r="AE120" s="3" t="s">
        <v>154</v>
      </c>
      <c r="AF120" s="3">
        <v>3</v>
      </c>
      <c r="AG120" s="3" t="s">
        <v>159</v>
      </c>
      <c r="AH120" s="3">
        <v>60</v>
      </c>
      <c r="AI120" s="3">
        <v>30</v>
      </c>
      <c r="AJ120" s="3">
        <f t="shared" si="5"/>
        <v>540000</v>
      </c>
      <c r="AK120" s="3">
        <f t="shared" si="6"/>
        <v>1800</v>
      </c>
      <c r="AT120" s="3">
        <v>3</v>
      </c>
      <c r="AU120" s="3" t="s">
        <v>168</v>
      </c>
      <c r="AV120" s="3">
        <v>3</v>
      </c>
      <c r="AW120" s="3" t="s">
        <v>159</v>
      </c>
      <c r="AX120" s="3">
        <v>180</v>
      </c>
      <c r="AY120" s="3">
        <v>30</v>
      </c>
      <c r="AZ120" s="3">
        <f t="shared" si="7"/>
        <v>405000</v>
      </c>
      <c r="BA120" s="3">
        <f t="shared" si="8"/>
        <v>5400</v>
      </c>
    </row>
    <row r="121" spans="1:59" x14ac:dyDescent="0.3">
      <c r="AT121" s="3">
        <v>3</v>
      </c>
      <c r="AU121" s="3" t="s">
        <v>168</v>
      </c>
      <c r="AV121" s="3">
        <v>3</v>
      </c>
      <c r="AW121" s="3" t="s">
        <v>159</v>
      </c>
      <c r="AX121" s="3">
        <v>60</v>
      </c>
      <c r="AY121" s="3">
        <v>30</v>
      </c>
      <c r="AZ121" s="3">
        <f t="shared" si="7"/>
        <v>135000</v>
      </c>
      <c r="BA121" s="3">
        <f t="shared" si="8"/>
        <v>1800</v>
      </c>
    </row>
    <row r="122" spans="1:59" x14ac:dyDescent="0.3">
      <c r="A122" s="31"/>
      <c r="B122" s="31"/>
      <c r="C122" s="32" t="s">
        <v>91</v>
      </c>
      <c r="D122" s="31"/>
      <c r="E122" s="31"/>
      <c r="F122" s="31"/>
      <c r="Q122" s="31"/>
      <c r="R122" s="31"/>
      <c r="S122" s="32" t="s">
        <v>91</v>
      </c>
      <c r="T122" s="31"/>
      <c r="U122" s="31"/>
      <c r="V122" s="31"/>
    </row>
    <row r="123" spans="1:59" x14ac:dyDescent="0.3">
      <c r="AD123" s="3" t="s">
        <v>146</v>
      </c>
      <c r="AE123" s="3" t="s">
        <v>147</v>
      </c>
      <c r="AF123" s="3" t="s">
        <v>152</v>
      </c>
      <c r="AG123" s="3" t="s">
        <v>153</v>
      </c>
      <c r="AH123" s="3" t="s">
        <v>160</v>
      </c>
      <c r="AI123" s="3" t="s">
        <v>136</v>
      </c>
      <c r="AJ123" s="3" t="s">
        <v>161</v>
      </c>
      <c r="AK123" s="3"/>
      <c r="AN123" s="3" t="s">
        <v>146</v>
      </c>
      <c r="AO123" s="3" t="s">
        <v>147</v>
      </c>
      <c r="AP123" s="3" t="s">
        <v>162</v>
      </c>
      <c r="AQ123" s="6" t="s">
        <v>163</v>
      </c>
      <c r="BD123" s="3" t="s">
        <v>146</v>
      </c>
      <c r="BE123" s="3" t="s">
        <v>147</v>
      </c>
      <c r="BF123" s="3" t="s">
        <v>162</v>
      </c>
      <c r="BG123" s="3" t="s">
        <v>163</v>
      </c>
    </row>
    <row r="124" spans="1:59" x14ac:dyDescent="0.3">
      <c r="AD124" s="3" t="s">
        <v>55</v>
      </c>
      <c r="AE124" s="3" t="s">
        <v>154</v>
      </c>
      <c r="AF124" s="3">
        <f>(AH113^3*AI113)/12</f>
        <v>540000</v>
      </c>
      <c r="AG124" s="3">
        <f>AH113*AI113</f>
        <v>1800</v>
      </c>
      <c r="AH124" s="3">
        <v>300</v>
      </c>
      <c r="AI124" s="3">
        <v>248118.32</v>
      </c>
      <c r="AJ124" s="3">
        <v>9947.33</v>
      </c>
      <c r="AK124" s="33">
        <v>6.9187400000000001E-5</v>
      </c>
      <c r="AN124" s="3" t="s">
        <v>55</v>
      </c>
      <c r="AO124" s="3" t="s">
        <v>154</v>
      </c>
      <c r="AP124" s="34">
        <v>14453.494280000001</v>
      </c>
      <c r="AQ124" s="6"/>
      <c r="BD124" s="3">
        <v>1</v>
      </c>
      <c r="BE124" s="3" t="s">
        <v>154</v>
      </c>
      <c r="BF124" s="34">
        <v>3694.0692589999999</v>
      </c>
      <c r="BG124" s="6"/>
    </row>
    <row r="125" spans="1:59" x14ac:dyDescent="0.3">
      <c r="AD125" s="3" t="s">
        <v>55</v>
      </c>
      <c r="AE125" s="3" t="s">
        <v>155</v>
      </c>
      <c r="AF125" s="3">
        <f t="shared" ref="AF125:AF131" si="9">(AH114^3*AI114)/12</f>
        <v>225000</v>
      </c>
      <c r="AG125" s="3">
        <f t="shared" ref="AG125:AG131" si="10">AH114*AI114</f>
        <v>3000</v>
      </c>
      <c r="AH125" s="3">
        <v>300</v>
      </c>
      <c r="AI125" s="3">
        <v>248118.32</v>
      </c>
      <c r="AJ125" s="3">
        <v>9947.33</v>
      </c>
      <c r="AK125" s="33">
        <v>1.05914E-5</v>
      </c>
      <c r="AN125" s="3" t="s">
        <v>55</v>
      </c>
      <c r="AO125" s="3" t="s">
        <v>155</v>
      </c>
      <c r="AP125" s="34">
        <v>6156.7820979999997</v>
      </c>
      <c r="AQ125" s="7">
        <f>AP124+AP125+AP126</f>
        <v>35063.770658000001</v>
      </c>
      <c r="AT125" s="3" t="s">
        <v>146</v>
      </c>
      <c r="AU125" s="3" t="s">
        <v>147</v>
      </c>
      <c r="AV125" s="3" t="s">
        <v>152</v>
      </c>
      <c r="AW125" s="3" t="s">
        <v>153</v>
      </c>
      <c r="AX125" s="3" t="s">
        <v>160</v>
      </c>
      <c r="AY125" s="3" t="s">
        <v>136</v>
      </c>
      <c r="AZ125" s="3" t="s">
        <v>161</v>
      </c>
      <c r="BA125" s="3"/>
      <c r="BD125" s="3">
        <v>1</v>
      </c>
      <c r="BE125" s="3" t="s">
        <v>165</v>
      </c>
      <c r="BF125" s="34">
        <v>11266.911239999999</v>
      </c>
      <c r="BG125" s="7">
        <f>BF124+BF125+BF126</f>
        <v>18655.049758000001</v>
      </c>
    </row>
    <row r="126" spans="1:59" x14ac:dyDescent="0.3">
      <c r="AD126" s="3" t="s">
        <v>55</v>
      </c>
      <c r="AE126" s="3" t="s">
        <v>154</v>
      </c>
      <c r="AF126" s="3">
        <f t="shared" si="9"/>
        <v>540000</v>
      </c>
      <c r="AG126" s="3">
        <f t="shared" si="10"/>
        <v>1800</v>
      </c>
      <c r="AH126" s="3">
        <v>300</v>
      </c>
      <c r="AI126" s="3">
        <v>248118.32</v>
      </c>
      <c r="AJ126" s="3">
        <v>9947.33</v>
      </c>
      <c r="AK126" s="33">
        <v>6.9099999999999999E-5</v>
      </c>
      <c r="AN126" s="3" t="s">
        <v>55</v>
      </c>
      <c r="AO126" s="3" t="s">
        <v>154</v>
      </c>
      <c r="AP126" s="34">
        <v>14453.494280000001</v>
      </c>
      <c r="AQ126" s="7"/>
      <c r="AT126" s="3">
        <v>1</v>
      </c>
      <c r="AU126" s="3" t="s">
        <v>154</v>
      </c>
      <c r="AV126" s="3">
        <f>AZ113</f>
        <v>135000</v>
      </c>
      <c r="AW126" s="3">
        <f>BA113</f>
        <v>1800</v>
      </c>
      <c r="AX126" s="3">
        <v>300</v>
      </c>
      <c r="AY126" s="3">
        <v>248118.32</v>
      </c>
      <c r="AZ126" s="3">
        <v>9947.33</v>
      </c>
      <c r="BA126" s="33">
        <v>2.7070399999999998E-4</v>
      </c>
      <c r="BD126" s="3">
        <v>1</v>
      </c>
      <c r="BE126" s="3" t="s">
        <v>154</v>
      </c>
      <c r="BF126" s="34">
        <v>3694.0692589999999</v>
      </c>
      <c r="BG126" s="7"/>
    </row>
    <row r="127" spans="1:59" x14ac:dyDescent="0.3">
      <c r="A127" s="20" t="s">
        <v>46</v>
      </c>
      <c r="B127" s="20" t="s">
        <v>31</v>
      </c>
      <c r="C127" s="20" t="s">
        <v>5</v>
      </c>
      <c r="D127" s="20" t="s">
        <v>50</v>
      </c>
      <c r="E127" s="20" t="s">
        <v>51</v>
      </c>
      <c r="F127" s="21" t="s">
        <v>52</v>
      </c>
      <c r="Q127" s="20" t="s">
        <v>46</v>
      </c>
      <c r="R127" s="20" t="s">
        <v>31</v>
      </c>
      <c r="S127" s="20" t="s">
        <v>5</v>
      </c>
      <c r="T127" s="20" t="s">
        <v>50</v>
      </c>
      <c r="U127" s="20" t="s">
        <v>51</v>
      </c>
      <c r="V127" s="21" t="s">
        <v>52</v>
      </c>
      <c r="AD127" s="3" t="s">
        <v>56</v>
      </c>
      <c r="AE127" s="3" t="s">
        <v>156</v>
      </c>
      <c r="AF127" s="3">
        <f t="shared" si="9"/>
        <v>796500</v>
      </c>
      <c r="AG127" s="3">
        <f t="shared" si="10"/>
        <v>10620</v>
      </c>
      <c r="AH127" s="3">
        <v>300</v>
      </c>
      <c r="AI127" s="3">
        <v>248118.32</v>
      </c>
      <c r="AJ127" s="3">
        <v>9947.33</v>
      </c>
      <c r="AK127" s="33">
        <v>4.5899999999999998E-5</v>
      </c>
      <c r="AN127" s="3" t="s">
        <v>56</v>
      </c>
      <c r="AO127" s="3" t="s">
        <v>156</v>
      </c>
      <c r="AP127" s="34">
        <v>21795.00863</v>
      </c>
      <c r="AQ127" s="6"/>
      <c r="AT127" s="3">
        <v>1</v>
      </c>
      <c r="AU127" s="3" t="s">
        <v>165</v>
      </c>
      <c r="AV127" s="3">
        <f>AZ114</f>
        <v>411750</v>
      </c>
      <c r="AW127" s="3">
        <f>BA114</f>
        <v>5490</v>
      </c>
      <c r="AX127" s="3">
        <v>300</v>
      </c>
      <c r="AY127" s="3">
        <v>248118.32</v>
      </c>
      <c r="AZ127" s="3">
        <v>9947.33</v>
      </c>
      <c r="BA127" s="33">
        <v>1.06159E-4</v>
      </c>
      <c r="BD127" s="3">
        <v>2</v>
      </c>
      <c r="BE127" s="3" t="s">
        <v>166</v>
      </c>
      <c r="BF127" s="34">
        <v>63620.081680000003</v>
      </c>
      <c r="BG127" s="6"/>
    </row>
    <row r="128" spans="1:59" x14ac:dyDescent="0.3">
      <c r="A128" s="20" t="s">
        <v>32</v>
      </c>
      <c r="B128" s="3">
        <f>$B$23</f>
        <v>0.2</v>
      </c>
      <c r="C128" s="3">
        <v>3.25</v>
      </c>
      <c r="D128" s="3">
        <v>2.4</v>
      </c>
      <c r="E128" s="3">
        <v>9</v>
      </c>
      <c r="F128" s="3">
        <f>B128*C128*D128*E128</f>
        <v>14.040000000000001</v>
      </c>
      <c r="Q128" s="20" t="s">
        <v>32</v>
      </c>
      <c r="R128" s="3">
        <v>0.18</v>
      </c>
      <c r="S128" s="3">
        <v>3</v>
      </c>
      <c r="T128" s="3">
        <v>2.4</v>
      </c>
      <c r="U128" s="3">
        <v>5</v>
      </c>
      <c r="V128" s="3">
        <f>R128*S128*T128*U128</f>
        <v>6.48</v>
      </c>
      <c r="AD128" s="3" t="s">
        <v>56</v>
      </c>
      <c r="AE128" s="3" t="s">
        <v>157</v>
      </c>
      <c r="AF128" s="3">
        <f t="shared" si="9"/>
        <v>14580000</v>
      </c>
      <c r="AG128" s="3">
        <f t="shared" si="10"/>
        <v>5400</v>
      </c>
      <c r="AH128" s="3">
        <v>300</v>
      </c>
      <c r="AI128" s="3">
        <v>248118.32</v>
      </c>
      <c r="AJ128" s="3">
        <v>9947.33</v>
      </c>
      <c r="AK128" s="33">
        <v>4.3999999999999999E-5</v>
      </c>
      <c r="AN128" s="3" t="s">
        <v>56</v>
      </c>
      <c r="AO128" s="3" t="s">
        <v>157</v>
      </c>
      <c r="AP128" s="34">
        <v>316497.38270000002</v>
      </c>
      <c r="AQ128" s="7">
        <f>AP127+AP128</f>
        <v>338292.39133000001</v>
      </c>
      <c r="AT128" s="3">
        <v>1</v>
      </c>
      <c r="AU128" s="3" t="s">
        <v>154</v>
      </c>
      <c r="AV128" s="3">
        <f t="shared" ref="AV128:AV134" si="11">AZ115</f>
        <v>135000</v>
      </c>
      <c r="AW128" s="3">
        <f t="shared" ref="AW128:AW134" si="12">BA115</f>
        <v>1800</v>
      </c>
      <c r="AX128" s="3">
        <v>300</v>
      </c>
      <c r="AY128" s="3">
        <v>248118.32</v>
      </c>
      <c r="AZ128" s="3">
        <v>9947.33</v>
      </c>
      <c r="BA128" s="33">
        <v>2.7070399999999998E-4</v>
      </c>
      <c r="BD128" s="3">
        <v>2</v>
      </c>
      <c r="BE128" s="3" t="s">
        <v>167</v>
      </c>
      <c r="BF128" s="34">
        <v>11266.911239999999</v>
      </c>
      <c r="BG128" s="7">
        <f>BF127+BF128+BF129</f>
        <v>78581.062179</v>
      </c>
    </row>
    <row r="129" spans="1:59" x14ac:dyDescent="0.3">
      <c r="A129" s="20" t="s">
        <v>47</v>
      </c>
      <c r="B129" s="3">
        <f>$G$16</f>
        <v>0.44999999999999996</v>
      </c>
      <c r="C129" s="3">
        <v>3.25</v>
      </c>
      <c r="D129" s="3">
        <v>2.4</v>
      </c>
      <c r="E129" s="3">
        <v>6</v>
      </c>
      <c r="F129" s="3">
        <f>B129*C129*D129*E129</f>
        <v>21.06</v>
      </c>
      <c r="Q129" s="20" t="s">
        <v>47</v>
      </c>
      <c r="R129" s="3">
        <v>0.45</v>
      </c>
      <c r="S129" s="3">
        <v>3</v>
      </c>
      <c r="T129" s="3">
        <v>2.4</v>
      </c>
      <c r="U129" s="3">
        <v>1</v>
      </c>
      <c r="V129" s="3">
        <f t="shared" ref="V129:V131" si="13">R129*S129*T129*U129</f>
        <v>3.24</v>
      </c>
      <c r="AD129" s="3" t="s">
        <v>57</v>
      </c>
      <c r="AE129" s="3" t="s">
        <v>158</v>
      </c>
      <c r="AF129" s="3">
        <f t="shared" si="9"/>
        <v>540000</v>
      </c>
      <c r="AG129" s="3">
        <f t="shared" si="10"/>
        <v>1800</v>
      </c>
      <c r="AH129" s="3">
        <v>300</v>
      </c>
      <c r="AI129" s="3">
        <v>248118.32</v>
      </c>
      <c r="AJ129" s="3">
        <v>9947.33</v>
      </c>
      <c r="AK129" s="33">
        <v>6.9200000000000002E-5</v>
      </c>
      <c r="AN129" s="3" t="s">
        <v>57</v>
      </c>
      <c r="AO129" s="3" t="s">
        <v>158</v>
      </c>
      <c r="AP129" s="34">
        <v>14453.494280000001</v>
      </c>
      <c r="AQ129" s="6"/>
      <c r="AT129" s="3">
        <v>2</v>
      </c>
      <c r="AU129" s="3" t="s">
        <v>166</v>
      </c>
      <c r="AV129" s="3">
        <f t="shared" si="11"/>
        <v>2500000</v>
      </c>
      <c r="AW129" s="3">
        <f t="shared" si="12"/>
        <v>3000</v>
      </c>
      <c r="AX129" s="3">
        <v>300</v>
      </c>
      <c r="AY129" s="3">
        <v>248118.32</v>
      </c>
      <c r="AZ129" s="3">
        <v>9947.33</v>
      </c>
      <c r="BA129" s="33">
        <v>1.41237E-3</v>
      </c>
      <c r="BD129" s="3">
        <v>2</v>
      </c>
      <c r="BE129" s="3" t="s">
        <v>168</v>
      </c>
      <c r="BF129" s="34">
        <v>3694.0692589999999</v>
      </c>
      <c r="BG129" s="7"/>
    </row>
    <row r="130" spans="1:59" x14ac:dyDescent="0.3">
      <c r="A130" s="20" t="s">
        <v>48</v>
      </c>
      <c r="B130" s="3">
        <f>$G$17</f>
        <v>0.36</v>
      </c>
      <c r="C130" s="3">
        <v>3.25</v>
      </c>
      <c r="D130" s="3">
        <v>2.4</v>
      </c>
      <c r="E130" s="3">
        <v>6</v>
      </c>
      <c r="F130" s="3">
        <f t="shared" ref="F130:F131" si="14">B130*C130*D130*E130</f>
        <v>16.847999999999999</v>
      </c>
      <c r="Q130" s="20" t="s">
        <v>48</v>
      </c>
      <c r="R130" s="3">
        <v>0.54</v>
      </c>
      <c r="S130" s="3">
        <v>3</v>
      </c>
      <c r="T130" s="3">
        <v>2.4</v>
      </c>
      <c r="U130" s="3">
        <v>1</v>
      </c>
      <c r="V130" s="3">
        <f t="shared" si="13"/>
        <v>3.8879999999999999</v>
      </c>
      <c r="AD130" s="3" t="s">
        <v>57</v>
      </c>
      <c r="AE130" s="3" t="s">
        <v>154</v>
      </c>
      <c r="AF130" s="3">
        <f t="shared" si="9"/>
        <v>540000</v>
      </c>
      <c r="AG130" s="3">
        <f t="shared" si="10"/>
        <v>1800</v>
      </c>
      <c r="AH130" s="3">
        <v>300</v>
      </c>
      <c r="AI130" s="3">
        <v>248118.32</v>
      </c>
      <c r="AJ130" s="3">
        <v>9947.33</v>
      </c>
      <c r="AK130" s="33">
        <v>6.9200000000000002E-5</v>
      </c>
      <c r="AN130" s="3" t="s">
        <v>57</v>
      </c>
      <c r="AO130" s="3" t="s">
        <v>154</v>
      </c>
      <c r="AP130" s="34">
        <v>14453.494280000001</v>
      </c>
      <c r="AQ130" s="7">
        <f>AP129+AP130+AP131</f>
        <v>43360.482840000004</v>
      </c>
      <c r="AT130" s="3">
        <v>2</v>
      </c>
      <c r="AU130" s="3" t="s">
        <v>167</v>
      </c>
      <c r="AV130" s="3">
        <f t="shared" si="11"/>
        <v>411750</v>
      </c>
      <c r="AW130" s="3">
        <f t="shared" si="12"/>
        <v>5490</v>
      </c>
      <c r="AX130" s="3">
        <v>300</v>
      </c>
      <c r="AY130" s="3">
        <v>248118.32</v>
      </c>
      <c r="AZ130" s="3">
        <v>9947.33</v>
      </c>
      <c r="BA130" s="33">
        <v>1.06159E-4</v>
      </c>
      <c r="BD130" s="3">
        <v>3</v>
      </c>
      <c r="BE130" s="3" t="s">
        <v>168</v>
      </c>
      <c r="BF130" s="34">
        <v>3694.0692589999999</v>
      </c>
      <c r="BG130" s="6">
        <f>BF130+BF131+BF132</f>
        <v>18470.346298</v>
      </c>
    </row>
    <row r="131" spans="1:59" x14ac:dyDescent="0.3">
      <c r="A131" s="20" t="s">
        <v>49</v>
      </c>
      <c r="B131" s="3">
        <f>$G$23</f>
        <v>2.355</v>
      </c>
      <c r="C131" s="3">
        <v>3.25</v>
      </c>
      <c r="D131" s="3">
        <v>2.4</v>
      </c>
      <c r="E131" s="3">
        <v>1</v>
      </c>
      <c r="F131" s="3">
        <f t="shared" si="14"/>
        <v>18.369</v>
      </c>
      <c r="Q131" s="20" t="s">
        <v>49</v>
      </c>
      <c r="R131" s="3">
        <v>2.56</v>
      </c>
      <c r="S131" s="3">
        <v>3</v>
      </c>
      <c r="T131" s="3">
        <v>2.4</v>
      </c>
      <c r="U131" s="3">
        <v>1</v>
      </c>
      <c r="V131" s="3">
        <f t="shared" si="13"/>
        <v>18.431999999999999</v>
      </c>
      <c r="AD131" s="3" t="s">
        <v>57</v>
      </c>
      <c r="AE131" s="3" t="s">
        <v>154</v>
      </c>
      <c r="AF131" s="3">
        <f t="shared" si="9"/>
        <v>540000</v>
      </c>
      <c r="AG131" s="3">
        <f t="shared" si="10"/>
        <v>1800</v>
      </c>
      <c r="AH131" s="3">
        <v>300</v>
      </c>
      <c r="AI131" s="3">
        <v>248118.32</v>
      </c>
      <c r="AJ131" s="3">
        <v>9947.33</v>
      </c>
      <c r="AK131" s="33">
        <v>6.9200000000000002E-5</v>
      </c>
      <c r="AN131" s="3" t="s">
        <v>57</v>
      </c>
      <c r="AO131" s="3" t="s">
        <v>154</v>
      </c>
      <c r="AP131" s="34">
        <v>14453.494280000001</v>
      </c>
      <c r="AQ131" s="8"/>
      <c r="AT131" s="3">
        <v>2</v>
      </c>
      <c r="AU131" s="3" t="s">
        <v>168</v>
      </c>
      <c r="AV131" s="3">
        <f t="shared" si="11"/>
        <v>135000</v>
      </c>
      <c r="AW131" s="3">
        <f t="shared" si="12"/>
        <v>1800</v>
      </c>
      <c r="AX131" s="3">
        <v>300</v>
      </c>
      <c r="AY131" s="3">
        <v>248118.32</v>
      </c>
      <c r="AZ131" s="3">
        <v>9947.33</v>
      </c>
      <c r="BA131" s="33">
        <v>2.7070399999999998E-4</v>
      </c>
      <c r="BD131" s="3">
        <v>3</v>
      </c>
      <c r="BE131" s="3" t="s">
        <v>168</v>
      </c>
      <c r="BF131" s="34">
        <v>11082.207780000001</v>
      </c>
      <c r="BG131" s="7"/>
    </row>
    <row r="132" spans="1:59" x14ac:dyDescent="0.3">
      <c r="A132" s="20" t="s">
        <v>81</v>
      </c>
      <c r="B132" s="3"/>
      <c r="C132" s="3"/>
      <c r="D132" s="3"/>
      <c r="E132" s="3"/>
      <c r="F132" s="3">
        <f>F128+F129+F130+F131</f>
        <v>70.317000000000007</v>
      </c>
      <c r="Q132" s="20" t="s">
        <v>81</v>
      </c>
      <c r="R132" s="3"/>
      <c r="S132" s="3"/>
      <c r="T132" s="3"/>
      <c r="U132" s="3"/>
      <c r="V132" s="3">
        <f>V128+V129+V130+V131</f>
        <v>32.04</v>
      </c>
      <c r="AT132" s="3">
        <v>3</v>
      </c>
      <c r="AU132" s="3" t="s">
        <v>168</v>
      </c>
      <c r="AV132" s="3">
        <f t="shared" si="11"/>
        <v>135000</v>
      </c>
      <c r="AW132" s="3">
        <f t="shared" si="12"/>
        <v>1800</v>
      </c>
      <c r="AX132" s="3">
        <v>300</v>
      </c>
      <c r="AY132" s="3">
        <v>248118.32</v>
      </c>
      <c r="AZ132" s="3">
        <v>9947.33</v>
      </c>
      <c r="BA132" s="33">
        <v>2.7070399999999998E-4</v>
      </c>
      <c r="BD132" s="3">
        <v>3</v>
      </c>
      <c r="BE132" s="3" t="s">
        <v>168</v>
      </c>
      <c r="BF132" s="3">
        <v>3694.0692589999999</v>
      </c>
      <c r="BG132" s="8"/>
    </row>
    <row r="133" spans="1:59" x14ac:dyDescent="0.3">
      <c r="AO133" t="s">
        <v>164</v>
      </c>
      <c r="AQ133">
        <f>AQ125+AQ128+AQ130</f>
        <v>416716.64482800005</v>
      </c>
      <c r="AT133" s="3">
        <v>3</v>
      </c>
      <c r="AU133" s="3" t="s">
        <v>168</v>
      </c>
      <c r="AV133" s="3">
        <f t="shared" si="11"/>
        <v>405000</v>
      </c>
      <c r="AW133" s="3">
        <f t="shared" si="12"/>
        <v>5400</v>
      </c>
      <c r="AX133" s="3">
        <v>300</v>
      </c>
      <c r="AY133" s="3">
        <v>248118.32</v>
      </c>
      <c r="AZ133" s="3">
        <v>9947.33</v>
      </c>
      <c r="BA133" s="33">
        <v>2.3203199999999999E-4</v>
      </c>
    </row>
    <row r="134" spans="1:59" x14ac:dyDescent="0.3">
      <c r="AT134" s="3">
        <v>3</v>
      </c>
      <c r="AU134" s="3" t="s">
        <v>168</v>
      </c>
      <c r="AV134" s="3">
        <f t="shared" si="11"/>
        <v>135000</v>
      </c>
      <c r="AW134" s="3">
        <f t="shared" si="12"/>
        <v>1800</v>
      </c>
      <c r="AX134" s="3">
        <v>300</v>
      </c>
      <c r="AY134" s="3">
        <v>248118.32</v>
      </c>
      <c r="AZ134" s="3">
        <v>9947.33</v>
      </c>
      <c r="BA134" s="33">
        <v>2.7070399999999998E-4</v>
      </c>
    </row>
    <row r="136" spans="1:59" x14ac:dyDescent="0.3">
      <c r="AD136" s="36"/>
      <c r="AE136" s="36"/>
      <c r="AF136" s="36"/>
      <c r="AG136" s="36"/>
      <c r="AJ136" s="36" t="s">
        <v>173</v>
      </c>
      <c r="BE136" s="3" t="s">
        <v>164</v>
      </c>
      <c r="BF136" s="34"/>
      <c r="BG136" s="45">
        <f>BG125+BG128+BG130</f>
        <v>115706.45823500001</v>
      </c>
    </row>
    <row r="137" spans="1:59" x14ac:dyDescent="0.3">
      <c r="A137" s="12"/>
      <c r="B137" s="13"/>
      <c r="C137" s="13" t="s">
        <v>53</v>
      </c>
      <c r="D137" s="13"/>
      <c r="Q137" s="12"/>
      <c r="R137" s="13"/>
      <c r="S137" s="13" t="s">
        <v>53</v>
      </c>
      <c r="T137" s="13"/>
      <c r="AD137" s="36"/>
      <c r="AJ137" t="s">
        <v>174</v>
      </c>
    </row>
    <row r="138" spans="1:59" x14ac:dyDescent="0.3">
      <c r="AD138" s="36"/>
    </row>
    <row r="139" spans="1:59" x14ac:dyDescent="0.3">
      <c r="A139" s="16"/>
      <c r="B139" s="17" t="s">
        <v>54</v>
      </c>
      <c r="C139" s="18"/>
      <c r="D139" s="19"/>
      <c r="Q139" s="16"/>
      <c r="R139" s="17" t="s">
        <v>54</v>
      </c>
      <c r="S139" s="18"/>
      <c r="T139" s="19"/>
    </row>
    <row r="140" spans="1:59" x14ac:dyDescent="0.3">
      <c r="A140" s="15" t="s">
        <v>58</v>
      </c>
      <c r="B140" s="15" t="s">
        <v>59</v>
      </c>
      <c r="C140" s="15" t="s">
        <v>60</v>
      </c>
      <c r="D140" s="15" t="s">
        <v>61</v>
      </c>
      <c r="E140" s="23" t="s">
        <v>86</v>
      </c>
      <c r="F140" s="23" t="s">
        <v>87</v>
      </c>
      <c r="Q140" s="15" t="s">
        <v>58</v>
      </c>
      <c r="R140" s="15" t="s">
        <v>59</v>
      </c>
      <c r="S140" s="15" t="s">
        <v>60</v>
      </c>
      <c r="T140" s="15" t="s">
        <v>61</v>
      </c>
      <c r="U140" s="23" t="s">
        <v>86</v>
      </c>
      <c r="V140" s="23" t="s">
        <v>87</v>
      </c>
    </row>
    <row r="141" spans="1:59" x14ac:dyDescent="0.3">
      <c r="A141" s="23" t="s">
        <v>55</v>
      </c>
      <c r="B141" s="3">
        <v>0.25</v>
      </c>
      <c r="C141" s="3">
        <v>0.5</v>
      </c>
      <c r="D141" s="3">
        <v>2.35</v>
      </c>
      <c r="E141" s="3">
        <f>C149*D141</f>
        <v>0.29375000000000001</v>
      </c>
      <c r="F141" s="3">
        <f>E141*C166</f>
        <v>0.70499999999999996</v>
      </c>
      <c r="Q141" s="23" t="s">
        <v>55</v>
      </c>
      <c r="R141" s="3">
        <v>0.25</v>
      </c>
      <c r="S141" s="3">
        <v>0.5</v>
      </c>
      <c r="T141" s="3">
        <v>2.35</v>
      </c>
      <c r="U141" s="3">
        <f>S149*T141</f>
        <v>0.29375000000000001</v>
      </c>
      <c r="V141" s="3">
        <f>U141*S166</f>
        <v>0.70499999999999996</v>
      </c>
    </row>
    <row r="142" spans="1:59" x14ac:dyDescent="0.3">
      <c r="A142" s="23" t="s">
        <v>55</v>
      </c>
      <c r="B142" s="3">
        <v>0.25</v>
      </c>
      <c r="C142" s="3">
        <v>0.5</v>
      </c>
      <c r="D142" s="3">
        <v>3.82</v>
      </c>
      <c r="E142" s="3">
        <f>C149*D142</f>
        <v>0.47749999999999998</v>
      </c>
      <c r="F142" s="3">
        <f>E142*C166</f>
        <v>1.1459999999999999</v>
      </c>
      <c r="Q142" s="23" t="s">
        <v>55</v>
      </c>
      <c r="R142" s="3">
        <v>0.25</v>
      </c>
      <c r="S142" s="3">
        <v>0.5</v>
      </c>
      <c r="T142" s="3">
        <v>3.82</v>
      </c>
      <c r="U142" s="3">
        <f>S149*T142</f>
        <v>0.47749999999999998</v>
      </c>
      <c r="V142" s="3">
        <f>U142*S166</f>
        <v>1.1459999999999999</v>
      </c>
    </row>
    <row r="143" spans="1:59" x14ac:dyDescent="0.3">
      <c r="A143" s="23" t="s">
        <v>56</v>
      </c>
      <c r="B143" s="3">
        <v>0.25</v>
      </c>
      <c r="C143" s="3">
        <v>0.5</v>
      </c>
      <c r="D143" s="3">
        <v>4.43</v>
      </c>
      <c r="E143" s="3">
        <f>C149*D143</f>
        <v>0.55374999999999996</v>
      </c>
      <c r="F143" s="3">
        <f>E143*C166</f>
        <v>1.329</v>
      </c>
      <c r="Q143" s="23" t="s">
        <v>56</v>
      </c>
      <c r="R143" s="3">
        <v>0.25</v>
      </c>
      <c r="S143" s="3">
        <v>0.5</v>
      </c>
      <c r="T143" s="3">
        <v>4.43</v>
      </c>
      <c r="U143" s="3">
        <f>S149*T143</f>
        <v>0.55374999999999996</v>
      </c>
      <c r="V143" s="3">
        <f>U143*S166</f>
        <v>1.329</v>
      </c>
    </row>
    <row r="144" spans="1:59" x14ac:dyDescent="0.3">
      <c r="A144" s="23" t="s">
        <v>57</v>
      </c>
      <c r="B144" s="3">
        <v>0.25</v>
      </c>
      <c r="C144" s="3">
        <v>0.5</v>
      </c>
      <c r="D144" s="3">
        <v>2.94</v>
      </c>
      <c r="E144" s="3">
        <f>C149*D144</f>
        <v>0.36749999999999999</v>
      </c>
      <c r="F144" s="3">
        <f>E144*C166</f>
        <v>0.88200000000000001</v>
      </c>
      <c r="Q144" s="23" t="s">
        <v>57</v>
      </c>
      <c r="R144" s="3">
        <v>0.25</v>
      </c>
      <c r="S144" s="3">
        <v>0.5</v>
      </c>
      <c r="T144" s="3">
        <v>2.94</v>
      </c>
      <c r="U144" s="3">
        <f>S149*T144</f>
        <v>0.36749999999999999</v>
      </c>
      <c r="V144" s="3">
        <f>U144*S166</f>
        <v>0.88200000000000001</v>
      </c>
    </row>
    <row r="145" spans="1:41" x14ac:dyDescent="0.3">
      <c r="A145" s="23" t="s">
        <v>57</v>
      </c>
      <c r="B145" s="3">
        <v>0.25</v>
      </c>
      <c r="C145" s="3">
        <v>0.5</v>
      </c>
      <c r="D145" s="3">
        <v>4.43</v>
      </c>
      <c r="E145" s="3">
        <f>C149*D145</f>
        <v>0.55374999999999996</v>
      </c>
      <c r="F145" s="3">
        <f>E145*C166</f>
        <v>1.329</v>
      </c>
      <c r="Q145" s="23" t="s">
        <v>57</v>
      </c>
      <c r="R145" s="3">
        <v>0.25</v>
      </c>
      <c r="S145" s="3">
        <v>0.5</v>
      </c>
      <c r="T145" s="3">
        <v>4.43</v>
      </c>
      <c r="U145" s="3">
        <f>S149*T145</f>
        <v>0.55374999999999996</v>
      </c>
      <c r="V145" s="3">
        <f>U145*S166</f>
        <v>1.329</v>
      </c>
    </row>
    <row r="146" spans="1:41" x14ac:dyDescent="0.3">
      <c r="C146" t="s">
        <v>62</v>
      </c>
      <c r="D146">
        <f>D141+D142+D143+D144+D145</f>
        <v>17.97</v>
      </c>
      <c r="E146" t="s">
        <v>88</v>
      </c>
      <c r="F146">
        <f>F141+F142+F143+F144+F145</f>
        <v>5.3909999999999991</v>
      </c>
      <c r="S146" t="s">
        <v>62</v>
      </c>
      <c r="T146">
        <f>T141+T142+T143+T144+T145</f>
        <v>17.97</v>
      </c>
      <c r="U146" t="s">
        <v>88</v>
      </c>
      <c r="V146">
        <f>V141+V142+V143+V144+V145</f>
        <v>5.3909999999999991</v>
      </c>
      <c r="AE146" s="4" t="s">
        <v>146</v>
      </c>
      <c r="AF146" s="4" t="s">
        <v>169</v>
      </c>
      <c r="AG146" s="4" t="s">
        <v>117</v>
      </c>
      <c r="AH146" s="4" t="s">
        <v>170</v>
      </c>
      <c r="AK146" s="36" t="s">
        <v>173</v>
      </c>
    </row>
    <row r="147" spans="1:41" x14ac:dyDescent="0.3">
      <c r="AE147" s="4" t="s">
        <v>55</v>
      </c>
      <c r="AF147" s="3">
        <v>0.125</v>
      </c>
      <c r="AG147" s="3">
        <f>AQ125/100</f>
        <v>350.63770657999999</v>
      </c>
      <c r="AH147" s="3">
        <f>AG147*AF147</f>
        <v>43.829713322499998</v>
      </c>
      <c r="AK147" t="s">
        <v>174</v>
      </c>
    </row>
    <row r="148" spans="1:41" x14ac:dyDescent="0.3">
      <c r="AE148" s="4" t="s">
        <v>56</v>
      </c>
      <c r="AF148" s="3">
        <v>6.28</v>
      </c>
      <c r="AG148" s="3">
        <f>AQ128/100</f>
        <v>3382.9239133000001</v>
      </c>
      <c r="AH148" s="3">
        <f t="shared" ref="AH148:AH149" si="15">AG148*AF148</f>
        <v>21244.762175524</v>
      </c>
    </row>
    <row r="149" spans="1:41" x14ac:dyDescent="0.3">
      <c r="B149" s="23" t="s">
        <v>63</v>
      </c>
      <c r="C149" s="3">
        <f>B141*C141</f>
        <v>0.125</v>
      </c>
      <c r="R149" s="23" t="s">
        <v>63</v>
      </c>
      <c r="S149" s="3">
        <f>R141*S141</f>
        <v>0.125</v>
      </c>
      <c r="AE149" s="4" t="s">
        <v>57</v>
      </c>
      <c r="AF149" s="3">
        <v>10.88</v>
      </c>
      <c r="AG149" s="3">
        <f>AQ130/100</f>
        <v>433.60482840000003</v>
      </c>
      <c r="AH149" s="3">
        <f t="shared" si="15"/>
        <v>4717.6205329920003</v>
      </c>
      <c r="AK149" s="3" t="s">
        <v>175</v>
      </c>
      <c r="AL149" s="3">
        <f>AH157/AG157</f>
        <v>4.6473217451791617</v>
      </c>
      <c r="AN149" s="3" t="s">
        <v>177</v>
      </c>
      <c r="AO149" s="3"/>
    </row>
    <row r="150" spans="1:41" x14ac:dyDescent="0.3">
      <c r="AE150" s="36"/>
      <c r="AG150" s="3">
        <f>AG147+AG148+AG149</f>
        <v>4167.1664482799997</v>
      </c>
      <c r="AH150" s="3">
        <f>AH147+AH148+AH149</f>
        <v>26006.2124218385</v>
      </c>
      <c r="AK150" s="3" t="s">
        <v>176</v>
      </c>
      <c r="AL150" s="3">
        <f>AH150/AG150</f>
        <v>6.2407424192457155</v>
      </c>
      <c r="AN150" s="3" t="s">
        <v>179</v>
      </c>
      <c r="AO150" s="3">
        <f>AL152-AL149</f>
        <v>0.84267825482083847</v>
      </c>
    </row>
    <row r="151" spans="1:41" x14ac:dyDescent="0.3">
      <c r="AE151" s="36"/>
      <c r="AN151" s="3" t="s">
        <v>178</v>
      </c>
      <c r="AO151" s="3">
        <f>AL153-AL150</f>
        <v>-2.2907424192457153</v>
      </c>
    </row>
    <row r="152" spans="1:41" x14ac:dyDescent="0.3">
      <c r="A152" s="16"/>
      <c r="B152" s="17" t="s">
        <v>64</v>
      </c>
      <c r="C152" s="18"/>
      <c r="D152" s="19"/>
      <c r="Q152" s="16"/>
      <c r="R152" s="17" t="s">
        <v>64</v>
      </c>
      <c r="S152" s="18"/>
      <c r="T152" s="19"/>
      <c r="AK152" s="3" t="s">
        <v>108</v>
      </c>
      <c r="AL152" s="3">
        <v>5.49</v>
      </c>
    </row>
    <row r="153" spans="1:41" x14ac:dyDescent="0.3">
      <c r="A153" s="15" t="s">
        <v>58</v>
      </c>
      <c r="B153" s="15" t="s">
        <v>59</v>
      </c>
      <c r="C153" s="15" t="s">
        <v>60</v>
      </c>
      <c r="D153" s="15" t="s">
        <v>61</v>
      </c>
      <c r="E153" s="23" t="s">
        <v>86</v>
      </c>
      <c r="F153" s="23" t="s">
        <v>87</v>
      </c>
      <c r="Q153" s="15" t="s">
        <v>58</v>
      </c>
      <c r="R153" s="15" t="s">
        <v>59</v>
      </c>
      <c r="S153" s="15" t="s">
        <v>60</v>
      </c>
      <c r="T153" s="15" t="s">
        <v>61</v>
      </c>
      <c r="U153" s="23" t="s">
        <v>86</v>
      </c>
      <c r="V153" s="23" t="s">
        <v>87</v>
      </c>
      <c r="AE153" s="4" t="s">
        <v>58</v>
      </c>
      <c r="AF153" s="4" t="s">
        <v>171</v>
      </c>
      <c r="AG153" s="4" t="s">
        <v>117</v>
      </c>
      <c r="AH153" s="4" t="s">
        <v>172</v>
      </c>
      <c r="AK153" s="3" t="s">
        <v>109</v>
      </c>
      <c r="AL153" s="3">
        <v>3.95</v>
      </c>
    </row>
    <row r="154" spans="1:41" x14ac:dyDescent="0.3">
      <c r="A154" s="23">
        <v>1</v>
      </c>
      <c r="B154" s="3">
        <v>0.25</v>
      </c>
      <c r="C154" s="3">
        <v>0.5</v>
      </c>
      <c r="D154" s="3">
        <v>4</v>
      </c>
      <c r="E154" s="3">
        <f>C164*D154</f>
        <v>0.5</v>
      </c>
      <c r="F154" s="3">
        <f>E154*C166</f>
        <v>1.2</v>
      </c>
      <c r="Q154" s="23">
        <v>1</v>
      </c>
      <c r="R154" s="3">
        <v>0.25</v>
      </c>
      <c r="S154" s="3">
        <v>0.5</v>
      </c>
      <c r="T154" s="3">
        <v>4</v>
      </c>
      <c r="U154" s="3">
        <f>S164*T154</f>
        <v>0.5</v>
      </c>
      <c r="V154" s="3">
        <f>U154*S166</f>
        <v>1.2</v>
      </c>
      <c r="AE154" s="4">
        <v>1</v>
      </c>
      <c r="AF154" s="3">
        <v>8.1199999999999992</v>
      </c>
      <c r="AG154" s="3">
        <f>BG125/100</f>
        <v>186.55049758000001</v>
      </c>
      <c r="AH154" s="3">
        <f>AF154*AG154</f>
        <v>1514.7900403495998</v>
      </c>
    </row>
    <row r="155" spans="1:41" x14ac:dyDescent="0.3">
      <c r="A155" s="23">
        <v>1</v>
      </c>
      <c r="B155" s="3">
        <v>0.25</v>
      </c>
      <c r="C155" s="3">
        <v>0.5</v>
      </c>
      <c r="D155" s="3">
        <v>3.97</v>
      </c>
      <c r="E155" s="3">
        <f>C164*D155</f>
        <v>0.49625000000000002</v>
      </c>
      <c r="F155" s="3">
        <f>E155*C166</f>
        <v>1.1910000000000001</v>
      </c>
      <c r="Q155" s="23">
        <v>1</v>
      </c>
      <c r="R155" s="3">
        <v>0.25</v>
      </c>
      <c r="S155" s="3">
        <v>0.5</v>
      </c>
      <c r="T155" s="3">
        <v>3.97</v>
      </c>
      <c r="U155" s="3">
        <f>S164*T155</f>
        <v>0.49625000000000002</v>
      </c>
      <c r="V155" s="3">
        <f>U155*S166</f>
        <v>1.1910000000000001</v>
      </c>
      <c r="AE155" s="4">
        <v>2</v>
      </c>
      <c r="AF155" s="3">
        <v>4.88</v>
      </c>
      <c r="AG155" s="3">
        <f>BG128/100</f>
        <v>785.81062179000003</v>
      </c>
      <c r="AH155" s="3">
        <f t="shared" ref="AH155:AH156" si="16">AF155*AG155</f>
        <v>3834.7558343352002</v>
      </c>
    </row>
    <row r="156" spans="1:41" x14ac:dyDescent="0.3">
      <c r="A156" s="23">
        <v>2</v>
      </c>
      <c r="B156" s="3">
        <v>0.25</v>
      </c>
      <c r="C156" s="3">
        <v>0.5</v>
      </c>
      <c r="D156" s="3">
        <v>4.3</v>
      </c>
      <c r="E156" s="3">
        <f>C164*D156</f>
        <v>0.53749999999999998</v>
      </c>
      <c r="F156" s="3">
        <f>E156*C166</f>
        <v>1.2899999999999998</v>
      </c>
      <c r="Q156" s="23">
        <v>2</v>
      </c>
      <c r="R156" s="3">
        <v>0.25</v>
      </c>
      <c r="S156" s="3">
        <v>0.5</v>
      </c>
      <c r="T156" s="3">
        <v>4.3</v>
      </c>
      <c r="U156" s="3">
        <f>S164*T156</f>
        <v>0.53749999999999998</v>
      </c>
      <c r="V156" s="3">
        <f>U156*S166</f>
        <v>1.2899999999999998</v>
      </c>
      <c r="AE156" s="4">
        <v>3</v>
      </c>
      <c r="AF156" s="3">
        <v>0.15</v>
      </c>
      <c r="AG156" s="3">
        <f>BG130/100</f>
        <v>184.70346298000001</v>
      </c>
      <c r="AH156" s="3">
        <f t="shared" si="16"/>
        <v>27.705519447</v>
      </c>
    </row>
    <row r="157" spans="1:41" x14ac:dyDescent="0.3">
      <c r="A157" s="23">
        <v>2</v>
      </c>
      <c r="B157" s="3">
        <v>0.25</v>
      </c>
      <c r="C157" s="3">
        <v>0.5</v>
      </c>
      <c r="D157" s="3">
        <v>3.97</v>
      </c>
      <c r="E157" s="3">
        <f>C164*D157</f>
        <v>0.49625000000000002</v>
      </c>
      <c r="F157" s="3">
        <f>E157*C166</f>
        <v>1.1910000000000001</v>
      </c>
      <c r="Q157" s="23">
        <v>2</v>
      </c>
      <c r="R157" s="3">
        <v>0.25</v>
      </c>
      <c r="S157" s="3">
        <v>0.5</v>
      </c>
      <c r="T157" s="3">
        <v>3.97</v>
      </c>
      <c r="U157" s="3">
        <f>S164*T157</f>
        <v>0.49625000000000002</v>
      </c>
      <c r="V157" s="3">
        <f>U157*S166</f>
        <v>1.1910000000000001</v>
      </c>
      <c r="AG157" s="3">
        <f>AG154+AG155+AG156</f>
        <v>1157.0645823500001</v>
      </c>
      <c r="AH157" s="3">
        <f>AH154+AH155+AH156</f>
        <v>5377.2513941318002</v>
      </c>
    </row>
    <row r="158" spans="1:41" x14ac:dyDescent="0.3">
      <c r="A158" s="23">
        <v>3</v>
      </c>
      <c r="B158" s="3">
        <v>0.25</v>
      </c>
      <c r="C158" s="3">
        <v>0.5</v>
      </c>
      <c r="D158" s="3">
        <v>4.78</v>
      </c>
      <c r="E158" s="3">
        <f>C164*D158</f>
        <v>0.59750000000000003</v>
      </c>
      <c r="F158" s="3">
        <f>E158*C166</f>
        <v>1.4339999999999999</v>
      </c>
      <c r="Q158" s="23">
        <v>3</v>
      </c>
      <c r="R158" s="3">
        <v>0.25</v>
      </c>
      <c r="S158" s="3">
        <v>0.5</v>
      </c>
      <c r="T158" s="3">
        <v>4.78</v>
      </c>
      <c r="U158" s="3">
        <f>S164*T158</f>
        <v>0.59750000000000003</v>
      </c>
      <c r="V158" s="3">
        <f>U158*S166</f>
        <v>1.4339999999999999</v>
      </c>
    </row>
    <row r="159" spans="1:41" x14ac:dyDescent="0.3">
      <c r="A159" s="23">
        <v>3</v>
      </c>
      <c r="B159" s="3">
        <v>0.25</v>
      </c>
      <c r="C159" s="3">
        <v>0.5</v>
      </c>
      <c r="D159" s="3">
        <v>3.22</v>
      </c>
      <c r="E159" s="3">
        <f>C164*D159</f>
        <v>0.40250000000000002</v>
      </c>
      <c r="F159" s="3">
        <f>E159*C166</f>
        <v>0.96599999999999997</v>
      </c>
      <c r="Q159" s="23">
        <v>3</v>
      </c>
      <c r="R159" s="3">
        <v>0.25</v>
      </c>
      <c r="S159" s="3">
        <v>0.5</v>
      </c>
      <c r="T159" s="3">
        <v>3.22</v>
      </c>
      <c r="U159" s="3">
        <f>S164*T159</f>
        <v>0.40250000000000002</v>
      </c>
      <c r="V159" s="3">
        <f>U159*S166</f>
        <v>0.96599999999999997</v>
      </c>
    </row>
    <row r="160" spans="1:41" x14ac:dyDescent="0.3">
      <c r="C160" s="3" t="s">
        <v>62</v>
      </c>
      <c r="D160" s="3">
        <f>D154+D155+D156+D157+D158+D159</f>
        <v>24.24</v>
      </c>
      <c r="E160" t="s">
        <v>88</v>
      </c>
      <c r="F160">
        <f>F154+F155+F156+F157+F158+F159</f>
        <v>7.2720000000000002</v>
      </c>
      <c r="S160" s="3" t="s">
        <v>62</v>
      </c>
      <c r="T160" s="3">
        <f>T154+T155+T156+T157+T158+T159</f>
        <v>24.24</v>
      </c>
      <c r="U160" t="s">
        <v>88</v>
      </c>
      <c r="V160">
        <f>V154+V155+V156+V157+V158+V159</f>
        <v>7.2720000000000002</v>
      </c>
    </row>
    <row r="164" spans="1:36" x14ac:dyDescent="0.3">
      <c r="B164" s="23" t="s">
        <v>63</v>
      </c>
      <c r="C164" s="3">
        <f>B156*C156</f>
        <v>0.125</v>
      </c>
      <c r="E164" s="2" t="s">
        <v>89</v>
      </c>
      <c r="F164" s="2"/>
      <c r="G164" s="2">
        <f>F146+F160</f>
        <v>12.663</v>
      </c>
      <c r="R164" s="23" t="s">
        <v>63</v>
      </c>
      <c r="S164" s="3">
        <f>R156*S156</f>
        <v>0.125</v>
      </c>
      <c r="U164" s="2" t="s">
        <v>89</v>
      </c>
      <c r="V164" s="2"/>
      <c r="W164" s="2">
        <f>V146+V160</f>
        <v>12.663</v>
      </c>
    </row>
    <row r="166" spans="1:36" x14ac:dyDescent="0.3">
      <c r="B166" s="23" t="s">
        <v>50</v>
      </c>
      <c r="C166" s="3">
        <v>2.4</v>
      </c>
      <c r="R166" s="23" t="s">
        <v>50</v>
      </c>
      <c r="S166" s="3">
        <v>2.4</v>
      </c>
      <c r="AF166" t="s">
        <v>135</v>
      </c>
    </row>
    <row r="167" spans="1:36" x14ac:dyDescent="0.3">
      <c r="AI167" t="s">
        <v>141</v>
      </c>
    </row>
    <row r="168" spans="1:36" x14ac:dyDescent="0.3">
      <c r="AF168" s="3" t="s">
        <v>136</v>
      </c>
      <c r="AG168" s="3">
        <v>248118.32</v>
      </c>
      <c r="AI168" s="3" t="s">
        <v>138</v>
      </c>
      <c r="AJ168" s="3">
        <v>150</v>
      </c>
    </row>
    <row r="169" spans="1:36" x14ac:dyDescent="0.3">
      <c r="A169" s="9"/>
      <c r="B169" s="30" t="s">
        <v>65</v>
      </c>
      <c r="C169" s="10"/>
      <c r="D169" s="11"/>
      <c r="Q169" s="9"/>
      <c r="R169" s="30" t="s">
        <v>65</v>
      </c>
      <c r="S169" s="10"/>
      <c r="T169" s="11"/>
      <c r="AF169" s="3" t="s">
        <v>137</v>
      </c>
      <c r="AG169" s="3">
        <v>99247.33</v>
      </c>
      <c r="AI169" s="3" t="s">
        <v>139</v>
      </c>
      <c r="AJ169" s="3">
        <v>250</v>
      </c>
    </row>
    <row r="170" spans="1:36" x14ac:dyDescent="0.3">
      <c r="AI170" s="3" t="s">
        <v>140</v>
      </c>
      <c r="AJ170" s="3">
        <v>30</v>
      </c>
    </row>
    <row r="172" spans="1:36" x14ac:dyDescent="0.3">
      <c r="A172" s="14" t="s">
        <v>66</v>
      </c>
      <c r="B172" s="14" t="s">
        <v>67</v>
      </c>
      <c r="C172" s="14" t="s">
        <v>68</v>
      </c>
      <c r="D172" s="14" t="s">
        <v>69</v>
      </c>
      <c r="Q172" s="14" t="s">
        <v>66</v>
      </c>
      <c r="R172" s="14" t="s">
        <v>67</v>
      </c>
      <c r="S172" s="14" t="s">
        <v>68</v>
      </c>
      <c r="T172" s="14" t="s">
        <v>69</v>
      </c>
      <c r="AF172" t="s">
        <v>24</v>
      </c>
    </row>
    <row r="173" spans="1:36" x14ac:dyDescent="0.3">
      <c r="A173" s="3">
        <v>1</v>
      </c>
      <c r="B173" s="3">
        <v>3.02</v>
      </c>
      <c r="C173" s="3">
        <v>4.3</v>
      </c>
      <c r="D173" s="3">
        <f>B173*C173</f>
        <v>12.985999999999999</v>
      </c>
      <c r="Q173" s="3">
        <v>1</v>
      </c>
      <c r="R173" s="3">
        <v>3.02</v>
      </c>
      <c r="S173" s="3">
        <v>4.3</v>
      </c>
      <c r="T173" s="3">
        <f>R173*S173</f>
        <v>12.985999999999999</v>
      </c>
      <c r="AF173" s="3" t="s">
        <v>29</v>
      </c>
      <c r="AG173" s="3">
        <v>354</v>
      </c>
    </row>
    <row r="174" spans="1:36" x14ac:dyDescent="0.3">
      <c r="A174" s="3">
        <v>2</v>
      </c>
      <c r="B174" s="3">
        <v>3.02</v>
      </c>
      <c r="C174" s="3">
        <v>4.32</v>
      </c>
      <c r="D174" s="3">
        <f t="shared" ref="D174:D176" si="17">B174*C174</f>
        <v>13.0464</v>
      </c>
      <c r="Q174" s="3">
        <v>2</v>
      </c>
      <c r="R174" s="3">
        <v>3.02</v>
      </c>
      <c r="S174" s="3">
        <v>4.32</v>
      </c>
      <c r="T174" s="3">
        <f t="shared" ref="T174:T176" si="18">R174*S174</f>
        <v>13.0464</v>
      </c>
      <c r="AF174" s="3" t="s">
        <v>142</v>
      </c>
      <c r="AG174" s="3">
        <v>95</v>
      </c>
      <c r="AI174" s="34" t="s">
        <v>270</v>
      </c>
      <c r="AJ174" s="45">
        <v>416716.64490000001</v>
      </c>
    </row>
    <row r="175" spans="1:36" x14ac:dyDescent="0.3">
      <c r="A175" s="3">
        <v>3</v>
      </c>
      <c r="B175" s="3">
        <v>4.5</v>
      </c>
      <c r="C175" s="3">
        <v>5.9</v>
      </c>
      <c r="D175" s="3">
        <f t="shared" si="17"/>
        <v>26.55</v>
      </c>
      <c r="Q175" s="3">
        <v>3</v>
      </c>
      <c r="R175" s="3">
        <v>4.5</v>
      </c>
      <c r="S175" s="3">
        <v>5.9</v>
      </c>
      <c r="T175" s="3">
        <f t="shared" si="18"/>
        <v>26.55</v>
      </c>
      <c r="AF175" s="3" t="s">
        <v>143</v>
      </c>
      <c r="AG175" s="3">
        <v>98</v>
      </c>
    </row>
    <row r="176" spans="1:36" x14ac:dyDescent="0.3">
      <c r="A176" s="3">
        <v>4</v>
      </c>
      <c r="B176" s="3">
        <v>4.5</v>
      </c>
      <c r="C176" s="3">
        <v>4.3499999999999996</v>
      </c>
      <c r="D176" s="3">
        <f t="shared" si="17"/>
        <v>19.574999999999999</v>
      </c>
      <c r="Q176" s="3">
        <v>4</v>
      </c>
      <c r="R176" s="3">
        <v>4.5</v>
      </c>
      <c r="S176" s="3">
        <v>4.3499999999999996</v>
      </c>
      <c r="T176" s="3">
        <f t="shared" si="18"/>
        <v>19.574999999999999</v>
      </c>
      <c r="AF176" s="3" t="s">
        <v>144</v>
      </c>
      <c r="AG176" s="3">
        <v>153</v>
      </c>
    </row>
    <row r="177" spans="1:55" x14ac:dyDescent="0.3">
      <c r="C177" s="3" t="s">
        <v>70</v>
      </c>
      <c r="D177" s="3">
        <f>D173+D174+D175+D176</f>
        <v>72.157399999999996</v>
      </c>
      <c r="S177" s="3" t="s">
        <v>70</v>
      </c>
      <c r="T177" s="3">
        <f>T173+T174+T175+T176</f>
        <v>72.157399999999996</v>
      </c>
      <c r="AF177" s="3" t="s">
        <v>145</v>
      </c>
      <c r="AG177" s="3">
        <v>153</v>
      </c>
    </row>
    <row r="178" spans="1:55" x14ac:dyDescent="0.3">
      <c r="AF178" s="3" t="s">
        <v>140</v>
      </c>
      <c r="AG178" s="3">
        <v>30</v>
      </c>
    </row>
    <row r="180" spans="1:55" x14ac:dyDescent="0.3">
      <c r="C180" s="3" t="s">
        <v>71</v>
      </c>
      <c r="D180" s="3">
        <v>0.12</v>
      </c>
      <c r="S180" s="3" t="s">
        <v>71</v>
      </c>
      <c r="T180" s="3">
        <v>0.12</v>
      </c>
    </row>
    <row r="184" spans="1:55" x14ac:dyDescent="0.3">
      <c r="A184" s="20" t="s">
        <v>7</v>
      </c>
      <c r="B184" s="21" t="s">
        <v>8</v>
      </c>
      <c r="C184" s="21" t="s">
        <v>9</v>
      </c>
      <c r="D184" s="21" t="s">
        <v>10</v>
      </c>
      <c r="E184" s="20" t="s">
        <v>11</v>
      </c>
      <c r="Q184" s="20" t="s">
        <v>7</v>
      </c>
      <c r="R184" s="21" t="s">
        <v>8</v>
      </c>
      <c r="S184" s="21" t="s">
        <v>9</v>
      </c>
      <c r="T184" s="21" t="s">
        <v>10</v>
      </c>
      <c r="U184" s="20" t="s">
        <v>11</v>
      </c>
      <c r="AF184" s="3" t="s">
        <v>146</v>
      </c>
      <c r="AG184" s="3" t="s">
        <v>147</v>
      </c>
      <c r="AH184" s="3" t="s">
        <v>148</v>
      </c>
      <c r="AI184" s="3" t="s">
        <v>149</v>
      </c>
      <c r="AJ184" s="3" t="s">
        <v>150</v>
      </c>
      <c r="AK184" s="3" t="s">
        <v>151</v>
      </c>
      <c r="AL184" s="3" t="s">
        <v>152</v>
      </c>
      <c r="AM184" s="3" t="s">
        <v>153</v>
      </c>
      <c r="AV184" s="3" t="s">
        <v>146</v>
      </c>
      <c r="AW184" s="3" t="s">
        <v>147</v>
      </c>
      <c r="AX184" s="3" t="s">
        <v>148</v>
      </c>
      <c r="AY184" s="3" t="s">
        <v>149</v>
      </c>
      <c r="AZ184" s="3" t="s">
        <v>150</v>
      </c>
      <c r="BA184" s="3" t="s">
        <v>151</v>
      </c>
      <c r="BB184" s="3" t="s">
        <v>152</v>
      </c>
      <c r="BC184" s="3" t="s">
        <v>153</v>
      </c>
    </row>
    <row r="185" spans="1:55" x14ac:dyDescent="0.3">
      <c r="A185" s="23" t="s">
        <v>0</v>
      </c>
      <c r="B185" s="3">
        <v>250</v>
      </c>
      <c r="C185" s="3">
        <v>60</v>
      </c>
      <c r="D185" s="3">
        <v>25</v>
      </c>
      <c r="E185" s="3">
        <v>295</v>
      </c>
      <c r="Q185" s="23" t="s">
        <v>0</v>
      </c>
      <c r="R185" s="3">
        <v>250</v>
      </c>
      <c r="S185" s="3">
        <v>60</v>
      </c>
      <c r="T185" s="3">
        <v>25</v>
      </c>
      <c r="U185" s="3">
        <v>295</v>
      </c>
      <c r="AF185" s="3" t="s">
        <v>55</v>
      </c>
      <c r="AG185" s="3" t="s">
        <v>154</v>
      </c>
      <c r="AH185" s="3">
        <v>3</v>
      </c>
      <c r="AI185" s="3" t="s">
        <v>159</v>
      </c>
      <c r="AJ185" s="3">
        <v>60</v>
      </c>
      <c r="AK185" s="3">
        <v>30</v>
      </c>
      <c r="AL185" s="3">
        <f>(AJ185^3*AK185)/12</f>
        <v>540000</v>
      </c>
      <c r="AM185" s="3">
        <f>AJ185*AK185</f>
        <v>1800</v>
      </c>
      <c r="AV185" s="3">
        <v>1</v>
      </c>
      <c r="AW185" s="3" t="s">
        <v>154</v>
      </c>
      <c r="AX185" s="3">
        <v>3</v>
      </c>
      <c r="AY185" s="3" t="s">
        <v>159</v>
      </c>
      <c r="AZ185" s="3">
        <v>60</v>
      </c>
      <c r="BA185" s="3">
        <v>30</v>
      </c>
      <c r="BB185" s="3">
        <f>(AZ185*BA185^3)/12</f>
        <v>135000</v>
      </c>
      <c r="BC185" s="3">
        <f>AZ185*BA185</f>
        <v>1800</v>
      </c>
    </row>
    <row r="186" spans="1:55" x14ac:dyDescent="0.3">
      <c r="A186" s="20" t="s">
        <v>72</v>
      </c>
      <c r="B186" s="21" t="s">
        <v>8</v>
      </c>
      <c r="C186" s="21" t="s">
        <v>9</v>
      </c>
      <c r="D186" s="21" t="s">
        <v>10</v>
      </c>
      <c r="E186" s="20" t="s">
        <v>11</v>
      </c>
      <c r="Q186" s="20" t="s">
        <v>72</v>
      </c>
      <c r="R186" s="21" t="s">
        <v>8</v>
      </c>
      <c r="S186" s="21" t="s">
        <v>9</v>
      </c>
      <c r="T186" s="21" t="s">
        <v>10</v>
      </c>
      <c r="U186" s="20" t="s">
        <v>11</v>
      </c>
      <c r="AF186" s="3" t="s">
        <v>55</v>
      </c>
      <c r="AG186" s="3" t="s">
        <v>155</v>
      </c>
      <c r="AH186" s="3">
        <v>3</v>
      </c>
      <c r="AI186" s="3" t="s">
        <v>159</v>
      </c>
      <c r="AJ186" s="3">
        <v>115</v>
      </c>
      <c r="AK186" s="3">
        <v>30</v>
      </c>
      <c r="AL186" s="3">
        <f t="shared" ref="AL186:AL192" si="19">(AJ186^3*AK186)/12</f>
        <v>3802187.5</v>
      </c>
      <c r="AM186" s="3">
        <f t="shared" ref="AM186:AM192" si="20">AJ186*AK186</f>
        <v>3450</v>
      </c>
      <c r="AV186" s="3">
        <v>1</v>
      </c>
      <c r="AW186" s="3" t="s">
        <v>165</v>
      </c>
      <c r="AX186" s="3">
        <v>3</v>
      </c>
      <c r="AY186" s="3" t="s">
        <v>159</v>
      </c>
      <c r="AZ186" s="3">
        <v>153</v>
      </c>
      <c r="BA186" s="3">
        <v>30</v>
      </c>
      <c r="BB186" s="3">
        <f t="shared" ref="BB186:BB193" si="21">(AZ186*BA186^3)/12</f>
        <v>344250</v>
      </c>
      <c r="BC186" s="3">
        <f t="shared" ref="BC186:BC193" si="22">AZ186*BA186</f>
        <v>4590</v>
      </c>
    </row>
    <row r="187" spans="1:55" x14ac:dyDescent="0.3">
      <c r="A187" s="23" t="s">
        <v>0</v>
      </c>
      <c r="B187" s="3">
        <v>0.25</v>
      </c>
      <c r="C187" s="3">
        <v>0.06</v>
      </c>
      <c r="D187" s="3">
        <v>2.5000000000000001E-2</v>
      </c>
      <c r="E187" s="3">
        <v>0.29499999999999998</v>
      </c>
      <c r="Q187" s="23" t="s">
        <v>0</v>
      </c>
      <c r="R187" s="3">
        <v>0.25</v>
      </c>
      <c r="S187" s="3">
        <v>0.06</v>
      </c>
      <c r="T187" s="3">
        <v>2.5000000000000001E-2</v>
      </c>
      <c r="U187" s="3">
        <v>0.29499999999999998</v>
      </c>
      <c r="AF187" s="3" t="s">
        <v>55</v>
      </c>
      <c r="AG187" s="3" t="s">
        <v>154</v>
      </c>
      <c r="AH187" s="3">
        <v>3</v>
      </c>
      <c r="AI187" s="3" t="s">
        <v>159</v>
      </c>
      <c r="AJ187" s="3">
        <v>60</v>
      </c>
      <c r="AK187" s="3">
        <v>30</v>
      </c>
      <c r="AL187" s="3">
        <f t="shared" si="19"/>
        <v>540000</v>
      </c>
      <c r="AM187" s="3">
        <f t="shared" si="20"/>
        <v>1800</v>
      </c>
      <c r="AV187" s="3">
        <v>1</v>
      </c>
      <c r="AW187" s="3" t="s">
        <v>154</v>
      </c>
      <c r="AX187" s="3">
        <v>3</v>
      </c>
      <c r="AY187" s="3" t="s">
        <v>159</v>
      </c>
      <c r="AZ187" s="3">
        <v>60</v>
      </c>
      <c r="BA187" s="3">
        <v>30</v>
      </c>
      <c r="BB187" s="3">
        <f t="shared" si="21"/>
        <v>135000</v>
      </c>
      <c r="BC187" s="3">
        <f t="shared" si="22"/>
        <v>1800</v>
      </c>
    </row>
    <row r="188" spans="1:55" x14ac:dyDescent="0.3">
      <c r="AF188" s="3" t="s">
        <v>56</v>
      </c>
      <c r="AG188" s="3" t="s">
        <v>156</v>
      </c>
      <c r="AH188" s="3">
        <v>3</v>
      </c>
      <c r="AI188" s="3" t="s">
        <v>159</v>
      </c>
      <c r="AJ188" s="3">
        <v>30</v>
      </c>
      <c r="AK188" s="3">
        <v>354</v>
      </c>
      <c r="AL188" s="3">
        <f t="shared" si="19"/>
        <v>796500</v>
      </c>
      <c r="AM188" s="3">
        <f t="shared" si="20"/>
        <v>10620</v>
      </c>
      <c r="AV188" s="3">
        <v>2</v>
      </c>
      <c r="AW188" s="3" t="s">
        <v>166</v>
      </c>
      <c r="AX188" s="3">
        <v>3</v>
      </c>
      <c r="AY188" s="3" t="s">
        <v>159</v>
      </c>
      <c r="AZ188" s="3">
        <v>115</v>
      </c>
      <c r="BA188" s="3">
        <v>30</v>
      </c>
      <c r="BB188" s="3">
        <f t="shared" si="21"/>
        <v>258750</v>
      </c>
      <c r="BC188" s="3">
        <f t="shared" si="22"/>
        <v>3450</v>
      </c>
    </row>
    <row r="189" spans="1:55" x14ac:dyDescent="0.3">
      <c r="D189" s="23" t="s">
        <v>50</v>
      </c>
      <c r="E189" s="3">
        <v>2.4</v>
      </c>
      <c r="T189" s="23" t="s">
        <v>50</v>
      </c>
      <c r="U189" s="3">
        <v>2.4</v>
      </c>
      <c r="AF189" s="3" t="s">
        <v>56</v>
      </c>
      <c r="AG189" s="3" t="s">
        <v>157</v>
      </c>
      <c r="AH189" s="3">
        <v>3</v>
      </c>
      <c r="AI189" s="3" t="s">
        <v>159</v>
      </c>
      <c r="AJ189" s="3">
        <v>70</v>
      </c>
      <c r="AK189" s="3">
        <v>30</v>
      </c>
      <c r="AL189" s="3">
        <f t="shared" si="19"/>
        <v>857500</v>
      </c>
      <c r="AM189" s="3">
        <f t="shared" si="20"/>
        <v>2100</v>
      </c>
      <c r="AV189" s="3">
        <v>2</v>
      </c>
      <c r="AW189" s="3" t="s">
        <v>167</v>
      </c>
      <c r="AX189" s="3">
        <v>3</v>
      </c>
      <c r="AY189" s="3" t="s">
        <v>159</v>
      </c>
      <c r="AZ189" s="3">
        <v>153</v>
      </c>
      <c r="BA189" s="3">
        <v>30</v>
      </c>
      <c r="BB189" s="3">
        <f t="shared" si="21"/>
        <v>344250</v>
      </c>
      <c r="BC189" s="3">
        <f t="shared" si="22"/>
        <v>4590</v>
      </c>
    </row>
    <row r="190" spans="1:55" x14ac:dyDescent="0.3">
      <c r="AF190" s="3" t="s">
        <v>57</v>
      </c>
      <c r="AG190" s="3" t="s">
        <v>158</v>
      </c>
      <c r="AH190" s="3">
        <v>3</v>
      </c>
      <c r="AI190" s="3" t="s">
        <v>159</v>
      </c>
      <c r="AJ190" s="3">
        <v>60</v>
      </c>
      <c r="AK190" s="3">
        <v>30</v>
      </c>
      <c r="AL190" s="3">
        <f t="shared" si="19"/>
        <v>540000</v>
      </c>
      <c r="AM190" s="3">
        <f t="shared" si="20"/>
        <v>1800</v>
      </c>
      <c r="AV190" s="3">
        <v>2</v>
      </c>
      <c r="AW190" s="3" t="s">
        <v>168</v>
      </c>
      <c r="AX190" s="3">
        <v>3</v>
      </c>
      <c r="AY190" s="3" t="s">
        <v>159</v>
      </c>
      <c r="AZ190" s="3">
        <v>60</v>
      </c>
      <c r="BA190" s="3">
        <v>30</v>
      </c>
      <c r="BB190" s="3">
        <f t="shared" si="21"/>
        <v>135000</v>
      </c>
      <c r="BC190" s="3">
        <f t="shared" si="22"/>
        <v>1800</v>
      </c>
    </row>
    <row r="191" spans="1:55" x14ac:dyDescent="0.3">
      <c r="A191" s="23" t="s">
        <v>73</v>
      </c>
      <c r="B191" s="3">
        <f>E189*D177*D180</f>
        <v>20.781331199999997</v>
      </c>
      <c r="Q191" s="23" t="s">
        <v>73</v>
      </c>
      <c r="R191" s="3">
        <f>U189*T177*T180</f>
        <v>20.781331199999997</v>
      </c>
      <c r="AF191" s="3" t="s">
        <v>57</v>
      </c>
      <c r="AG191" s="3" t="s">
        <v>154</v>
      </c>
      <c r="AH191" s="3">
        <v>3</v>
      </c>
      <c r="AI191" s="3" t="s">
        <v>159</v>
      </c>
      <c r="AJ191" s="3">
        <v>60</v>
      </c>
      <c r="AK191" s="3">
        <v>30</v>
      </c>
      <c r="AL191" s="3">
        <f t="shared" si="19"/>
        <v>540000</v>
      </c>
      <c r="AM191" s="3">
        <f t="shared" si="20"/>
        <v>1800</v>
      </c>
      <c r="AV191" s="3">
        <v>3</v>
      </c>
      <c r="AW191" s="3" t="s">
        <v>168</v>
      </c>
      <c r="AX191" s="3">
        <v>3</v>
      </c>
      <c r="AY191" s="3" t="s">
        <v>159</v>
      </c>
      <c r="AZ191" s="3">
        <v>60</v>
      </c>
      <c r="BA191" s="3">
        <v>30</v>
      </c>
      <c r="BB191" s="3">
        <f t="shared" si="21"/>
        <v>135000</v>
      </c>
      <c r="BC191" s="3">
        <f t="shared" si="22"/>
        <v>1800</v>
      </c>
    </row>
    <row r="192" spans="1:55" x14ac:dyDescent="0.3">
      <c r="A192" s="23" t="s">
        <v>74</v>
      </c>
      <c r="B192" s="3">
        <f>D177*C187</f>
        <v>4.3294439999999996</v>
      </c>
      <c r="Q192" s="23" t="s">
        <v>74</v>
      </c>
      <c r="R192" s="3">
        <f>T177*S187</f>
        <v>4.3294439999999996</v>
      </c>
      <c r="AF192" s="3" t="s">
        <v>57</v>
      </c>
      <c r="AG192" s="3" t="s">
        <v>154</v>
      </c>
      <c r="AH192" s="3">
        <v>3</v>
      </c>
      <c r="AI192" s="3" t="s">
        <v>159</v>
      </c>
      <c r="AJ192" s="3">
        <v>60</v>
      </c>
      <c r="AK192" s="3">
        <v>30</v>
      </c>
      <c r="AL192" s="3">
        <f t="shared" si="19"/>
        <v>540000</v>
      </c>
      <c r="AM192" s="3">
        <f t="shared" si="20"/>
        <v>1800</v>
      </c>
      <c r="AV192" s="3">
        <v>3</v>
      </c>
      <c r="AW192" s="3" t="s">
        <v>168</v>
      </c>
      <c r="AX192" s="3">
        <v>3</v>
      </c>
      <c r="AY192" s="3" t="s">
        <v>159</v>
      </c>
      <c r="AZ192" s="3">
        <v>70</v>
      </c>
      <c r="BA192" s="3">
        <v>30</v>
      </c>
      <c r="BB192" s="3">
        <f t="shared" si="21"/>
        <v>157500</v>
      </c>
      <c r="BC192" s="3">
        <f t="shared" si="22"/>
        <v>2100</v>
      </c>
    </row>
    <row r="193" spans="1:61" x14ac:dyDescent="0.3">
      <c r="A193" s="23" t="s">
        <v>75</v>
      </c>
      <c r="B193" s="3">
        <f>D187*D177</f>
        <v>1.8039350000000001</v>
      </c>
      <c r="D193" s="3" t="s">
        <v>82</v>
      </c>
      <c r="E193" s="3">
        <v>42.21</v>
      </c>
      <c r="Q193" s="23" t="s">
        <v>75</v>
      </c>
      <c r="R193" s="3">
        <f>T187*T177</f>
        <v>1.8039350000000001</v>
      </c>
      <c r="T193" s="3" t="s">
        <v>82</v>
      </c>
      <c r="U193" s="3">
        <v>42.21</v>
      </c>
      <c r="AV193" s="3">
        <v>3</v>
      </c>
      <c r="AW193" s="3" t="s">
        <v>168</v>
      </c>
      <c r="AX193" s="3">
        <v>3</v>
      </c>
      <c r="AY193" s="3" t="s">
        <v>159</v>
      </c>
      <c r="AZ193" s="3">
        <v>60</v>
      </c>
      <c r="BA193" s="3">
        <v>30</v>
      </c>
      <c r="BB193" s="3">
        <f t="shared" si="21"/>
        <v>135000</v>
      </c>
      <c r="BC193" s="3">
        <f t="shared" si="22"/>
        <v>1800</v>
      </c>
    </row>
    <row r="194" spans="1:61" x14ac:dyDescent="0.3">
      <c r="A194" s="23" t="s">
        <v>76</v>
      </c>
      <c r="B194" s="3">
        <f>D177*E187</f>
        <v>21.286432999999999</v>
      </c>
      <c r="D194" s="3" t="s">
        <v>83</v>
      </c>
      <c r="E194" s="3">
        <v>2.5</v>
      </c>
      <c r="Q194" s="23" t="s">
        <v>76</v>
      </c>
      <c r="R194" s="3">
        <f>T177*U187</f>
        <v>21.286432999999999</v>
      </c>
      <c r="T194" s="3" t="s">
        <v>83</v>
      </c>
      <c r="U194" s="3">
        <v>2.5</v>
      </c>
    </row>
    <row r="195" spans="1:61" x14ac:dyDescent="0.3">
      <c r="A195" s="23" t="s">
        <v>77</v>
      </c>
      <c r="B195" s="3">
        <f>B187*D177</f>
        <v>18.039349999999999</v>
      </c>
      <c r="D195" s="3" t="s">
        <v>84</v>
      </c>
      <c r="E195" s="3">
        <v>0.18</v>
      </c>
      <c r="Q195" s="23" t="s">
        <v>77</v>
      </c>
      <c r="R195" s="3">
        <f>R187*T177</f>
        <v>18.039349999999999</v>
      </c>
      <c r="T195" s="3" t="s">
        <v>84</v>
      </c>
      <c r="U195" s="3">
        <v>0.18</v>
      </c>
      <c r="AF195" s="3" t="s">
        <v>146</v>
      </c>
      <c r="AG195" s="3" t="s">
        <v>147</v>
      </c>
      <c r="AH195" s="3" t="s">
        <v>152</v>
      </c>
      <c r="AI195" s="3" t="s">
        <v>153</v>
      </c>
      <c r="AJ195" s="3" t="s">
        <v>160</v>
      </c>
      <c r="AK195" s="3" t="s">
        <v>136</v>
      </c>
      <c r="AL195" s="3" t="s">
        <v>161</v>
      </c>
      <c r="AM195" s="3"/>
      <c r="AP195" s="3" t="s">
        <v>146</v>
      </c>
      <c r="AQ195" s="3" t="s">
        <v>147</v>
      </c>
      <c r="AR195" s="3" t="s">
        <v>162</v>
      </c>
      <c r="AS195" s="6" t="s">
        <v>163</v>
      </c>
      <c r="BF195" s="3" t="s">
        <v>146</v>
      </c>
      <c r="BG195" s="3" t="s">
        <v>147</v>
      </c>
      <c r="BH195" s="3" t="s">
        <v>162</v>
      </c>
      <c r="BI195" s="3" t="s">
        <v>163</v>
      </c>
    </row>
    <row r="196" spans="1:61" x14ac:dyDescent="0.3">
      <c r="A196" s="23" t="s">
        <v>78</v>
      </c>
      <c r="B196" s="3">
        <f>B191+B192+B193+B194+0.25*B195</f>
        <v>52.710980699999993</v>
      </c>
      <c r="D196" s="3"/>
      <c r="E196" s="3"/>
      <c r="Q196" s="23" t="s">
        <v>78</v>
      </c>
      <c r="R196" s="3">
        <f>R191+R192+R193+R194+0.25*R195</f>
        <v>52.710980699999993</v>
      </c>
      <c r="T196" s="3"/>
      <c r="U196" s="3"/>
      <c r="AF196" s="3" t="s">
        <v>55</v>
      </c>
      <c r="AG196" s="3" t="s">
        <v>154</v>
      </c>
      <c r="AH196" s="3">
        <f>(AJ185^3*AK185)/12</f>
        <v>540000</v>
      </c>
      <c r="AI196" s="3">
        <f>AJ185*AK185</f>
        <v>1800</v>
      </c>
      <c r="AJ196" s="3">
        <v>300</v>
      </c>
      <c r="AK196" s="3">
        <v>248118.32</v>
      </c>
      <c r="AL196" s="3">
        <v>9947.33</v>
      </c>
      <c r="AM196" s="33">
        <v>6.9187400000000001E-5</v>
      </c>
      <c r="AP196" s="3" t="s">
        <v>55</v>
      </c>
      <c r="AQ196" s="3" t="s">
        <v>154</v>
      </c>
      <c r="AR196" s="34">
        <v>14453.494280000001</v>
      </c>
      <c r="AS196" s="6"/>
      <c r="BF196" s="3">
        <v>1</v>
      </c>
      <c r="BG196" s="3" t="s">
        <v>154</v>
      </c>
      <c r="BH196" s="34">
        <v>3694.0692589999999</v>
      </c>
      <c r="BI196" s="6"/>
    </row>
    <row r="197" spans="1:61" x14ac:dyDescent="0.3">
      <c r="A197" s="23"/>
      <c r="B197" s="3"/>
      <c r="D197" s="3" t="s">
        <v>85</v>
      </c>
      <c r="E197" s="3">
        <f>E193*E194*E195</f>
        <v>18.994499999999999</v>
      </c>
      <c r="Q197" s="23"/>
      <c r="R197" s="3"/>
      <c r="T197" s="3" t="s">
        <v>85</v>
      </c>
      <c r="U197" s="3">
        <f>U193*U194*U195</f>
        <v>18.994499999999999</v>
      </c>
      <c r="AF197" s="3" t="s">
        <v>55</v>
      </c>
      <c r="AG197" s="3" t="s">
        <v>155</v>
      </c>
      <c r="AH197" s="3">
        <f t="shared" ref="AH197:AH203" si="23">(AJ186^3*AK186)/12</f>
        <v>3802187.5</v>
      </c>
      <c r="AI197" s="3">
        <f t="shared" ref="AI197:AI203" si="24">AJ186*AK186</f>
        <v>3450</v>
      </c>
      <c r="AJ197" s="3">
        <v>300</v>
      </c>
      <c r="AK197" s="3">
        <v>248118.32</v>
      </c>
      <c r="AL197" s="3">
        <v>9947.33</v>
      </c>
      <c r="AM197" s="33">
        <v>1.05914E-5</v>
      </c>
      <c r="AP197" s="3" t="s">
        <v>55</v>
      </c>
      <c r="AQ197" s="3" t="s">
        <v>155</v>
      </c>
      <c r="AR197" s="34">
        <v>94415.949890000004</v>
      </c>
      <c r="AS197" s="7">
        <f>AR196+AR197+AR198</f>
        <v>123322.93845</v>
      </c>
      <c r="AV197" s="3" t="s">
        <v>146</v>
      </c>
      <c r="AW197" s="3" t="s">
        <v>147</v>
      </c>
      <c r="AX197" s="3" t="s">
        <v>152</v>
      </c>
      <c r="AY197" s="3" t="s">
        <v>153</v>
      </c>
      <c r="AZ197" s="3" t="s">
        <v>160</v>
      </c>
      <c r="BA197" s="3" t="s">
        <v>136</v>
      </c>
      <c r="BB197" s="3" t="s">
        <v>161</v>
      </c>
      <c r="BC197" s="3"/>
      <c r="BF197" s="3">
        <v>1</v>
      </c>
      <c r="BG197" s="3" t="s">
        <v>165</v>
      </c>
      <c r="BH197" s="34">
        <v>9419.8766099999993</v>
      </c>
      <c r="BI197" s="7">
        <f>BH196+BH197+BH198</f>
        <v>16808.015127999999</v>
      </c>
    </row>
    <row r="198" spans="1:61" x14ac:dyDescent="0.3">
      <c r="A198" s="23" t="s">
        <v>79</v>
      </c>
      <c r="B198" s="3">
        <f>B191+B192+B193+B194</f>
        <v>48.20114319999999</v>
      </c>
      <c r="Q198" s="23" t="s">
        <v>79</v>
      </c>
      <c r="R198" s="3">
        <f>R191+R192+R193+R194</f>
        <v>48.20114319999999</v>
      </c>
      <c r="AF198" s="3" t="s">
        <v>55</v>
      </c>
      <c r="AG198" s="3" t="s">
        <v>154</v>
      </c>
      <c r="AH198" s="3">
        <f t="shared" si="23"/>
        <v>540000</v>
      </c>
      <c r="AI198" s="3">
        <f t="shared" si="24"/>
        <v>1800</v>
      </c>
      <c r="AJ198" s="3">
        <v>300</v>
      </c>
      <c r="AK198" s="3">
        <v>248118.32</v>
      </c>
      <c r="AL198" s="3">
        <v>9947.33</v>
      </c>
      <c r="AM198" s="33">
        <v>6.9099999999999999E-5</v>
      </c>
      <c r="AP198" s="3" t="s">
        <v>55</v>
      </c>
      <c r="AQ198" s="3" t="s">
        <v>154</v>
      </c>
      <c r="AR198" s="34">
        <v>14453.494280000001</v>
      </c>
      <c r="AS198" s="7"/>
      <c r="AV198" s="3">
        <v>1</v>
      </c>
      <c r="AW198" s="3" t="s">
        <v>154</v>
      </c>
      <c r="AX198" s="3">
        <f>BB185</f>
        <v>135000</v>
      </c>
      <c r="AY198" s="3">
        <f>BC185</f>
        <v>1800</v>
      </c>
      <c r="AZ198" s="3">
        <v>300</v>
      </c>
      <c r="BA198" s="3">
        <v>248118.32</v>
      </c>
      <c r="BB198" s="3">
        <v>9947.33</v>
      </c>
      <c r="BC198" s="33">
        <v>2.7070399999999998E-4</v>
      </c>
      <c r="BF198" s="3">
        <v>1</v>
      </c>
      <c r="BG198" s="3" t="s">
        <v>154</v>
      </c>
      <c r="BH198" s="34">
        <v>3694.0692589999999</v>
      </c>
      <c r="BI198" s="7"/>
    </row>
    <row r="199" spans="1:61" x14ac:dyDescent="0.3">
      <c r="A199" s="23" t="s">
        <v>80</v>
      </c>
      <c r="B199" s="3">
        <f>B191+B192+B193+B194+B195</f>
        <v>66.240493199999989</v>
      </c>
      <c r="Q199" s="23" t="s">
        <v>80</v>
      </c>
      <c r="R199" s="3">
        <f>R191+R192+R193+R194+R195</f>
        <v>66.240493199999989</v>
      </c>
      <c r="AF199" s="3" t="s">
        <v>56</v>
      </c>
      <c r="AG199" s="3" t="s">
        <v>156</v>
      </c>
      <c r="AH199" s="3">
        <f t="shared" si="23"/>
        <v>796500</v>
      </c>
      <c r="AI199" s="3">
        <f t="shared" si="24"/>
        <v>10620</v>
      </c>
      <c r="AJ199" s="3">
        <v>300</v>
      </c>
      <c r="AK199" s="3">
        <v>248118.32</v>
      </c>
      <c r="AL199" s="3">
        <v>9947.33</v>
      </c>
      <c r="AM199" s="33">
        <v>4.5899999999999998E-5</v>
      </c>
      <c r="AP199" s="3" t="s">
        <v>56</v>
      </c>
      <c r="AQ199" s="3" t="s">
        <v>156</v>
      </c>
      <c r="AR199" s="34">
        <v>21795.00863</v>
      </c>
      <c r="AS199" s="6"/>
      <c r="AV199" s="3">
        <v>1</v>
      </c>
      <c r="AW199" s="3" t="s">
        <v>165</v>
      </c>
      <c r="AX199" s="3">
        <f>BB186</f>
        <v>344250</v>
      </c>
      <c r="AY199" s="3">
        <f>BC186</f>
        <v>4590</v>
      </c>
      <c r="AZ199" s="3">
        <v>300</v>
      </c>
      <c r="BA199" s="3">
        <v>248118.32</v>
      </c>
      <c r="BB199" s="3">
        <v>9947.33</v>
      </c>
      <c r="BC199" s="33">
        <v>1.06159E-4</v>
      </c>
      <c r="BF199" s="3">
        <v>2</v>
      </c>
      <c r="BG199" s="3" t="s">
        <v>166</v>
      </c>
      <c r="BH199" s="34">
        <v>7080.2994129999997</v>
      </c>
      <c r="BI199" s="6"/>
    </row>
    <row r="200" spans="1:61" x14ac:dyDescent="0.3">
      <c r="D200" t="s">
        <v>90</v>
      </c>
      <c r="F200">
        <f>F132+G164+B196+E197</f>
        <v>154.6854807</v>
      </c>
      <c r="T200" t="s">
        <v>90</v>
      </c>
      <c r="V200">
        <f>V132+W164+R196+U197</f>
        <v>116.4084807</v>
      </c>
      <c r="AF200" s="3" t="s">
        <v>56</v>
      </c>
      <c r="AG200" s="3" t="s">
        <v>157</v>
      </c>
      <c r="AH200" s="3">
        <f t="shared" si="23"/>
        <v>857500</v>
      </c>
      <c r="AI200" s="3">
        <f t="shared" si="24"/>
        <v>2100</v>
      </c>
      <c r="AJ200" s="3">
        <v>300</v>
      </c>
      <c r="AK200" s="3">
        <v>248118.32</v>
      </c>
      <c r="AL200" s="3">
        <v>9947.33</v>
      </c>
      <c r="AM200" s="33">
        <v>4.3999999999999999E-5</v>
      </c>
      <c r="AP200" s="3" t="s">
        <v>56</v>
      </c>
      <c r="AQ200" s="3" t="s">
        <v>157</v>
      </c>
      <c r="AR200" s="34">
        <v>22712.725719999999</v>
      </c>
      <c r="AS200" s="7">
        <f>AR199+AR200</f>
        <v>44507.734349999999</v>
      </c>
      <c r="AV200" s="3">
        <v>1</v>
      </c>
      <c r="AW200" s="3" t="s">
        <v>154</v>
      </c>
      <c r="AX200" s="3">
        <f t="shared" ref="AX200:AX206" si="25">BB187</f>
        <v>135000</v>
      </c>
      <c r="AY200" s="3">
        <f t="shared" ref="AY200:AY206" si="26">BC187</f>
        <v>1800</v>
      </c>
      <c r="AZ200" s="3">
        <v>300</v>
      </c>
      <c r="BA200" s="3">
        <v>248118.32</v>
      </c>
      <c r="BB200" s="3">
        <v>9947.33</v>
      </c>
      <c r="BC200" s="33">
        <v>2.7070399999999998E-4</v>
      </c>
      <c r="BF200" s="3">
        <v>2</v>
      </c>
      <c r="BG200" s="3" t="s">
        <v>167</v>
      </c>
      <c r="BH200" s="34">
        <v>9419.8766099999993</v>
      </c>
      <c r="BI200" s="7">
        <f>BH199+BH200+BH201</f>
        <v>20194.245282</v>
      </c>
    </row>
    <row r="201" spans="1:61" x14ac:dyDescent="0.3">
      <c r="AF201" s="3" t="s">
        <v>57</v>
      </c>
      <c r="AG201" s="3" t="s">
        <v>158</v>
      </c>
      <c r="AH201" s="3">
        <f t="shared" si="23"/>
        <v>540000</v>
      </c>
      <c r="AI201" s="3">
        <f t="shared" si="24"/>
        <v>1800</v>
      </c>
      <c r="AJ201" s="3">
        <v>300</v>
      </c>
      <c r="AK201" s="3">
        <v>248118.32</v>
      </c>
      <c r="AL201" s="3">
        <v>9947.33</v>
      </c>
      <c r="AM201" s="33">
        <v>6.9200000000000002E-5</v>
      </c>
      <c r="AP201" s="3" t="s">
        <v>57</v>
      </c>
      <c r="AQ201" s="3" t="s">
        <v>158</v>
      </c>
      <c r="AR201" s="34">
        <v>14453.494280000001</v>
      </c>
      <c r="AS201" s="6"/>
      <c r="AV201" s="3">
        <v>2</v>
      </c>
      <c r="AW201" s="3" t="s">
        <v>166</v>
      </c>
      <c r="AX201" s="3">
        <f t="shared" si="25"/>
        <v>258750</v>
      </c>
      <c r="AY201" s="3">
        <f t="shared" si="26"/>
        <v>3450</v>
      </c>
      <c r="AZ201" s="3">
        <v>300</v>
      </c>
      <c r="BA201" s="3">
        <v>248118.32</v>
      </c>
      <c r="BB201" s="3">
        <v>9947.33</v>
      </c>
      <c r="BC201" s="33">
        <v>1.41237E-3</v>
      </c>
      <c r="BF201" s="3">
        <v>2</v>
      </c>
      <c r="BG201" s="3" t="s">
        <v>168</v>
      </c>
      <c r="BH201" s="34">
        <v>3694.0692589999999</v>
      </c>
      <c r="BI201" s="7"/>
    </row>
    <row r="202" spans="1:61" x14ac:dyDescent="0.3">
      <c r="AF202" s="3" t="s">
        <v>57</v>
      </c>
      <c r="AG202" s="3" t="s">
        <v>154</v>
      </c>
      <c r="AH202" s="3">
        <f t="shared" si="23"/>
        <v>540000</v>
      </c>
      <c r="AI202" s="3">
        <f t="shared" si="24"/>
        <v>1800</v>
      </c>
      <c r="AJ202" s="3">
        <v>300</v>
      </c>
      <c r="AK202" s="3">
        <v>248118.32</v>
      </c>
      <c r="AL202" s="3">
        <v>9947.33</v>
      </c>
      <c r="AM202" s="33">
        <v>6.9200000000000002E-5</v>
      </c>
      <c r="AP202" s="3" t="s">
        <v>57</v>
      </c>
      <c r="AQ202" s="3" t="s">
        <v>154</v>
      </c>
      <c r="AR202" s="34">
        <v>14453.494280000001</v>
      </c>
      <c r="AS202" s="7">
        <f>AR201+AR202+AR203</f>
        <v>43360.482840000004</v>
      </c>
      <c r="AV202" s="3">
        <v>2</v>
      </c>
      <c r="AW202" s="3" t="s">
        <v>167</v>
      </c>
      <c r="AX202" s="3">
        <f t="shared" si="25"/>
        <v>344250</v>
      </c>
      <c r="AY202" s="3">
        <f t="shared" si="26"/>
        <v>4590</v>
      </c>
      <c r="AZ202" s="3">
        <v>300</v>
      </c>
      <c r="BA202" s="3">
        <v>248118.32</v>
      </c>
      <c r="BB202" s="3">
        <v>9947.33</v>
      </c>
      <c r="BC202" s="33">
        <v>1.06159E-4</v>
      </c>
      <c r="BF202" s="3">
        <v>3</v>
      </c>
      <c r="BG202" s="3" t="s">
        <v>168</v>
      </c>
      <c r="BH202" s="34">
        <v>3694.0692589999999</v>
      </c>
      <c r="BI202" s="6">
        <f>BH202+BH203+BH204</f>
        <v>11697.885987</v>
      </c>
    </row>
    <row r="203" spans="1:61" x14ac:dyDescent="0.3">
      <c r="AF203" s="3" t="s">
        <v>57</v>
      </c>
      <c r="AG203" s="3" t="s">
        <v>154</v>
      </c>
      <c r="AH203" s="3">
        <f t="shared" si="23"/>
        <v>540000</v>
      </c>
      <c r="AI203" s="3">
        <f t="shared" si="24"/>
        <v>1800</v>
      </c>
      <c r="AJ203" s="3">
        <v>300</v>
      </c>
      <c r="AK203" s="3">
        <v>248118.32</v>
      </c>
      <c r="AL203" s="3">
        <v>9947.33</v>
      </c>
      <c r="AM203" s="33">
        <v>6.9200000000000002E-5</v>
      </c>
      <c r="AP203" s="3" t="s">
        <v>57</v>
      </c>
      <c r="AQ203" s="3" t="s">
        <v>154</v>
      </c>
      <c r="AR203" s="34">
        <v>14453.494280000001</v>
      </c>
      <c r="AS203" s="8"/>
      <c r="AV203" s="3">
        <v>2</v>
      </c>
      <c r="AW203" s="3" t="s">
        <v>168</v>
      </c>
      <c r="AX203" s="3">
        <f t="shared" si="25"/>
        <v>135000</v>
      </c>
      <c r="AY203" s="3">
        <f t="shared" si="26"/>
        <v>1800</v>
      </c>
      <c r="AZ203" s="3">
        <v>300</v>
      </c>
      <c r="BA203" s="3">
        <v>248118.32</v>
      </c>
      <c r="BB203" s="3">
        <v>9947.33</v>
      </c>
      <c r="BC203" s="33">
        <v>2.7070399999999998E-4</v>
      </c>
      <c r="BF203" s="3">
        <v>3</v>
      </c>
      <c r="BG203" s="3" t="s">
        <v>168</v>
      </c>
      <c r="BH203" s="34">
        <v>4309.7474689999999</v>
      </c>
      <c r="BI203" s="7"/>
    </row>
    <row r="204" spans="1:61" x14ac:dyDescent="0.3">
      <c r="AV204" s="3">
        <v>3</v>
      </c>
      <c r="AW204" s="3" t="s">
        <v>168</v>
      </c>
      <c r="AX204" s="3">
        <f t="shared" si="25"/>
        <v>135000</v>
      </c>
      <c r="AY204" s="3">
        <f t="shared" si="26"/>
        <v>1800</v>
      </c>
      <c r="AZ204" s="3">
        <v>300</v>
      </c>
      <c r="BA204" s="3">
        <v>248118.32</v>
      </c>
      <c r="BB204" s="3">
        <v>9947.33</v>
      </c>
      <c r="BC204" s="33">
        <v>2.7070399999999998E-4</v>
      </c>
      <c r="BF204" s="3">
        <v>3</v>
      </c>
      <c r="BG204" s="3" t="s">
        <v>168</v>
      </c>
      <c r="BH204" s="3">
        <v>3694.0692589999999</v>
      </c>
      <c r="BI204" s="8"/>
    </row>
    <row r="205" spans="1:61" x14ac:dyDescent="0.3">
      <c r="A205" s="31"/>
      <c r="B205" s="31"/>
      <c r="C205" s="32" t="s">
        <v>283</v>
      </c>
      <c r="D205" s="31"/>
      <c r="E205" s="31"/>
      <c r="F205" s="31"/>
      <c r="Q205" s="31"/>
      <c r="R205" s="31"/>
      <c r="S205" s="32" t="s">
        <v>92</v>
      </c>
      <c r="T205" s="31"/>
      <c r="U205" s="31"/>
      <c r="V205" s="31"/>
      <c r="AQ205" t="s">
        <v>164</v>
      </c>
      <c r="AS205">
        <f>AS197+AS200+AS202</f>
        <v>211191.15564000001</v>
      </c>
      <c r="AV205" s="3">
        <v>3</v>
      </c>
      <c r="AW205" s="3" t="s">
        <v>168</v>
      </c>
      <c r="AX205" s="3">
        <f t="shared" si="25"/>
        <v>157500</v>
      </c>
      <c r="AY205" s="3">
        <f t="shared" si="26"/>
        <v>2100</v>
      </c>
      <c r="AZ205" s="3">
        <v>300</v>
      </c>
      <c r="BA205" s="3">
        <v>248118.32</v>
      </c>
      <c r="BB205" s="3">
        <v>9947.33</v>
      </c>
      <c r="BC205" s="33">
        <v>2.3203199999999999E-4</v>
      </c>
    </row>
    <row r="206" spans="1:61" x14ac:dyDescent="0.3">
      <c r="AV206" s="3">
        <v>3</v>
      </c>
      <c r="AW206" s="3" t="s">
        <v>168</v>
      </c>
      <c r="AX206" s="3">
        <f t="shared" si="25"/>
        <v>135000</v>
      </c>
      <c r="AY206" s="3">
        <f t="shared" si="26"/>
        <v>1800</v>
      </c>
      <c r="AZ206" s="3">
        <v>300</v>
      </c>
      <c r="BA206" s="3">
        <v>248118.32</v>
      </c>
      <c r="BB206" s="3">
        <v>9947.33</v>
      </c>
      <c r="BC206" s="33">
        <v>2.7070399999999998E-4</v>
      </c>
    </row>
    <row r="208" spans="1:61" x14ac:dyDescent="0.3">
      <c r="AF208" s="36"/>
      <c r="AG208" s="36"/>
      <c r="AH208" s="36"/>
      <c r="AI208" s="36"/>
      <c r="AL208" s="36" t="s">
        <v>173</v>
      </c>
      <c r="BG208" s="3" t="s">
        <v>164</v>
      </c>
      <c r="BH208" s="34"/>
      <c r="BI208" s="45">
        <f>BI197+BI200+BI202</f>
        <v>48700.146397000004</v>
      </c>
    </row>
    <row r="209" spans="1:42" x14ac:dyDescent="0.3">
      <c r="A209" s="20" t="s">
        <v>46</v>
      </c>
      <c r="B209" s="20" t="s">
        <v>31</v>
      </c>
      <c r="C209" s="20" t="s">
        <v>5</v>
      </c>
      <c r="D209" s="20" t="s">
        <v>50</v>
      </c>
      <c r="E209" s="20" t="s">
        <v>51</v>
      </c>
      <c r="F209" s="21" t="s">
        <v>52</v>
      </c>
      <c r="Q209" s="20" t="s">
        <v>46</v>
      </c>
      <c r="R209" s="20" t="s">
        <v>31</v>
      </c>
      <c r="S209" s="20" t="s">
        <v>5</v>
      </c>
      <c r="T209" s="20" t="s">
        <v>50</v>
      </c>
      <c r="U209" s="20" t="s">
        <v>51</v>
      </c>
      <c r="V209" s="21" t="s">
        <v>52</v>
      </c>
      <c r="AL209" t="s">
        <v>174</v>
      </c>
    </row>
    <row r="210" spans="1:42" x14ac:dyDescent="0.3">
      <c r="A210" s="20" t="s">
        <v>284</v>
      </c>
      <c r="B210" s="3">
        <f t="shared" ref="B210:B211" si="27">$B$23</f>
        <v>0.2</v>
      </c>
      <c r="C210" s="3">
        <v>4.375</v>
      </c>
      <c r="D210" s="3">
        <v>2.4</v>
      </c>
      <c r="E210" s="3">
        <v>4</v>
      </c>
      <c r="F210" s="3">
        <f t="shared" ref="F210:F211" si="28">B210*C210*D210*E210</f>
        <v>8.4</v>
      </c>
      <c r="Q210" s="20"/>
      <c r="R210" s="20"/>
      <c r="S210" s="20"/>
      <c r="T210" s="20"/>
      <c r="U210" s="20"/>
      <c r="V210" s="21"/>
    </row>
    <row r="211" spans="1:42" x14ac:dyDescent="0.3">
      <c r="A211" s="20" t="s">
        <v>285</v>
      </c>
      <c r="B211" s="3">
        <f t="shared" si="27"/>
        <v>0.2</v>
      </c>
      <c r="C211" s="3">
        <v>3.18</v>
      </c>
      <c r="D211" s="3">
        <v>2.4</v>
      </c>
      <c r="E211" s="3">
        <v>3</v>
      </c>
      <c r="F211" s="3">
        <f t="shared" si="28"/>
        <v>4.5792000000000002</v>
      </c>
      <c r="Q211" s="20"/>
      <c r="R211" s="20"/>
      <c r="S211" s="20"/>
      <c r="T211" s="20"/>
      <c r="U211" s="20"/>
      <c r="V211" s="21"/>
    </row>
    <row r="212" spans="1:42" x14ac:dyDescent="0.3">
      <c r="A212" s="20" t="s">
        <v>286</v>
      </c>
      <c r="B212" s="3">
        <f>$B$23</f>
        <v>0.2</v>
      </c>
      <c r="C212" s="3">
        <v>1.625</v>
      </c>
      <c r="D212" s="3">
        <v>2.4</v>
      </c>
      <c r="E212" s="3">
        <v>2</v>
      </c>
      <c r="F212" s="3">
        <f>B212*C212*D212*E212</f>
        <v>1.56</v>
      </c>
      <c r="Q212" s="20" t="s">
        <v>32</v>
      </c>
      <c r="R212" s="3">
        <v>0.18</v>
      </c>
      <c r="S212" s="3">
        <v>3.5</v>
      </c>
      <c r="T212" s="3">
        <v>2.4</v>
      </c>
      <c r="U212" s="3">
        <v>5</v>
      </c>
      <c r="V212" s="3">
        <f>R212*S212*T212*U212</f>
        <v>7.5600000000000005</v>
      </c>
    </row>
    <row r="213" spans="1:42" x14ac:dyDescent="0.3">
      <c r="A213" s="20" t="s">
        <v>287</v>
      </c>
      <c r="B213" s="3">
        <f>$G$16</f>
        <v>0.44999999999999996</v>
      </c>
      <c r="C213" s="3">
        <v>1.625</v>
      </c>
      <c r="D213" s="3">
        <v>2.4</v>
      </c>
      <c r="E213" s="3">
        <v>6</v>
      </c>
      <c r="F213" s="3">
        <f>B213*C213*D213*E213</f>
        <v>10.53</v>
      </c>
      <c r="Q213" s="20" t="s">
        <v>47</v>
      </c>
      <c r="R213" s="3">
        <v>0.45</v>
      </c>
      <c r="S213" s="3">
        <v>3.5</v>
      </c>
      <c r="T213" s="3">
        <v>2.4</v>
      </c>
      <c r="U213" s="3">
        <v>1</v>
      </c>
      <c r="V213" s="3">
        <f t="shared" ref="V213:V215" si="29">R213*S213*T213*U213</f>
        <v>3.78</v>
      </c>
      <c r="AG213" s="4" t="s">
        <v>146</v>
      </c>
      <c r="AH213" s="4" t="s">
        <v>169</v>
      </c>
      <c r="AI213" s="4" t="s">
        <v>117</v>
      </c>
      <c r="AJ213" s="4" t="s">
        <v>170</v>
      </c>
      <c r="AL213" s="50" t="s">
        <v>271</v>
      </c>
      <c r="AM213" s="3">
        <v>3.63</v>
      </c>
      <c r="AO213" t="s">
        <v>177</v>
      </c>
    </row>
    <row r="214" spans="1:42" x14ac:dyDescent="0.3">
      <c r="A214" s="20" t="s">
        <v>288</v>
      </c>
      <c r="B214" s="3">
        <f>$G$17</f>
        <v>0.36</v>
      </c>
      <c r="C214" s="3">
        <v>1.625</v>
      </c>
      <c r="D214" s="3">
        <v>2.4</v>
      </c>
      <c r="E214" s="3">
        <v>6</v>
      </c>
      <c r="F214" s="3">
        <f t="shared" ref="F214:F216" si="30">B214*C214*D214*E214</f>
        <v>8.4239999999999995</v>
      </c>
      <c r="Q214" s="20" t="s">
        <v>48</v>
      </c>
      <c r="R214" s="3">
        <v>0.54</v>
      </c>
      <c r="S214" s="3">
        <v>3.5</v>
      </c>
      <c r="T214" s="3">
        <v>2.4</v>
      </c>
      <c r="U214" s="3">
        <v>1</v>
      </c>
      <c r="V214" s="3">
        <f t="shared" si="29"/>
        <v>4.5360000000000005</v>
      </c>
      <c r="AG214" s="4" t="s">
        <v>55</v>
      </c>
      <c r="AH214" s="3">
        <v>0.125</v>
      </c>
      <c r="AI214" s="3">
        <f>AS197/100</f>
        <v>1233.2293844999999</v>
      </c>
      <c r="AJ214" s="3">
        <f>AI214*AH214</f>
        <v>154.15367306249999</v>
      </c>
      <c r="AL214" s="3" t="s">
        <v>272</v>
      </c>
      <c r="AM214" s="3">
        <v>4.8600000000000003</v>
      </c>
      <c r="AO214" s="3" t="s">
        <v>276</v>
      </c>
      <c r="AP214" s="3">
        <f>AM216-AM213</f>
        <v>0.32000000000000028</v>
      </c>
    </row>
    <row r="215" spans="1:42" x14ac:dyDescent="0.3">
      <c r="A215" s="20" t="s">
        <v>289</v>
      </c>
      <c r="B215" s="3">
        <f>B213+B214</f>
        <v>0.80999999999999994</v>
      </c>
      <c r="C215" s="3">
        <v>3.25</v>
      </c>
      <c r="D215" s="3">
        <v>2.4</v>
      </c>
      <c r="E215" s="3">
        <v>6</v>
      </c>
      <c r="F215" s="3">
        <f t="shared" si="30"/>
        <v>37.908000000000001</v>
      </c>
      <c r="Q215" s="20" t="s">
        <v>49</v>
      </c>
      <c r="R215" s="3">
        <v>2.56</v>
      </c>
      <c r="S215" s="3">
        <v>3.5</v>
      </c>
      <c r="T215" s="3">
        <v>2.4</v>
      </c>
      <c r="U215" s="3">
        <v>1</v>
      </c>
      <c r="V215" s="3">
        <f t="shared" si="29"/>
        <v>21.504000000000001</v>
      </c>
      <c r="AG215" s="4" t="s">
        <v>56</v>
      </c>
      <c r="AH215" s="3">
        <v>6.28</v>
      </c>
      <c r="AI215" s="3">
        <f>AS200/100</f>
        <v>445.07734349999998</v>
      </c>
      <c r="AJ215" s="3">
        <f t="shared" ref="AJ215:AJ216" si="31">AI215*AH215</f>
        <v>2795.0857171799998</v>
      </c>
      <c r="AO215" s="3" t="s">
        <v>275</v>
      </c>
      <c r="AP215" s="3">
        <f>AM217-AM214</f>
        <v>0.62999999999999989</v>
      </c>
    </row>
    <row r="216" spans="1:42" x14ac:dyDescent="0.3">
      <c r="A216" s="20" t="s">
        <v>49</v>
      </c>
      <c r="B216" s="3">
        <f>$G$23</f>
        <v>2.355</v>
      </c>
      <c r="C216" s="3">
        <v>1.625</v>
      </c>
      <c r="D216" s="3">
        <v>2.4</v>
      </c>
      <c r="E216" s="3">
        <v>1</v>
      </c>
      <c r="F216" s="3">
        <f>B216*C216*D216*E216</f>
        <v>9.1844999999999999</v>
      </c>
      <c r="Q216" s="20" t="s">
        <v>81</v>
      </c>
      <c r="R216" s="3"/>
      <c r="S216" s="3"/>
      <c r="T216" s="3"/>
      <c r="U216" s="3"/>
      <c r="V216" s="3">
        <f>V212+V213+V214+V215</f>
        <v>37.380000000000003</v>
      </c>
      <c r="AG216" s="4" t="s">
        <v>57</v>
      </c>
      <c r="AH216" s="3">
        <v>10.88</v>
      </c>
      <c r="AI216" s="3">
        <f>AS202/100</f>
        <v>433.60482840000003</v>
      </c>
      <c r="AJ216" s="3">
        <f t="shared" si="31"/>
        <v>4717.6205329920003</v>
      </c>
      <c r="AL216" s="3" t="s">
        <v>273</v>
      </c>
      <c r="AM216" s="3">
        <v>3.95</v>
      </c>
    </row>
    <row r="217" spans="1:42" x14ac:dyDescent="0.3">
      <c r="A217" s="20" t="s">
        <v>81</v>
      </c>
      <c r="B217" s="3"/>
      <c r="C217" s="3"/>
      <c r="D217" s="3"/>
      <c r="E217" s="3"/>
      <c r="F217" s="3">
        <f>SUM(F210:F216)</f>
        <v>80.585700000000003</v>
      </c>
      <c r="AG217" s="36"/>
      <c r="AI217" s="3">
        <f>AI214+AI215+AI216</f>
        <v>2111.9115563999999</v>
      </c>
      <c r="AJ217" s="3">
        <f>AJ214+AJ215+AJ216</f>
        <v>7666.8599232345005</v>
      </c>
      <c r="AL217" s="3" t="s">
        <v>274</v>
      </c>
      <c r="AM217" s="3">
        <v>5.49</v>
      </c>
    </row>
    <row r="218" spans="1:42" x14ac:dyDescent="0.3">
      <c r="AG218" s="36"/>
    </row>
    <row r="220" spans="1:42" x14ac:dyDescent="0.3">
      <c r="AG220" s="4" t="s">
        <v>58</v>
      </c>
      <c r="AH220" s="4" t="s">
        <v>171</v>
      </c>
      <c r="AI220" s="4" t="s">
        <v>117</v>
      </c>
      <c r="AJ220" s="4" t="s">
        <v>172</v>
      </c>
    </row>
    <row r="221" spans="1:42" x14ac:dyDescent="0.3">
      <c r="A221" s="12"/>
      <c r="B221" s="13"/>
      <c r="C221" s="13" t="s">
        <v>53</v>
      </c>
      <c r="D221" s="13"/>
      <c r="Q221" s="12"/>
      <c r="R221" s="13"/>
      <c r="S221" s="13" t="s">
        <v>53</v>
      </c>
      <c r="T221" s="13"/>
      <c r="AG221" s="4">
        <v>1</v>
      </c>
      <c r="AH221" s="3">
        <v>8.1199999999999992</v>
      </c>
      <c r="AI221" s="3">
        <f>BI197/100</f>
        <v>168.08015128</v>
      </c>
      <c r="AJ221" s="3">
        <f>AH221*AI221</f>
        <v>1364.8108283935999</v>
      </c>
    </row>
    <row r="222" spans="1:42" x14ac:dyDescent="0.3">
      <c r="AG222" s="4">
        <v>2</v>
      </c>
      <c r="AH222" s="3">
        <v>4.88</v>
      </c>
      <c r="AI222" s="3">
        <f>BI200/100</f>
        <v>201.94245282</v>
      </c>
      <c r="AJ222" s="3">
        <f t="shared" ref="AJ222:AJ223" si="32">AH222*AI222</f>
        <v>985.47916976160002</v>
      </c>
    </row>
    <row r="223" spans="1:42" x14ac:dyDescent="0.3">
      <c r="A223" s="16"/>
      <c r="B223" s="17" t="s">
        <v>54</v>
      </c>
      <c r="C223" s="18"/>
      <c r="D223" s="19"/>
      <c r="Q223" s="16"/>
      <c r="R223" s="17" t="s">
        <v>54</v>
      </c>
      <c r="S223" s="18"/>
      <c r="T223" s="19"/>
      <c r="AG223" s="4">
        <v>3</v>
      </c>
      <c r="AH223" s="3">
        <v>0.15</v>
      </c>
      <c r="AI223" s="3">
        <f>BI202/100</f>
        <v>116.97885986999999</v>
      </c>
      <c r="AJ223" s="3">
        <f t="shared" si="32"/>
        <v>17.546828980499999</v>
      </c>
    </row>
    <row r="224" spans="1:42" x14ac:dyDescent="0.3">
      <c r="A224" s="15" t="s">
        <v>58</v>
      </c>
      <c r="B224" s="15" t="s">
        <v>59</v>
      </c>
      <c r="C224" s="15" t="s">
        <v>60</v>
      </c>
      <c r="D224" s="15" t="s">
        <v>61</v>
      </c>
      <c r="E224" s="23" t="s">
        <v>86</v>
      </c>
      <c r="F224" s="23" t="s">
        <v>87</v>
      </c>
      <c r="Q224" s="15" t="s">
        <v>58</v>
      </c>
      <c r="R224" s="15" t="s">
        <v>59</v>
      </c>
      <c r="S224" s="15" t="s">
        <v>60</v>
      </c>
      <c r="T224" s="15" t="s">
        <v>61</v>
      </c>
      <c r="U224" s="23" t="s">
        <v>86</v>
      </c>
      <c r="V224" s="23" t="s">
        <v>87</v>
      </c>
      <c r="AI224" s="3">
        <f>AI221+AI222+AI223</f>
        <v>487.00146396999997</v>
      </c>
      <c r="AJ224" s="3">
        <f>AJ221+AJ222+AJ223</f>
        <v>2367.8368271356999</v>
      </c>
    </row>
    <row r="225" spans="1:43" x14ac:dyDescent="0.3">
      <c r="A225" s="23" t="s">
        <v>55</v>
      </c>
      <c r="B225" s="3">
        <v>0.25</v>
      </c>
      <c r="C225" s="3">
        <v>0.5</v>
      </c>
      <c r="D225" s="3">
        <v>2.35</v>
      </c>
      <c r="E225" s="3">
        <f>C233*D225</f>
        <v>0.29375000000000001</v>
      </c>
      <c r="F225" s="3">
        <f>E225*C250</f>
        <v>0.70499999999999996</v>
      </c>
      <c r="Q225" s="23" t="s">
        <v>55</v>
      </c>
      <c r="R225" s="3">
        <v>0.25</v>
      </c>
      <c r="S225" s="3">
        <v>0.5</v>
      </c>
      <c r="T225" s="3">
        <v>2.35</v>
      </c>
      <c r="U225" s="3">
        <f>S233*T225</f>
        <v>0.29375000000000001</v>
      </c>
      <c r="V225" s="3">
        <f>U225*S250</f>
        <v>0.70499999999999996</v>
      </c>
    </row>
    <row r="226" spans="1:43" x14ac:dyDescent="0.3">
      <c r="A226" s="23" t="s">
        <v>55</v>
      </c>
      <c r="B226" s="3">
        <v>0.25</v>
      </c>
      <c r="C226" s="3">
        <v>0.5</v>
      </c>
      <c r="D226" s="3">
        <v>3.82</v>
      </c>
      <c r="E226" s="3">
        <f>C233*D226</f>
        <v>0.47749999999999998</v>
      </c>
      <c r="F226" s="3">
        <f>E226*C250</f>
        <v>1.1459999999999999</v>
      </c>
      <c r="Q226" s="23" t="s">
        <v>55</v>
      </c>
      <c r="R226" s="3">
        <v>0.25</v>
      </c>
      <c r="S226" s="3">
        <v>0.5</v>
      </c>
      <c r="T226" s="3">
        <v>3.82</v>
      </c>
      <c r="U226" s="3">
        <f>S233*T226</f>
        <v>0.47749999999999998</v>
      </c>
      <c r="V226" s="3">
        <f>U226*S250</f>
        <v>1.1459999999999999</v>
      </c>
    </row>
    <row r="227" spans="1:43" x14ac:dyDescent="0.3">
      <c r="A227" s="23" t="s">
        <v>56</v>
      </c>
      <c r="B227" s="3">
        <v>0.25</v>
      </c>
      <c r="C227" s="3">
        <v>0.5</v>
      </c>
      <c r="D227" s="3">
        <v>4.43</v>
      </c>
      <c r="E227" s="3">
        <f>C233*D227</f>
        <v>0.55374999999999996</v>
      </c>
      <c r="F227" s="3">
        <f>E227*C250</f>
        <v>1.329</v>
      </c>
      <c r="Q227" s="23" t="s">
        <v>56</v>
      </c>
      <c r="R227" s="3">
        <v>0.25</v>
      </c>
      <c r="S227" s="3">
        <v>0.5</v>
      </c>
      <c r="T227" s="3">
        <v>4.43</v>
      </c>
      <c r="U227" s="3">
        <f>S233*T227</f>
        <v>0.55374999999999996</v>
      </c>
      <c r="V227" s="3">
        <f>U227*S250</f>
        <v>1.329</v>
      </c>
    </row>
    <row r="228" spans="1:43" x14ac:dyDescent="0.3">
      <c r="A228" s="23" t="s">
        <v>57</v>
      </c>
      <c r="B228" s="3">
        <v>0.25</v>
      </c>
      <c r="C228" s="3">
        <v>0.5</v>
      </c>
      <c r="D228" s="3">
        <v>2.94</v>
      </c>
      <c r="E228" s="3">
        <f>C233*D228</f>
        <v>0.36749999999999999</v>
      </c>
      <c r="F228" s="3">
        <f>E228*C250</f>
        <v>0.88200000000000001</v>
      </c>
      <c r="Q228" s="23" t="s">
        <v>57</v>
      </c>
      <c r="R228" s="3">
        <v>0.25</v>
      </c>
      <c r="S228" s="3">
        <v>0.5</v>
      </c>
      <c r="T228" s="3">
        <v>2.94</v>
      </c>
      <c r="U228" s="3">
        <f>S233*T228</f>
        <v>0.36749999999999999</v>
      </c>
      <c r="V228" s="3">
        <f>U228*S250</f>
        <v>0.88200000000000001</v>
      </c>
      <c r="AG228" s="31" t="s">
        <v>180</v>
      </c>
      <c r="AH228" s="31"/>
      <c r="AI228" s="31"/>
      <c r="AJ228" s="31"/>
      <c r="AK228" s="31"/>
    </row>
    <row r="229" spans="1:43" x14ac:dyDescent="0.3">
      <c r="A229" s="23" t="s">
        <v>57</v>
      </c>
      <c r="B229" s="3">
        <v>0.25</v>
      </c>
      <c r="C229" s="3">
        <v>0.5</v>
      </c>
      <c r="D229" s="3">
        <v>4.43</v>
      </c>
      <c r="E229" s="3">
        <f>C233*D229</f>
        <v>0.55374999999999996</v>
      </c>
      <c r="F229" s="3">
        <f>E229*C250</f>
        <v>1.329</v>
      </c>
      <c r="Q229" s="23" t="s">
        <v>57</v>
      </c>
      <c r="R229" s="3">
        <v>0.25</v>
      </c>
      <c r="S229" s="3">
        <v>0.5</v>
      </c>
      <c r="T229" s="3">
        <v>4.43</v>
      </c>
      <c r="U229" s="3">
        <f>S233*T229</f>
        <v>0.55374999999999996</v>
      </c>
      <c r="V229" s="3">
        <f>U229*S250</f>
        <v>1.329</v>
      </c>
    </row>
    <row r="230" spans="1:43" x14ac:dyDescent="0.3">
      <c r="C230" t="s">
        <v>62</v>
      </c>
      <c r="D230">
        <f>D225+D226+D227+D228+D229</f>
        <v>17.97</v>
      </c>
      <c r="E230" t="s">
        <v>88</v>
      </c>
      <c r="F230">
        <f>F225+F226+F227+F228+F229</f>
        <v>5.3909999999999991</v>
      </c>
      <c r="S230" t="s">
        <v>62</v>
      </c>
      <c r="T230">
        <f>T225+T226+T227+T228+T229</f>
        <v>17.97</v>
      </c>
      <c r="U230" t="s">
        <v>88</v>
      </c>
      <c r="V230">
        <f>V225+V226+V227+V228+V229</f>
        <v>5.3909999999999991</v>
      </c>
      <c r="AG230" s="37"/>
      <c r="AH230" s="37" t="s">
        <v>181</v>
      </c>
      <c r="AI230" s="37"/>
      <c r="AJ230" s="37"/>
      <c r="AM230" s="37"/>
      <c r="AN230" s="37" t="s">
        <v>184</v>
      </c>
      <c r="AO230" s="37"/>
      <c r="AP230" s="37"/>
      <c r="AQ230" s="37"/>
    </row>
    <row r="231" spans="1:43" x14ac:dyDescent="0.3">
      <c r="AG231" s="3" t="s">
        <v>111</v>
      </c>
      <c r="AH231" s="3" t="s">
        <v>130</v>
      </c>
      <c r="AI231" s="3" t="s">
        <v>182</v>
      </c>
      <c r="AJ231" s="3" t="s">
        <v>183</v>
      </c>
      <c r="AM231" s="3" t="s">
        <v>58</v>
      </c>
      <c r="AN231" s="3" t="s">
        <v>111</v>
      </c>
      <c r="AO231" s="3" t="s">
        <v>117</v>
      </c>
      <c r="AP231" s="3" t="s">
        <v>183</v>
      </c>
      <c r="AQ231" s="3" t="s">
        <v>185</v>
      </c>
    </row>
    <row r="232" spans="1:43" x14ac:dyDescent="0.3">
      <c r="AG232" s="3">
        <v>1</v>
      </c>
      <c r="AH232" s="3">
        <v>126.49</v>
      </c>
      <c r="AI232" s="3">
        <v>4</v>
      </c>
      <c r="AJ232" s="3">
        <v>11.26</v>
      </c>
      <c r="AM232" s="3">
        <v>1</v>
      </c>
      <c r="AN232" s="3">
        <v>3</v>
      </c>
      <c r="AO232" s="3">
        <f>AI221</f>
        <v>168.08015128</v>
      </c>
      <c r="AP232" s="3">
        <v>19.61</v>
      </c>
      <c r="AQ232" s="3">
        <f>(AO232/AO235)*AP232</f>
        <v>6.7680530972774271</v>
      </c>
    </row>
    <row r="233" spans="1:43" x14ac:dyDescent="0.3">
      <c r="B233" s="23" t="s">
        <v>63</v>
      </c>
      <c r="C233" s="3">
        <f>B225*C225</f>
        <v>0.125</v>
      </c>
      <c r="R233" s="23" t="s">
        <v>63</v>
      </c>
      <c r="S233" s="3">
        <f>R225*S225</f>
        <v>0.125</v>
      </c>
      <c r="AG233" s="3">
        <v>2</v>
      </c>
      <c r="AH233" s="3">
        <v>116.4</v>
      </c>
      <c r="AI233" s="3">
        <v>7</v>
      </c>
      <c r="AJ233" s="3">
        <v>18.13</v>
      </c>
      <c r="AM233" s="3">
        <v>2</v>
      </c>
      <c r="AN233" s="3">
        <v>3</v>
      </c>
      <c r="AO233" s="3">
        <f t="shared" ref="AO233:AO234" si="33">AI222</f>
        <v>201.94245282</v>
      </c>
      <c r="AP233" s="3">
        <v>19.61</v>
      </c>
      <c r="AQ233" s="3">
        <f>(AO233/AO235)*AP233</f>
        <v>8.1315802780505546</v>
      </c>
    </row>
    <row r="234" spans="1:43" x14ac:dyDescent="0.3">
      <c r="AG234" s="3">
        <v>3</v>
      </c>
      <c r="AH234" s="3">
        <v>83.82</v>
      </c>
      <c r="AI234" s="3">
        <v>10</v>
      </c>
      <c r="AJ234" s="3">
        <v>19.61</v>
      </c>
      <c r="AM234" s="3">
        <v>3</v>
      </c>
      <c r="AN234" s="3">
        <v>3</v>
      </c>
      <c r="AO234" s="3">
        <f t="shared" si="33"/>
        <v>116.97885986999999</v>
      </c>
      <c r="AP234" s="3">
        <v>19.61</v>
      </c>
      <c r="AQ234" s="3">
        <f>(AO234/AO235)*AP234</f>
        <v>4.7103666246720168</v>
      </c>
    </row>
    <row r="235" spans="1:43" x14ac:dyDescent="0.3">
      <c r="AM235" s="3"/>
      <c r="AN235" s="3"/>
      <c r="AO235" s="3">
        <f>AO232+AO233+AO234</f>
        <v>487.00146396999997</v>
      </c>
      <c r="AP235" s="3"/>
      <c r="AQ235" s="3">
        <f>AQ232+AQ233+AQ234</f>
        <v>19.61</v>
      </c>
    </row>
    <row r="236" spans="1:43" x14ac:dyDescent="0.3">
      <c r="A236" s="16"/>
      <c r="B236" s="17" t="s">
        <v>64</v>
      </c>
      <c r="C236" s="18"/>
      <c r="D236" s="19"/>
      <c r="Q236" s="16"/>
      <c r="R236" s="17" t="s">
        <v>64</v>
      </c>
      <c r="S236" s="18"/>
      <c r="T236" s="19"/>
    </row>
    <row r="237" spans="1:43" x14ac:dyDescent="0.3">
      <c r="A237" s="15" t="s">
        <v>58</v>
      </c>
      <c r="B237" s="15" t="s">
        <v>59</v>
      </c>
      <c r="C237" s="15" t="s">
        <v>60</v>
      </c>
      <c r="D237" s="15" t="s">
        <v>61</v>
      </c>
      <c r="E237" s="23" t="s">
        <v>86</v>
      </c>
      <c r="F237" s="23" t="s">
        <v>87</v>
      </c>
      <c r="Q237" s="15" t="s">
        <v>58</v>
      </c>
      <c r="R237" s="15" t="s">
        <v>59</v>
      </c>
      <c r="S237" s="15" t="s">
        <v>60</v>
      </c>
      <c r="T237" s="15" t="s">
        <v>61</v>
      </c>
      <c r="U237" s="23" t="s">
        <v>86</v>
      </c>
      <c r="V237" s="23" t="s">
        <v>87</v>
      </c>
    </row>
    <row r="238" spans="1:43" x14ac:dyDescent="0.3">
      <c r="A238" s="23">
        <v>1</v>
      </c>
      <c r="B238" s="3">
        <v>0.25</v>
      </c>
      <c r="C238" s="3">
        <v>0.5</v>
      </c>
      <c r="D238" s="3">
        <v>4</v>
      </c>
      <c r="E238" s="3">
        <f>C248*D238</f>
        <v>0.5</v>
      </c>
      <c r="F238" s="3">
        <f>E238*C250</f>
        <v>1.2</v>
      </c>
      <c r="Q238" s="23">
        <v>1</v>
      </c>
      <c r="R238" s="3">
        <v>0.25</v>
      </c>
      <c r="S238" s="3">
        <v>0.5</v>
      </c>
      <c r="T238" s="3">
        <v>4</v>
      </c>
      <c r="U238" s="3">
        <f>S248*T238</f>
        <v>0.5</v>
      </c>
      <c r="V238" s="3">
        <f>U238*S250</f>
        <v>1.2</v>
      </c>
    </row>
    <row r="239" spans="1:43" x14ac:dyDescent="0.3">
      <c r="A239" s="23">
        <v>1</v>
      </c>
      <c r="B239" s="3">
        <v>0.25</v>
      </c>
      <c r="C239" s="3">
        <v>0.5</v>
      </c>
      <c r="D239" s="3">
        <v>3.97</v>
      </c>
      <c r="E239" s="3">
        <f>C248*D239</f>
        <v>0.49625000000000002</v>
      </c>
      <c r="F239" s="3">
        <f>E239*C250</f>
        <v>1.1910000000000001</v>
      </c>
      <c r="Q239" s="23">
        <v>1</v>
      </c>
      <c r="R239" s="3">
        <v>0.25</v>
      </c>
      <c r="S239" s="3">
        <v>0.5</v>
      </c>
      <c r="T239" s="3">
        <v>3.97</v>
      </c>
      <c r="U239" s="3">
        <f>S248*T239</f>
        <v>0.49625000000000002</v>
      </c>
      <c r="V239" s="3">
        <f>U239*S250</f>
        <v>1.1910000000000001</v>
      </c>
    </row>
    <row r="240" spans="1:43" x14ac:dyDescent="0.3">
      <c r="A240" s="23">
        <v>2</v>
      </c>
      <c r="B240" s="3">
        <v>0.25</v>
      </c>
      <c r="C240" s="3">
        <v>0.5</v>
      </c>
      <c r="D240" s="3">
        <v>4.3</v>
      </c>
      <c r="E240" s="3">
        <f>C248*D240</f>
        <v>0.53749999999999998</v>
      </c>
      <c r="F240" s="3">
        <f>E240*C250</f>
        <v>1.2899999999999998</v>
      </c>
      <c r="Q240" s="23">
        <v>2</v>
      </c>
      <c r="R240" s="3">
        <v>0.25</v>
      </c>
      <c r="S240" s="3">
        <v>0.5</v>
      </c>
      <c r="T240" s="3">
        <v>4.3</v>
      </c>
      <c r="U240" s="3">
        <f>S248*T240</f>
        <v>0.53749999999999998</v>
      </c>
      <c r="V240" s="3">
        <f>U240*S250</f>
        <v>1.2899999999999998</v>
      </c>
    </row>
    <row r="241" spans="1:23" x14ac:dyDescent="0.3">
      <c r="A241" s="23">
        <v>2</v>
      </c>
      <c r="B241" s="3">
        <v>0.25</v>
      </c>
      <c r="C241" s="3">
        <v>0.5</v>
      </c>
      <c r="D241" s="3">
        <v>3.97</v>
      </c>
      <c r="E241" s="3">
        <f>C248*D241</f>
        <v>0.49625000000000002</v>
      </c>
      <c r="F241" s="3">
        <f>E241*C250</f>
        <v>1.1910000000000001</v>
      </c>
      <c r="Q241" s="23">
        <v>2</v>
      </c>
      <c r="R241" s="3">
        <v>0.25</v>
      </c>
      <c r="S241" s="3">
        <v>0.5</v>
      </c>
      <c r="T241" s="3">
        <v>3.97</v>
      </c>
      <c r="U241" s="3">
        <f>S248*T241</f>
        <v>0.49625000000000002</v>
      </c>
      <c r="V241" s="3">
        <f>U241*S250</f>
        <v>1.1910000000000001</v>
      </c>
    </row>
    <row r="242" spans="1:23" x14ac:dyDescent="0.3">
      <c r="A242" s="23">
        <v>3</v>
      </c>
      <c r="B242" s="3">
        <v>0.25</v>
      </c>
      <c r="C242" s="3">
        <v>0.5</v>
      </c>
      <c r="D242" s="3">
        <v>4.78</v>
      </c>
      <c r="E242" s="3">
        <f>C248*D242</f>
        <v>0.59750000000000003</v>
      </c>
      <c r="F242" s="3">
        <f>E242*C250</f>
        <v>1.4339999999999999</v>
      </c>
      <c r="Q242" s="23">
        <v>3</v>
      </c>
      <c r="R242" s="3">
        <v>0.25</v>
      </c>
      <c r="S242" s="3">
        <v>0.5</v>
      </c>
      <c r="T242" s="3">
        <v>4.78</v>
      </c>
      <c r="U242" s="3">
        <f>S248*T242</f>
        <v>0.59750000000000003</v>
      </c>
      <c r="V242" s="3">
        <f>U242*S250</f>
        <v>1.4339999999999999</v>
      </c>
    </row>
    <row r="243" spans="1:23" x14ac:dyDescent="0.3">
      <c r="A243" s="23">
        <v>3</v>
      </c>
      <c r="B243" s="3">
        <v>0.25</v>
      </c>
      <c r="C243" s="3">
        <v>0.5</v>
      </c>
      <c r="D243" s="3">
        <v>3.22</v>
      </c>
      <c r="E243" s="3">
        <f>C248*D243</f>
        <v>0.40250000000000002</v>
      </c>
      <c r="F243" s="3">
        <f>E243*C250</f>
        <v>0.96599999999999997</v>
      </c>
      <c r="Q243" s="23">
        <v>3</v>
      </c>
      <c r="R243" s="3">
        <v>0.25</v>
      </c>
      <c r="S243" s="3">
        <v>0.5</v>
      </c>
      <c r="T243" s="3">
        <v>3.22</v>
      </c>
      <c r="U243" s="3">
        <f>S248*T243</f>
        <v>0.40250000000000002</v>
      </c>
      <c r="V243" s="3">
        <f>U243*S250</f>
        <v>0.96599999999999997</v>
      </c>
    </row>
    <row r="244" spans="1:23" x14ac:dyDescent="0.3">
      <c r="C244" s="3" t="s">
        <v>62</v>
      </c>
      <c r="D244" s="3">
        <f>D238+D239+D240+D241+D242+D243</f>
        <v>24.24</v>
      </c>
      <c r="E244" t="s">
        <v>88</v>
      </c>
      <c r="F244">
        <f>F238+F239+F240+F241+F242+F243</f>
        <v>7.2720000000000002</v>
      </c>
      <c r="S244" s="3" t="s">
        <v>62</v>
      </c>
      <c r="T244" s="3">
        <f>T238+T239+T240+T241+T242+T243</f>
        <v>24.24</v>
      </c>
      <c r="U244" t="s">
        <v>88</v>
      </c>
      <c r="V244">
        <f>V238+V239+V240+V241+V242+V243</f>
        <v>7.2720000000000002</v>
      </c>
    </row>
    <row r="248" spans="1:23" x14ac:dyDescent="0.3">
      <c r="B248" s="23" t="s">
        <v>63</v>
      </c>
      <c r="C248" s="3">
        <f>B240*C240</f>
        <v>0.125</v>
      </c>
      <c r="E248" s="2" t="s">
        <v>89</v>
      </c>
      <c r="F248" s="2"/>
      <c r="G248" s="2">
        <f>F230+F244</f>
        <v>12.663</v>
      </c>
      <c r="R248" s="23" t="s">
        <v>63</v>
      </c>
      <c r="S248" s="3">
        <f>R240*S240</f>
        <v>0.125</v>
      </c>
      <c r="U248" s="2" t="s">
        <v>89</v>
      </c>
      <c r="V248" s="2"/>
      <c r="W248" s="2">
        <f>V230+V244</f>
        <v>12.663</v>
      </c>
    </row>
    <row r="250" spans="1:23" x14ac:dyDescent="0.3">
      <c r="B250" s="23" t="s">
        <v>50</v>
      </c>
      <c r="C250" s="3">
        <v>2.4</v>
      </c>
      <c r="R250" s="23" t="s">
        <v>50</v>
      </c>
      <c r="S250" s="3">
        <v>2.4</v>
      </c>
    </row>
    <row r="253" spans="1:23" x14ac:dyDescent="0.3">
      <c r="A253" s="9"/>
      <c r="B253" s="30" t="s">
        <v>65</v>
      </c>
      <c r="C253" s="10"/>
      <c r="D253" s="11"/>
      <c r="Q253" s="9"/>
      <c r="R253" s="30" t="s">
        <v>65</v>
      </c>
      <c r="S253" s="10"/>
      <c r="T253" s="11"/>
    </row>
    <row r="256" spans="1:23" x14ac:dyDescent="0.3">
      <c r="A256" s="14" t="s">
        <v>66</v>
      </c>
      <c r="B256" s="14" t="s">
        <v>67</v>
      </c>
      <c r="C256" s="14" t="s">
        <v>68</v>
      </c>
      <c r="D256" s="14" t="s">
        <v>69</v>
      </c>
      <c r="Q256" s="14" t="s">
        <v>66</v>
      </c>
      <c r="R256" s="14" t="s">
        <v>67</v>
      </c>
      <c r="S256" s="14" t="s">
        <v>68</v>
      </c>
      <c r="T256" s="14" t="s">
        <v>69</v>
      </c>
    </row>
    <row r="257" spans="1:21" x14ac:dyDescent="0.3">
      <c r="A257" s="3">
        <v>1</v>
      </c>
      <c r="B257" s="3">
        <v>3.02</v>
      </c>
      <c r="C257" s="3">
        <v>4.3</v>
      </c>
      <c r="D257" s="3">
        <f>B257*C257</f>
        <v>12.985999999999999</v>
      </c>
      <c r="Q257" s="3">
        <v>1</v>
      </c>
      <c r="R257" s="3">
        <v>3.02</v>
      </c>
      <c r="S257" s="3">
        <v>4.3</v>
      </c>
      <c r="T257" s="3">
        <f>R257*S257</f>
        <v>12.985999999999999</v>
      </c>
    </row>
    <row r="258" spans="1:21" x14ac:dyDescent="0.3">
      <c r="A258" s="3">
        <v>2</v>
      </c>
      <c r="B258" s="3">
        <v>3.02</v>
      </c>
      <c r="C258" s="3">
        <v>4.32</v>
      </c>
      <c r="D258" s="3">
        <f t="shared" ref="D258:D260" si="34">B258*C258</f>
        <v>13.0464</v>
      </c>
      <c r="Q258" s="3">
        <v>2</v>
      </c>
      <c r="R258" s="3">
        <v>3.02</v>
      </c>
      <c r="S258" s="3">
        <v>4.32</v>
      </c>
      <c r="T258" s="3">
        <f t="shared" ref="T258:T260" si="35">R258*S258</f>
        <v>13.0464</v>
      </c>
    </row>
    <row r="259" spans="1:21" x14ac:dyDescent="0.3">
      <c r="A259" s="3">
        <v>3</v>
      </c>
      <c r="B259" s="3">
        <v>4.5</v>
      </c>
      <c r="C259" s="3">
        <v>5.9</v>
      </c>
      <c r="D259" s="3">
        <f t="shared" si="34"/>
        <v>26.55</v>
      </c>
      <c r="Q259" s="3">
        <v>3</v>
      </c>
      <c r="R259" s="3">
        <v>4.5</v>
      </c>
      <c r="S259" s="3">
        <v>5.9</v>
      </c>
      <c r="T259" s="3">
        <f t="shared" si="35"/>
        <v>26.55</v>
      </c>
    </row>
    <row r="260" spans="1:21" x14ac:dyDescent="0.3">
      <c r="A260" s="3">
        <v>4</v>
      </c>
      <c r="B260" s="3">
        <v>4.5</v>
      </c>
      <c r="C260" s="3">
        <v>4.3499999999999996</v>
      </c>
      <c r="D260" s="3">
        <f t="shared" si="34"/>
        <v>19.574999999999999</v>
      </c>
      <c r="Q260" s="3">
        <v>4</v>
      </c>
      <c r="R260" s="3">
        <v>4.5</v>
      </c>
      <c r="S260" s="3">
        <v>4.3499999999999996</v>
      </c>
      <c r="T260" s="3">
        <f t="shared" si="35"/>
        <v>19.574999999999999</v>
      </c>
    </row>
    <row r="261" spans="1:21" x14ac:dyDescent="0.3">
      <c r="C261" s="3" t="s">
        <v>70</v>
      </c>
      <c r="D261" s="3">
        <f>D257+D258+D259+D260</f>
        <v>72.157399999999996</v>
      </c>
      <c r="S261" s="3" t="s">
        <v>70</v>
      </c>
      <c r="T261" s="3">
        <f>T257+T258+T259+T260</f>
        <v>72.157399999999996</v>
      </c>
    </row>
    <row r="264" spans="1:21" x14ac:dyDescent="0.3">
      <c r="C264" s="3" t="s">
        <v>71</v>
      </c>
      <c r="D264" s="3">
        <v>0.12</v>
      </c>
      <c r="S264" s="3" t="s">
        <v>71</v>
      </c>
      <c r="T264" s="3">
        <v>0.12</v>
      </c>
    </row>
    <row r="268" spans="1:21" x14ac:dyDescent="0.3">
      <c r="A268" s="20" t="s">
        <v>7</v>
      </c>
      <c r="B268" s="21" t="s">
        <v>8</v>
      </c>
      <c r="C268" s="21" t="s">
        <v>9</v>
      </c>
      <c r="D268" s="21" t="s">
        <v>10</v>
      </c>
      <c r="E268" s="20" t="s">
        <v>11</v>
      </c>
      <c r="Q268" s="20" t="s">
        <v>7</v>
      </c>
      <c r="R268" s="21" t="s">
        <v>8</v>
      </c>
      <c r="S268" s="21" t="s">
        <v>9</v>
      </c>
      <c r="T268" s="21" t="s">
        <v>10</v>
      </c>
      <c r="U268" s="20" t="s">
        <v>11</v>
      </c>
    </row>
    <row r="269" spans="1:21" x14ac:dyDescent="0.3">
      <c r="A269" s="23" t="s">
        <v>0</v>
      </c>
      <c r="B269" s="3">
        <v>250</v>
      </c>
      <c r="C269" s="3">
        <v>60</v>
      </c>
      <c r="D269" s="3">
        <v>25</v>
      </c>
      <c r="E269" s="3">
        <v>295</v>
      </c>
      <c r="Q269" s="23" t="s">
        <v>0</v>
      </c>
      <c r="R269" s="3">
        <v>250</v>
      </c>
      <c r="S269" s="3">
        <v>60</v>
      </c>
      <c r="T269" s="3">
        <v>25</v>
      </c>
      <c r="U269" s="3">
        <v>295</v>
      </c>
    </row>
    <row r="270" spans="1:21" x14ac:dyDescent="0.3">
      <c r="A270" s="20" t="s">
        <v>72</v>
      </c>
      <c r="B270" s="21" t="s">
        <v>8</v>
      </c>
      <c r="C270" s="21" t="s">
        <v>9</v>
      </c>
      <c r="D270" s="21" t="s">
        <v>10</v>
      </c>
      <c r="E270" s="20" t="s">
        <v>11</v>
      </c>
      <c r="Q270" s="20" t="s">
        <v>72</v>
      </c>
      <c r="R270" s="21" t="s">
        <v>8</v>
      </c>
      <c r="S270" s="21" t="s">
        <v>9</v>
      </c>
      <c r="T270" s="21" t="s">
        <v>10</v>
      </c>
      <c r="U270" s="20" t="s">
        <v>11</v>
      </c>
    </row>
    <row r="271" spans="1:21" x14ac:dyDescent="0.3">
      <c r="A271" s="23" t="s">
        <v>0</v>
      </c>
      <c r="B271" s="3">
        <v>0.25</v>
      </c>
      <c r="C271" s="3">
        <v>0.06</v>
      </c>
      <c r="D271" s="3">
        <v>2.5000000000000001E-2</v>
      </c>
      <c r="E271" s="3">
        <v>0.29499999999999998</v>
      </c>
      <c r="Q271" s="23" t="s">
        <v>0</v>
      </c>
      <c r="R271" s="3">
        <v>0.25</v>
      </c>
      <c r="S271" s="3">
        <v>0.06</v>
      </c>
      <c r="T271" s="3">
        <v>2.5000000000000001E-2</v>
      </c>
      <c r="U271" s="3">
        <v>0.29499999999999998</v>
      </c>
    </row>
    <row r="273" spans="1:22" x14ac:dyDescent="0.3">
      <c r="D273" s="23" t="s">
        <v>50</v>
      </c>
      <c r="E273" s="3">
        <v>2.4</v>
      </c>
      <c r="T273" s="23" t="s">
        <v>50</v>
      </c>
      <c r="U273" s="3">
        <v>2.4</v>
      </c>
    </row>
    <row r="275" spans="1:22" x14ac:dyDescent="0.3">
      <c r="A275" s="23" t="s">
        <v>73</v>
      </c>
      <c r="B275" s="3">
        <f>E273*D261*D264</f>
        <v>20.781331199999997</v>
      </c>
      <c r="Q275" s="23" t="s">
        <v>73</v>
      </c>
      <c r="R275" s="3">
        <f>U273*T261*T264</f>
        <v>20.781331199999997</v>
      </c>
    </row>
    <row r="276" spans="1:22" x14ac:dyDescent="0.3">
      <c r="A276" s="23" t="s">
        <v>74</v>
      </c>
      <c r="B276" s="3">
        <f>D261*C271</f>
        <v>4.3294439999999996</v>
      </c>
      <c r="Q276" s="23" t="s">
        <v>74</v>
      </c>
      <c r="R276" s="3">
        <f>T261*S271</f>
        <v>4.3294439999999996</v>
      </c>
    </row>
    <row r="277" spans="1:22" x14ac:dyDescent="0.3">
      <c r="A277" s="23" t="s">
        <v>75</v>
      </c>
      <c r="B277" s="3">
        <f>D271*D261</f>
        <v>1.8039350000000001</v>
      </c>
      <c r="D277" s="3" t="s">
        <v>82</v>
      </c>
      <c r="E277" s="3">
        <v>42.21</v>
      </c>
      <c r="Q277" s="23" t="s">
        <v>75</v>
      </c>
      <c r="R277" s="3">
        <f>T271*T261</f>
        <v>1.8039350000000001</v>
      </c>
      <c r="T277" s="3" t="s">
        <v>82</v>
      </c>
      <c r="U277" s="3">
        <v>42.21</v>
      </c>
    </row>
    <row r="278" spans="1:22" x14ac:dyDescent="0.3">
      <c r="A278" s="23" t="s">
        <v>76</v>
      </c>
      <c r="B278" s="3">
        <f>D261*E271</f>
        <v>21.286432999999999</v>
      </c>
      <c r="D278" s="3" t="s">
        <v>83</v>
      </c>
      <c r="E278" s="3">
        <v>3.125</v>
      </c>
      <c r="Q278" s="23" t="s">
        <v>76</v>
      </c>
      <c r="R278" s="3">
        <f>T261*U271</f>
        <v>21.286432999999999</v>
      </c>
      <c r="T278" s="3" t="s">
        <v>83</v>
      </c>
      <c r="U278" s="3">
        <v>3.125</v>
      </c>
    </row>
    <row r="279" spans="1:22" x14ac:dyDescent="0.3">
      <c r="A279" s="23" t="s">
        <v>77</v>
      </c>
      <c r="B279" s="3">
        <f>B271*D261</f>
        <v>18.039349999999999</v>
      </c>
      <c r="D279" s="3" t="s">
        <v>84</v>
      </c>
      <c r="E279" s="3">
        <v>0.18</v>
      </c>
      <c r="Q279" s="23" t="s">
        <v>77</v>
      </c>
      <c r="R279" s="3">
        <f>R271*T261</f>
        <v>18.039349999999999</v>
      </c>
      <c r="T279" s="3" t="s">
        <v>84</v>
      </c>
      <c r="U279" s="3">
        <v>0.18</v>
      </c>
    </row>
    <row r="280" spans="1:22" x14ac:dyDescent="0.3">
      <c r="A280" s="23" t="s">
        <v>78</v>
      </c>
      <c r="B280" s="3">
        <f>B275+B276+B277+B278+0.25*B279</f>
        <v>52.710980699999993</v>
      </c>
      <c r="D280" s="3"/>
      <c r="E280" s="3"/>
      <c r="Q280" s="23" t="s">
        <v>78</v>
      </c>
      <c r="R280" s="3">
        <f>R275+R276+R277+R278+0.25*R279</f>
        <v>52.710980699999993</v>
      </c>
      <c r="T280" s="3"/>
      <c r="U280" s="3"/>
    </row>
    <row r="281" spans="1:22" x14ac:dyDescent="0.3">
      <c r="A281" s="23"/>
      <c r="B281" s="3"/>
      <c r="D281" s="3" t="s">
        <v>85</v>
      </c>
      <c r="E281" s="3">
        <f>E277*E278*E279</f>
        <v>23.743124999999999</v>
      </c>
      <c r="Q281" s="23"/>
      <c r="R281" s="3"/>
      <c r="T281" s="3" t="s">
        <v>85</v>
      </c>
      <c r="U281" s="3">
        <f>U277*U278*U279</f>
        <v>23.743124999999999</v>
      </c>
    </row>
    <row r="282" spans="1:22" x14ac:dyDescent="0.3">
      <c r="A282" s="23" t="s">
        <v>79</v>
      </c>
      <c r="B282" s="3">
        <f>B275+B276+B277+B278</f>
        <v>48.20114319999999</v>
      </c>
      <c r="Q282" s="23" t="s">
        <v>79</v>
      </c>
      <c r="R282" s="3">
        <f>R275+R276+R277+R278</f>
        <v>48.20114319999999</v>
      </c>
    </row>
    <row r="283" spans="1:22" x14ac:dyDescent="0.3">
      <c r="A283" s="23" t="s">
        <v>80</v>
      </c>
      <c r="B283" s="3">
        <f>B275+B276+B277+B278+B279</f>
        <v>66.240493199999989</v>
      </c>
      <c r="Q283" s="23" t="s">
        <v>80</v>
      </c>
      <c r="R283" s="3">
        <f>R275+R276+R277+R278+R279</f>
        <v>66.240493199999989</v>
      </c>
    </row>
    <row r="284" spans="1:22" x14ac:dyDescent="0.3">
      <c r="D284" t="s">
        <v>90</v>
      </c>
      <c r="F284">
        <f>F217+G248+B280+E281</f>
        <v>169.70280569999997</v>
      </c>
      <c r="T284" t="s">
        <v>90</v>
      </c>
      <c r="V284">
        <f>V216+W248+R280+U281</f>
        <v>126.49710569999999</v>
      </c>
    </row>
    <row r="288" spans="1:22" x14ac:dyDescent="0.3">
      <c r="A288" s="3" t="s">
        <v>93</v>
      </c>
      <c r="B288" s="3">
        <v>2.42</v>
      </c>
      <c r="C288" s="3"/>
      <c r="D288" s="3" t="s">
        <v>97</v>
      </c>
      <c r="E288" s="3">
        <v>6.51</v>
      </c>
      <c r="Q288" s="3" t="s">
        <v>93</v>
      </c>
      <c r="R288" s="3">
        <v>2.42</v>
      </c>
      <c r="S288" s="3"/>
      <c r="T288" s="3" t="s">
        <v>97</v>
      </c>
      <c r="U288" s="3">
        <v>6.51</v>
      </c>
    </row>
    <row r="289" spans="1:22" x14ac:dyDescent="0.3">
      <c r="A289" s="3" t="s">
        <v>94</v>
      </c>
      <c r="B289" s="3">
        <v>8.58</v>
      </c>
      <c r="C289" s="3"/>
      <c r="D289" s="3" t="s">
        <v>98</v>
      </c>
      <c r="E289" s="3">
        <v>6.51</v>
      </c>
      <c r="Q289" s="3" t="s">
        <v>94</v>
      </c>
      <c r="R289" s="3">
        <v>8.58</v>
      </c>
      <c r="S289" s="3"/>
      <c r="T289" s="3" t="s">
        <v>98</v>
      </c>
      <c r="U289" s="3">
        <v>6.51</v>
      </c>
    </row>
    <row r="290" spans="1:22" x14ac:dyDescent="0.3">
      <c r="A290" s="3" t="s">
        <v>95</v>
      </c>
      <c r="B290" s="3">
        <v>3.2</v>
      </c>
      <c r="C290" s="3"/>
      <c r="D290" s="3" t="s">
        <v>99</v>
      </c>
      <c r="E290" s="3">
        <v>2.5</v>
      </c>
      <c r="Q290" s="3" t="s">
        <v>95</v>
      </c>
      <c r="R290" s="3">
        <v>3.2</v>
      </c>
      <c r="S290" s="3"/>
      <c r="T290" s="3" t="s">
        <v>99</v>
      </c>
      <c r="U290" s="3">
        <v>2.5</v>
      </c>
    </row>
    <row r="291" spans="1:22" x14ac:dyDescent="0.3">
      <c r="A291" s="3" t="s">
        <v>96</v>
      </c>
      <c r="B291" s="3">
        <v>8.58</v>
      </c>
      <c r="C291" s="3"/>
      <c r="D291" s="3" t="s">
        <v>100</v>
      </c>
      <c r="E291" s="3">
        <v>2.5</v>
      </c>
      <c r="Q291" s="3" t="s">
        <v>96</v>
      </c>
      <c r="R291" s="3">
        <v>8.58</v>
      </c>
      <c r="S291" s="3"/>
      <c r="T291" s="3" t="s">
        <v>100</v>
      </c>
      <c r="U291" s="3">
        <v>2.5</v>
      </c>
    </row>
    <row r="294" spans="1:22" x14ac:dyDescent="0.3">
      <c r="A294" t="s">
        <v>101</v>
      </c>
      <c r="Q294" t="s">
        <v>101</v>
      </c>
    </row>
    <row r="295" spans="1:22" x14ac:dyDescent="0.3">
      <c r="A295" s="3" t="s">
        <v>102</v>
      </c>
      <c r="B295" s="3" t="s">
        <v>103</v>
      </c>
      <c r="C295" s="3" t="s">
        <v>104</v>
      </c>
      <c r="D295" s="3" t="s">
        <v>105</v>
      </c>
      <c r="E295" s="3" t="s">
        <v>106</v>
      </c>
      <c r="F295" s="3" t="s">
        <v>107</v>
      </c>
      <c r="Q295" s="3" t="s">
        <v>102</v>
      </c>
      <c r="R295" s="3" t="s">
        <v>103</v>
      </c>
      <c r="S295" s="3" t="s">
        <v>104</v>
      </c>
      <c r="T295" s="3" t="s">
        <v>105</v>
      </c>
      <c r="U295" s="3" t="s">
        <v>106</v>
      </c>
      <c r="V295" s="3" t="s">
        <v>107</v>
      </c>
    </row>
    <row r="296" spans="1:22" x14ac:dyDescent="0.3">
      <c r="A296" s="3">
        <v>1</v>
      </c>
      <c r="B296" s="3">
        <v>12.99</v>
      </c>
      <c r="C296" s="3">
        <v>2.42</v>
      </c>
      <c r="D296" s="3">
        <v>6.51</v>
      </c>
      <c r="E296" s="3">
        <f>B296*C296</f>
        <v>31.4358</v>
      </c>
      <c r="F296" s="3">
        <f>B296*D296</f>
        <v>84.564899999999994</v>
      </c>
      <c r="Q296" s="3">
        <v>1</v>
      </c>
      <c r="R296" s="3">
        <v>12.99</v>
      </c>
      <c r="S296" s="3">
        <v>2.42</v>
      </c>
      <c r="T296" s="3">
        <v>6.51</v>
      </c>
      <c r="U296" s="3">
        <f>R296*S296</f>
        <v>31.4358</v>
      </c>
      <c r="V296" s="3">
        <f>R296*T296</f>
        <v>84.564899999999994</v>
      </c>
    </row>
    <row r="297" spans="1:22" x14ac:dyDescent="0.3">
      <c r="A297" s="3">
        <v>2</v>
      </c>
      <c r="B297" s="3">
        <v>13.05</v>
      </c>
      <c r="C297" s="3">
        <v>8.58</v>
      </c>
      <c r="D297" s="3">
        <v>6.51</v>
      </c>
      <c r="E297" s="3">
        <f t="shared" ref="E297:E299" si="36">B297*C297</f>
        <v>111.96900000000001</v>
      </c>
      <c r="F297" s="3">
        <f t="shared" ref="F297:F299" si="37">B297*D297</f>
        <v>84.955500000000001</v>
      </c>
      <c r="Q297" s="3">
        <v>2</v>
      </c>
      <c r="R297" s="3">
        <v>13.05</v>
      </c>
      <c r="S297" s="3">
        <v>8.58</v>
      </c>
      <c r="T297" s="3">
        <v>6.51</v>
      </c>
      <c r="U297" s="3">
        <f t="shared" ref="U297:U299" si="38">R297*S297</f>
        <v>111.96900000000001</v>
      </c>
      <c r="V297" s="3">
        <f t="shared" ref="V297:V299" si="39">R297*T297</f>
        <v>84.955500000000001</v>
      </c>
    </row>
    <row r="298" spans="1:22" x14ac:dyDescent="0.3">
      <c r="A298" s="3">
        <v>3</v>
      </c>
      <c r="B298" s="3">
        <v>26.55</v>
      </c>
      <c r="C298" s="3">
        <v>3.2</v>
      </c>
      <c r="D298" s="3">
        <v>2.5</v>
      </c>
      <c r="E298" s="3">
        <f t="shared" si="36"/>
        <v>84.960000000000008</v>
      </c>
      <c r="F298" s="3">
        <f t="shared" si="37"/>
        <v>66.375</v>
      </c>
      <c r="Q298" s="3">
        <v>3</v>
      </c>
      <c r="R298" s="3">
        <v>26.55</v>
      </c>
      <c r="S298" s="3">
        <v>3.2</v>
      </c>
      <c r="T298" s="3">
        <v>2.5</v>
      </c>
      <c r="U298" s="3">
        <f t="shared" si="38"/>
        <v>84.960000000000008</v>
      </c>
      <c r="V298" s="3">
        <f t="shared" si="39"/>
        <v>66.375</v>
      </c>
    </row>
    <row r="299" spans="1:22" x14ac:dyDescent="0.3">
      <c r="A299" s="3">
        <v>4</v>
      </c>
      <c r="B299" s="3">
        <v>19.579999999999998</v>
      </c>
      <c r="C299" s="3">
        <v>8.58</v>
      </c>
      <c r="D299" s="3">
        <v>2.5</v>
      </c>
      <c r="E299" s="3">
        <f t="shared" si="36"/>
        <v>167.99639999999999</v>
      </c>
      <c r="F299" s="3">
        <f t="shared" si="37"/>
        <v>48.949999999999996</v>
      </c>
      <c r="Q299" s="3">
        <v>4</v>
      </c>
      <c r="R299" s="3">
        <v>19.579999999999998</v>
      </c>
      <c r="S299" s="3">
        <v>8.58</v>
      </c>
      <c r="T299" s="3">
        <v>2.5</v>
      </c>
      <c r="U299" s="3">
        <f t="shared" si="38"/>
        <v>167.99639999999999</v>
      </c>
      <c r="V299" s="3">
        <f t="shared" si="39"/>
        <v>48.949999999999996</v>
      </c>
    </row>
    <row r="300" spans="1:22" x14ac:dyDescent="0.3">
      <c r="A300" s="3"/>
      <c r="B300" s="3">
        <f>B296+B297+B298+B299</f>
        <v>72.17</v>
      </c>
      <c r="C300" s="3"/>
      <c r="D300" s="3"/>
      <c r="E300" s="3">
        <f>E296+E297+E298+E299</f>
        <v>396.36120000000005</v>
      </c>
      <c r="F300" s="3">
        <f>F296+F297+F298+F299</f>
        <v>284.84539999999998</v>
      </c>
      <c r="Q300" s="3"/>
      <c r="R300" s="3">
        <f>R296+R297+R298+R299</f>
        <v>72.17</v>
      </c>
      <c r="S300" s="3"/>
      <c r="T300" s="3"/>
      <c r="U300" s="3">
        <f>U296+U297+U298+U299</f>
        <v>396.36120000000005</v>
      </c>
      <c r="V300" s="3">
        <f>V296+V297+V298+V299</f>
        <v>284.84539999999998</v>
      </c>
    </row>
    <row r="303" spans="1:22" x14ac:dyDescent="0.3">
      <c r="A303" t="s">
        <v>110</v>
      </c>
      <c r="E303" t="s">
        <v>114</v>
      </c>
      <c r="Q303" t="s">
        <v>110</v>
      </c>
      <c r="U303" t="s">
        <v>114</v>
      </c>
    </row>
    <row r="304" spans="1:22" x14ac:dyDescent="0.3">
      <c r="A304" s="3" t="s">
        <v>108</v>
      </c>
      <c r="B304" s="3">
        <f>E300/B300</f>
        <v>5.4920493279756135</v>
      </c>
      <c r="Q304" s="3" t="s">
        <v>108</v>
      </c>
      <c r="R304" s="3">
        <f>U300/R300</f>
        <v>5.4920493279756135</v>
      </c>
    </row>
    <row r="305" spans="1:22" x14ac:dyDescent="0.3">
      <c r="A305" s="3" t="s">
        <v>109</v>
      </c>
      <c r="B305" s="3">
        <f>F300/B300</f>
        <v>3.9468671193016487</v>
      </c>
      <c r="E305" s="3" t="s">
        <v>115</v>
      </c>
      <c r="F305" s="3" t="s">
        <v>116</v>
      </c>
      <c r="Q305" s="3" t="s">
        <v>109</v>
      </c>
      <c r="R305" s="3">
        <f>V300/R300</f>
        <v>3.9468671193016487</v>
      </c>
      <c r="U305" s="3" t="s">
        <v>115</v>
      </c>
      <c r="V305" s="3" t="s">
        <v>116</v>
      </c>
    </row>
    <row r="306" spans="1:22" x14ac:dyDescent="0.3">
      <c r="E306" s="3">
        <v>1</v>
      </c>
      <c r="F306" s="3">
        <v>0.25</v>
      </c>
      <c r="U306" s="3">
        <v>1</v>
      </c>
      <c r="V306" s="3">
        <v>0.25</v>
      </c>
    </row>
    <row r="307" spans="1:22" x14ac:dyDescent="0.3">
      <c r="E307" s="3">
        <v>2</v>
      </c>
      <c r="F307" s="3">
        <v>0.5</v>
      </c>
    </row>
    <row r="308" spans="1:22" x14ac:dyDescent="0.3">
      <c r="A308" s="3" t="s">
        <v>111</v>
      </c>
      <c r="B308" s="3" t="s">
        <v>112</v>
      </c>
      <c r="C308" s="3" t="s">
        <v>113</v>
      </c>
      <c r="E308" s="3">
        <v>3</v>
      </c>
      <c r="F308" s="3">
        <v>0.75</v>
      </c>
    </row>
    <row r="309" spans="1:22" x14ac:dyDescent="0.3">
      <c r="A309" s="3">
        <v>1</v>
      </c>
      <c r="B309" s="3">
        <f>F284</f>
        <v>169.70280569999997</v>
      </c>
      <c r="C309" s="3">
        <v>4</v>
      </c>
      <c r="E309" s="3">
        <v>4</v>
      </c>
      <c r="F309" s="3">
        <v>1</v>
      </c>
    </row>
    <row r="310" spans="1:22" x14ac:dyDescent="0.3">
      <c r="A310" s="3">
        <v>2</v>
      </c>
      <c r="B310" s="3">
        <f>F200</f>
        <v>154.6854807</v>
      </c>
      <c r="C310" s="3">
        <v>7</v>
      </c>
    </row>
    <row r="311" spans="1:22" x14ac:dyDescent="0.3">
      <c r="A311" s="3">
        <v>3</v>
      </c>
      <c r="B311" s="3">
        <f>F114</f>
        <v>146.26498169999999</v>
      </c>
      <c r="C311" s="3">
        <v>10</v>
      </c>
    </row>
    <row r="312" spans="1:22" x14ac:dyDescent="0.3">
      <c r="A312" s="3"/>
      <c r="B312" s="3">
        <f>B309+B310+B311</f>
        <v>470.65326809999999</v>
      </c>
      <c r="C312" s="3">
        <f>C309+C310+C311</f>
        <v>21</v>
      </c>
    </row>
    <row r="315" spans="1:22" x14ac:dyDescent="0.3">
      <c r="A315" s="3" t="s">
        <v>117</v>
      </c>
      <c r="B315" s="3">
        <v>0.67</v>
      </c>
      <c r="D315" s="3" t="s">
        <v>116</v>
      </c>
      <c r="E315" s="3">
        <v>1</v>
      </c>
    </row>
    <row r="316" spans="1:22" x14ac:dyDescent="0.3">
      <c r="A316" s="3" t="s">
        <v>118</v>
      </c>
      <c r="B316" s="3">
        <v>1.5</v>
      </c>
      <c r="D316" s="3" t="s">
        <v>120</v>
      </c>
      <c r="E316" s="3">
        <v>1.3</v>
      </c>
    </row>
    <row r="317" spans="1:22" x14ac:dyDescent="0.3">
      <c r="A317" s="3" t="s">
        <v>119</v>
      </c>
      <c r="B317" s="3">
        <v>0.18</v>
      </c>
      <c r="D317" s="3" t="s">
        <v>117</v>
      </c>
      <c r="E317" s="3">
        <v>0.67</v>
      </c>
    </row>
    <row r="318" spans="1:22" x14ac:dyDescent="0.3">
      <c r="D318" s="3" t="s">
        <v>119</v>
      </c>
      <c r="E318" s="3">
        <v>0.14000000000000001</v>
      </c>
    </row>
    <row r="319" spans="1:22" x14ac:dyDescent="0.3">
      <c r="D319" s="3" t="s">
        <v>121</v>
      </c>
      <c r="E319" s="3">
        <f>E315*E316*E317*E318</f>
        <v>0.12194000000000002</v>
      </c>
    </row>
    <row r="322" spans="1:6" x14ac:dyDescent="0.3">
      <c r="A322" t="s">
        <v>122</v>
      </c>
      <c r="D322" t="s">
        <v>125</v>
      </c>
    </row>
    <row r="323" spans="1:6" x14ac:dyDescent="0.3">
      <c r="A323" s="3" t="s">
        <v>121</v>
      </c>
      <c r="B323" s="3">
        <f>E319</f>
        <v>0.12194000000000002</v>
      </c>
      <c r="D323" s="3" t="s">
        <v>126</v>
      </c>
      <c r="E323" s="3">
        <v>0.28000000000000003</v>
      </c>
    </row>
    <row r="324" spans="1:6" x14ac:dyDescent="0.3">
      <c r="A324" s="3" t="s">
        <v>123</v>
      </c>
      <c r="B324" s="3">
        <f>B312</f>
        <v>470.65326809999999</v>
      </c>
      <c r="D324" s="3" t="s">
        <v>127</v>
      </c>
      <c r="E324" s="3">
        <f>B325</f>
        <v>57.391459512114011</v>
      </c>
    </row>
    <row r="325" spans="1:6" x14ac:dyDescent="0.3">
      <c r="A325" s="3" t="s">
        <v>124</v>
      </c>
      <c r="B325" s="3">
        <f>B323*B324</f>
        <v>57.391459512114011</v>
      </c>
      <c r="D325" s="3" t="s">
        <v>128</v>
      </c>
      <c r="E325" s="3">
        <f>0.07*E323*E324</f>
        <v>1.1248726064374348</v>
      </c>
    </row>
    <row r="329" spans="1:6" x14ac:dyDescent="0.3">
      <c r="A329" t="s">
        <v>129</v>
      </c>
    </row>
    <row r="331" spans="1:6" x14ac:dyDescent="0.3">
      <c r="A331" s="3" t="s">
        <v>111</v>
      </c>
      <c r="B331" s="3" t="s">
        <v>130</v>
      </c>
      <c r="C331" s="3" t="s">
        <v>131</v>
      </c>
      <c r="D331" s="3" t="s">
        <v>132</v>
      </c>
      <c r="E331" s="3" t="s">
        <v>133</v>
      </c>
      <c r="F331" s="3" t="s">
        <v>134</v>
      </c>
    </row>
    <row r="332" spans="1:6" x14ac:dyDescent="0.3">
      <c r="A332" s="3">
        <v>1</v>
      </c>
      <c r="B332" s="3">
        <f t="shared" ref="B332:C334" si="40">B309</f>
        <v>169.70280569999997</v>
      </c>
      <c r="C332" s="3">
        <f t="shared" si="40"/>
        <v>4</v>
      </c>
      <c r="D332" s="3">
        <f>B332*C332</f>
        <v>678.81122279999988</v>
      </c>
      <c r="E332" s="3">
        <f>D332/D335</f>
        <v>0.21053244717546529</v>
      </c>
      <c r="F332" s="3">
        <f>(B325-E325)*E332</f>
        <v>11.845942235463081</v>
      </c>
    </row>
    <row r="333" spans="1:6" x14ac:dyDescent="0.3">
      <c r="A333" s="3">
        <v>2</v>
      </c>
      <c r="B333" s="3">
        <f t="shared" si="40"/>
        <v>154.6854807</v>
      </c>
      <c r="C333" s="3">
        <f t="shared" si="40"/>
        <v>7</v>
      </c>
      <c r="D333" s="3">
        <f t="shared" ref="D333:D334" si="41">B333*C333</f>
        <v>1082.7983649</v>
      </c>
      <c r="E333" s="3">
        <f>D333/D335</f>
        <v>0.33582855130130224</v>
      </c>
      <c r="F333" s="3">
        <f>(B325-E325)*E333</f>
        <v>18.895926367202186</v>
      </c>
    </row>
    <row r="334" spans="1:6" x14ac:dyDescent="0.3">
      <c r="A334" s="3">
        <v>3</v>
      </c>
      <c r="B334" s="3">
        <f t="shared" si="40"/>
        <v>146.26498169999999</v>
      </c>
      <c r="C334" s="3">
        <f t="shared" si="40"/>
        <v>10</v>
      </c>
      <c r="D334" s="3">
        <f t="shared" si="41"/>
        <v>1462.649817</v>
      </c>
      <c r="E334" s="3">
        <f>D334/D335</f>
        <v>0.4536390015232325</v>
      </c>
      <c r="F334" s="3">
        <f>(B325-E325)*E334</f>
        <v>25.524718303011309</v>
      </c>
    </row>
    <row r="335" spans="1:6" x14ac:dyDescent="0.3">
      <c r="A335" s="3"/>
      <c r="B335" s="3"/>
      <c r="C335" s="3"/>
      <c r="D335" s="3">
        <f>D332+D333+D334</f>
        <v>3224.2594046999998</v>
      </c>
      <c r="E335" s="3"/>
      <c r="F335" s="3">
        <f>F332+F333+F334</f>
        <v>56.266586905676576</v>
      </c>
    </row>
    <row r="338" spans="1:5" x14ac:dyDescent="0.3">
      <c r="A338" t="s">
        <v>135</v>
      </c>
    </row>
    <row r="339" spans="1:5" x14ac:dyDescent="0.3">
      <c r="D339" t="s">
        <v>141</v>
      </c>
    </row>
    <row r="340" spans="1:5" x14ac:dyDescent="0.3">
      <c r="A340" s="3" t="s">
        <v>136</v>
      </c>
      <c r="B340" s="3">
        <v>248118.32</v>
      </c>
      <c r="D340" s="3" t="s">
        <v>138</v>
      </c>
      <c r="E340" s="3">
        <v>150</v>
      </c>
    </row>
    <row r="341" spans="1:5" x14ac:dyDescent="0.3">
      <c r="A341" s="3" t="s">
        <v>137</v>
      </c>
      <c r="B341" s="3">
        <v>99247.33</v>
      </c>
      <c r="D341" s="3" t="s">
        <v>139</v>
      </c>
      <c r="E341" s="3">
        <v>180</v>
      </c>
    </row>
    <row r="342" spans="1:5" x14ac:dyDescent="0.3">
      <c r="D342" s="3" t="s">
        <v>140</v>
      </c>
      <c r="E342" s="3">
        <v>30</v>
      </c>
    </row>
    <row r="344" spans="1:5" x14ac:dyDescent="0.3">
      <c r="A344" t="s">
        <v>24</v>
      </c>
    </row>
    <row r="345" spans="1:5" x14ac:dyDescent="0.3">
      <c r="A345" s="3" t="s">
        <v>29</v>
      </c>
      <c r="B345" s="3">
        <v>354</v>
      </c>
    </row>
    <row r="346" spans="1:5" x14ac:dyDescent="0.3">
      <c r="A346" s="3" t="s">
        <v>142</v>
      </c>
      <c r="B346" s="3">
        <v>95</v>
      </c>
    </row>
    <row r="347" spans="1:5" x14ac:dyDescent="0.3">
      <c r="A347" s="3" t="s">
        <v>143</v>
      </c>
      <c r="B347" s="3">
        <v>98</v>
      </c>
    </row>
    <row r="348" spans="1:5" x14ac:dyDescent="0.3">
      <c r="A348" s="3" t="s">
        <v>144</v>
      </c>
      <c r="B348" s="3">
        <v>183</v>
      </c>
    </row>
    <row r="349" spans="1:5" x14ac:dyDescent="0.3">
      <c r="A349" s="3" t="s">
        <v>145</v>
      </c>
      <c r="B349" s="3">
        <v>183</v>
      </c>
    </row>
    <row r="350" spans="1:5" x14ac:dyDescent="0.3">
      <c r="A350" s="3" t="s">
        <v>140</v>
      </c>
      <c r="B350" s="3">
        <v>30</v>
      </c>
    </row>
    <row r="353" spans="1:30" x14ac:dyDescent="0.3">
      <c r="A353" s="3" t="s">
        <v>146</v>
      </c>
      <c r="B353" s="3" t="s">
        <v>147</v>
      </c>
      <c r="C353" s="3" t="s">
        <v>148</v>
      </c>
      <c r="D353" s="3" t="s">
        <v>149</v>
      </c>
      <c r="E353" s="3" t="s">
        <v>150</v>
      </c>
      <c r="F353" s="3" t="s">
        <v>151</v>
      </c>
      <c r="G353" s="3" t="s">
        <v>152</v>
      </c>
      <c r="H353" s="3" t="s">
        <v>153</v>
      </c>
      <c r="Q353" s="3" t="s">
        <v>146</v>
      </c>
      <c r="R353" s="3" t="s">
        <v>147</v>
      </c>
      <c r="S353" s="3" t="s">
        <v>148</v>
      </c>
      <c r="T353" s="3" t="s">
        <v>149</v>
      </c>
      <c r="U353" s="3" t="s">
        <v>150</v>
      </c>
      <c r="V353" s="3" t="s">
        <v>151</v>
      </c>
      <c r="W353" s="3" t="s">
        <v>152</v>
      </c>
      <c r="X353" s="3" t="s">
        <v>153</v>
      </c>
    </row>
    <row r="354" spans="1:30" x14ac:dyDescent="0.3">
      <c r="A354" s="3" t="s">
        <v>55</v>
      </c>
      <c r="B354" s="3" t="s">
        <v>154</v>
      </c>
      <c r="C354" s="3">
        <v>3</v>
      </c>
      <c r="D354" s="3" t="s">
        <v>159</v>
      </c>
      <c r="E354" s="3">
        <v>60</v>
      </c>
      <c r="F354" s="3">
        <v>30</v>
      </c>
      <c r="G354" s="3">
        <f>(E354^3*F354)/12</f>
        <v>540000</v>
      </c>
      <c r="H354" s="3">
        <f>E354*F354</f>
        <v>1800</v>
      </c>
      <c r="Q354" s="3">
        <v>1</v>
      </c>
      <c r="R354" s="3" t="s">
        <v>154</v>
      </c>
      <c r="S354" s="3">
        <v>3</v>
      </c>
      <c r="T354" s="3" t="s">
        <v>159</v>
      </c>
      <c r="U354" s="3">
        <v>60</v>
      </c>
      <c r="V354" s="3">
        <v>30</v>
      </c>
      <c r="W354" s="3">
        <f>(U354*V354^3)/12</f>
        <v>135000</v>
      </c>
      <c r="X354" s="3">
        <f>U354*V354</f>
        <v>1800</v>
      </c>
    </row>
    <row r="355" spans="1:30" x14ac:dyDescent="0.3">
      <c r="A355" s="3" t="s">
        <v>55</v>
      </c>
      <c r="B355" s="3" t="s">
        <v>155</v>
      </c>
      <c r="C355" s="3">
        <v>3</v>
      </c>
      <c r="D355" s="3" t="s">
        <v>159</v>
      </c>
      <c r="E355" s="3">
        <v>115</v>
      </c>
      <c r="F355" s="3">
        <v>30</v>
      </c>
      <c r="G355" s="3">
        <f t="shared" ref="G355:G361" si="42">(E355^3*F355)/12</f>
        <v>3802187.5</v>
      </c>
      <c r="H355" s="3">
        <f t="shared" ref="H355:H361" si="43">E355*F355</f>
        <v>3450</v>
      </c>
      <c r="Q355" s="3">
        <v>1</v>
      </c>
      <c r="R355" s="3" t="s">
        <v>165</v>
      </c>
      <c r="S355" s="3">
        <v>3</v>
      </c>
      <c r="T355" s="3" t="s">
        <v>159</v>
      </c>
      <c r="U355" s="3">
        <v>153</v>
      </c>
      <c r="V355" s="3">
        <v>30</v>
      </c>
      <c r="W355" s="3">
        <f t="shared" ref="W355:W362" si="44">(U355*V355^3)/12</f>
        <v>344250</v>
      </c>
      <c r="X355" s="3">
        <f t="shared" ref="X355:X362" si="45">U355*V355</f>
        <v>4590</v>
      </c>
    </row>
    <row r="356" spans="1:30" x14ac:dyDescent="0.3">
      <c r="A356" s="3" t="s">
        <v>55</v>
      </c>
      <c r="B356" s="3" t="s">
        <v>154</v>
      </c>
      <c r="C356" s="3">
        <v>3</v>
      </c>
      <c r="D356" s="3" t="s">
        <v>159</v>
      </c>
      <c r="E356" s="3">
        <v>60</v>
      </c>
      <c r="F356" s="3">
        <v>30</v>
      </c>
      <c r="G356" s="3">
        <f t="shared" si="42"/>
        <v>540000</v>
      </c>
      <c r="H356" s="3">
        <f t="shared" si="43"/>
        <v>1800</v>
      </c>
      <c r="Q356" s="3">
        <v>1</v>
      </c>
      <c r="R356" s="3" t="s">
        <v>154</v>
      </c>
      <c r="S356" s="3">
        <v>3</v>
      </c>
      <c r="T356" s="3" t="s">
        <v>159</v>
      </c>
      <c r="U356" s="3">
        <v>60</v>
      </c>
      <c r="V356" s="3">
        <v>30</v>
      </c>
      <c r="W356" s="3">
        <f t="shared" si="44"/>
        <v>135000</v>
      </c>
      <c r="X356" s="3">
        <f t="shared" si="45"/>
        <v>1800</v>
      </c>
    </row>
    <row r="357" spans="1:30" x14ac:dyDescent="0.3">
      <c r="A357" s="3" t="s">
        <v>56</v>
      </c>
      <c r="B357" s="3" t="s">
        <v>156</v>
      </c>
      <c r="C357" s="3">
        <v>3</v>
      </c>
      <c r="D357" s="3" t="s">
        <v>159</v>
      </c>
      <c r="E357" s="3">
        <v>30</v>
      </c>
      <c r="F357" s="3">
        <v>354</v>
      </c>
      <c r="G357" s="3">
        <f t="shared" si="42"/>
        <v>796500</v>
      </c>
      <c r="H357" s="3">
        <f t="shared" si="43"/>
        <v>10620</v>
      </c>
      <c r="Q357" s="3">
        <v>2</v>
      </c>
      <c r="R357" s="3" t="s">
        <v>166</v>
      </c>
      <c r="S357" s="3">
        <v>3</v>
      </c>
      <c r="T357" s="3" t="s">
        <v>159</v>
      </c>
      <c r="U357" s="3">
        <v>115</v>
      </c>
      <c r="V357" s="3">
        <v>30</v>
      </c>
      <c r="W357" s="3">
        <f t="shared" si="44"/>
        <v>258750</v>
      </c>
      <c r="X357" s="3">
        <f t="shared" si="45"/>
        <v>3450</v>
      </c>
    </row>
    <row r="358" spans="1:30" x14ac:dyDescent="0.3">
      <c r="A358" s="3" t="s">
        <v>56</v>
      </c>
      <c r="B358" s="3" t="s">
        <v>157</v>
      </c>
      <c r="C358" s="3">
        <v>3</v>
      </c>
      <c r="D358" s="3" t="s">
        <v>159</v>
      </c>
      <c r="E358" s="3">
        <v>70</v>
      </c>
      <c r="F358" s="3">
        <v>30</v>
      </c>
      <c r="G358" s="3">
        <f t="shared" si="42"/>
        <v>857500</v>
      </c>
      <c r="H358" s="3">
        <f t="shared" si="43"/>
        <v>2100</v>
      </c>
      <c r="Q358" s="3">
        <v>2</v>
      </c>
      <c r="R358" s="3" t="s">
        <v>167</v>
      </c>
      <c r="S358" s="3">
        <v>3</v>
      </c>
      <c r="T358" s="3" t="s">
        <v>159</v>
      </c>
      <c r="U358" s="3">
        <v>153</v>
      </c>
      <c r="V358" s="3">
        <v>30</v>
      </c>
      <c r="W358" s="3">
        <f t="shared" si="44"/>
        <v>344250</v>
      </c>
      <c r="X358" s="3">
        <f t="shared" si="45"/>
        <v>4590</v>
      </c>
    </row>
    <row r="359" spans="1:30" x14ac:dyDescent="0.3">
      <c r="A359" s="3" t="s">
        <v>57</v>
      </c>
      <c r="B359" s="3" t="s">
        <v>158</v>
      </c>
      <c r="C359" s="3">
        <v>3</v>
      </c>
      <c r="D359" s="3" t="s">
        <v>159</v>
      </c>
      <c r="E359" s="3">
        <v>60</v>
      </c>
      <c r="F359" s="3">
        <v>30</v>
      </c>
      <c r="G359" s="3">
        <f t="shared" si="42"/>
        <v>540000</v>
      </c>
      <c r="H359" s="3">
        <f t="shared" si="43"/>
        <v>1800</v>
      </c>
      <c r="Q359" s="3">
        <v>2</v>
      </c>
      <c r="R359" s="3" t="s">
        <v>168</v>
      </c>
      <c r="S359" s="3">
        <v>3</v>
      </c>
      <c r="T359" s="3" t="s">
        <v>159</v>
      </c>
      <c r="U359" s="3">
        <v>60</v>
      </c>
      <c r="V359" s="3">
        <v>30</v>
      </c>
      <c r="W359" s="3">
        <f t="shared" si="44"/>
        <v>135000</v>
      </c>
      <c r="X359" s="3">
        <f t="shared" si="45"/>
        <v>1800</v>
      </c>
    </row>
    <row r="360" spans="1:30" x14ac:dyDescent="0.3">
      <c r="A360" s="3" t="s">
        <v>57</v>
      </c>
      <c r="B360" s="3" t="s">
        <v>154</v>
      </c>
      <c r="C360" s="3">
        <v>3</v>
      </c>
      <c r="D360" s="3" t="s">
        <v>159</v>
      </c>
      <c r="E360" s="3">
        <v>60</v>
      </c>
      <c r="F360" s="3">
        <v>30</v>
      </c>
      <c r="G360" s="3">
        <f t="shared" si="42"/>
        <v>540000</v>
      </c>
      <c r="H360" s="3">
        <f t="shared" si="43"/>
        <v>1800</v>
      </c>
      <c r="Q360" s="3">
        <v>3</v>
      </c>
      <c r="R360" s="3" t="s">
        <v>168</v>
      </c>
      <c r="S360" s="3">
        <v>3</v>
      </c>
      <c r="T360" s="3" t="s">
        <v>159</v>
      </c>
      <c r="U360" s="3">
        <v>60</v>
      </c>
      <c r="V360" s="3">
        <v>30</v>
      </c>
      <c r="W360" s="3">
        <f t="shared" si="44"/>
        <v>135000</v>
      </c>
      <c r="X360" s="3">
        <f t="shared" si="45"/>
        <v>1800</v>
      </c>
    </row>
    <row r="361" spans="1:30" x14ac:dyDescent="0.3">
      <c r="A361" s="3" t="s">
        <v>57</v>
      </c>
      <c r="B361" s="3" t="s">
        <v>154</v>
      </c>
      <c r="C361" s="3">
        <v>3</v>
      </c>
      <c r="D361" s="3" t="s">
        <v>159</v>
      </c>
      <c r="E361" s="3">
        <v>60</v>
      </c>
      <c r="F361" s="3">
        <v>30</v>
      </c>
      <c r="G361" s="3">
        <f t="shared" si="42"/>
        <v>540000</v>
      </c>
      <c r="H361" s="3">
        <f t="shared" si="43"/>
        <v>1800</v>
      </c>
      <c r="Q361" s="3">
        <v>3</v>
      </c>
      <c r="R361" s="3" t="s">
        <v>168</v>
      </c>
      <c r="S361" s="3">
        <v>3</v>
      </c>
      <c r="T361" s="3" t="s">
        <v>159</v>
      </c>
      <c r="U361" s="3">
        <v>70</v>
      </c>
      <c r="V361" s="3">
        <v>30</v>
      </c>
      <c r="W361" s="3">
        <f t="shared" si="44"/>
        <v>157500</v>
      </c>
      <c r="X361" s="3">
        <f t="shared" si="45"/>
        <v>2100</v>
      </c>
    </row>
    <row r="362" spans="1:30" x14ac:dyDescent="0.3">
      <c r="Q362" s="3">
        <v>3</v>
      </c>
      <c r="R362" s="3" t="s">
        <v>168</v>
      </c>
      <c r="S362" s="3">
        <v>3</v>
      </c>
      <c r="T362" s="3" t="s">
        <v>159</v>
      </c>
      <c r="U362" s="3">
        <v>60</v>
      </c>
      <c r="V362" s="3">
        <v>30</v>
      </c>
      <c r="W362" s="3">
        <f t="shared" si="44"/>
        <v>135000</v>
      </c>
      <c r="X362" s="3">
        <f t="shared" si="45"/>
        <v>1800</v>
      </c>
    </row>
    <row r="364" spans="1:30" x14ac:dyDescent="0.3">
      <c r="A364" s="3" t="s">
        <v>146</v>
      </c>
      <c r="B364" s="3" t="s">
        <v>147</v>
      </c>
      <c r="C364" s="3" t="s">
        <v>152</v>
      </c>
      <c r="D364" s="3" t="s">
        <v>153</v>
      </c>
      <c r="E364" s="3" t="s">
        <v>160</v>
      </c>
      <c r="F364" s="3" t="s">
        <v>136</v>
      </c>
      <c r="G364" s="3" t="s">
        <v>161</v>
      </c>
      <c r="H364" s="3"/>
      <c r="K364" s="3" t="s">
        <v>146</v>
      </c>
      <c r="L364" s="3" t="s">
        <v>147</v>
      </c>
      <c r="M364" s="3" t="s">
        <v>162</v>
      </c>
      <c r="N364" s="6" t="s">
        <v>163</v>
      </c>
      <c r="AA364" s="3" t="s">
        <v>146</v>
      </c>
      <c r="AB364" s="3" t="s">
        <v>147</v>
      </c>
      <c r="AC364" s="3" t="s">
        <v>162</v>
      </c>
      <c r="AD364" s="6" t="s">
        <v>163</v>
      </c>
    </row>
    <row r="365" spans="1:30" x14ac:dyDescent="0.3">
      <c r="A365" s="3" t="s">
        <v>55</v>
      </c>
      <c r="B365" s="3" t="s">
        <v>154</v>
      </c>
      <c r="C365" s="3">
        <f>(E354^3*F354)/12</f>
        <v>540000</v>
      </c>
      <c r="D365" s="3">
        <f>E354*F354</f>
        <v>1800</v>
      </c>
      <c r="E365" s="3">
        <v>300</v>
      </c>
      <c r="F365" s="3">
        <v>248118.32</v>
      </c>
      <c r="G365" s="3">
        <v>9947.33</v>
      </c>
      <c r="H365" s="33">
        <v>6.9187400000000001E-5</v>
      </c>
      <c r="K365" s="3" t="s">
        <v>55</v>
      </c>
      <c r="L365" s="3" t="s">
        <v>154</v>
      </c>
      <c r="M365" s="34">
        <v>14453.494280000001</v>
      </c>
      <c r="N365" s="6"/>
      <c r="AA365" s="3">
        <v>1</v>
      </c>
      <c r="AB365" s="3" t="s">
        <v>154</v>
      </c>
      <c r="AC365" s="34">
        <v>3694.0692589999999</v>
      </c>
      <c r="AD365" s="6"/>
    </row>
    <row r="366" spans="1:30" x14ac:dyDescent="0.3">
      <c r="A366" s="3" t="s">
        <v>55</v>
      </c>
      <c r="B366" s="3" t="s">
        <v>155</v>
      </c>
      <c r="C366" s="3">
        <f t="shared" ref="C366:C372" si="46">(E355^3*F355)/12</f>
        <v>3802187.5</v>
      </c>
      <c r="D366" s="3">
        <f t="shared" ref="D366:D372" si="47">E355*F355</f>
        <v>3450</v>
      </c>
      <c r="E366" s="3">
        <v>300</v>
      </c>
      <c r="F366" s="3">
        <v>248118.32</v>
      </c>
      <c r="G366" s="3">
        <v>9947.33</v>
      </c>
      <c r="H366" s="33">
        <v>1.05914E-5</v>
      </c>
      <c r="K366" s="3" t="s">
        <v>55</v>
      </c>
      <c r="L366" s="3" t="s">
        <v>155</v>
      </c>
      <c r="M366" s="34">
        <v>94415.949890000004</v>
      </c>
      <c r="N366" s="7">
        <f>M365+M366+M367</f>
        <v>123322.93845</v>
      </c>
      <c r="Q366" s="3" t="s">
        <v>146</v>
      </c>
      <c r="R366" s="3" t="s">
        <v>147</v>
      </c>
      <c r="S366" s="3" t="s">
        <v>152</v>
      </c>
      <c r="T366" s="3" t="s">
        <v>153</v>
      </c>
      <c r="U366" s="3" t="s">
        <v>160</v>
      </c>
      <c r="V366" s="3" t="s">
        <v>136</v>
      </c>
      <c r="W366" s="3" t="s">
        <v>161</v>
      </c>
      <c r="X366" s="3"/>
      <c r="AA366" s="3">
        <v>1</v>
      </c>
      <c r="AB366" s="3" t="s">
        <v>165</v>
      </c>
      <c r="AC366" s="34">
        <v>9419.8766099999993</v>
      </c>
      <c r="AD366" s="7">
        <f>AC365+AC366+AC367</f>
        <v>16808.015127999999</v>
      </c>
    </row>
    <row r="367" spans="1:30" x14ac:dyDescent="0.3">
      <c r="A367" s="3" t="s">
        <v>55</v>
      </c>
      <c r="B367" s="3" t="s">
        <v>154</v>
      </c>
      <c r="C367" s="3">
        <f t="shared" si="46"/>
        <v>540000</v>
      </c>
      <c r="D367" s="3">
        <f t="shared" si="47"/>
        <v>1800</v>
      </c>
      <c r="E367" s="3">
        <v>300</v>
      </c>
      <c r="F367" s="3">
        <v>248118.32</v>
      </c>
      <c r="G367" s="3">
        <v>9947.33</v>
      </c>
      <c r="H367" s="33">
        <v>6.8999999999999997E-5</v>
      </c>
      <c r="K367" s="3" t="s">
        <v>55</v>
      </c>
      <c r="L367" s="3" t="s">
        <v>154</v>
      </c>
      <c r="M367" s="34">
        <v>14453.494280000001</v>
      </c>
      <c r="N367" s="7"/>
      <c r="Q367" s="3">
        <v>1</v>
      </c>
      <c r="R367" s="3" t="s">
        <v>154</v>
      </c>
      <c r="S367" s="3">
        <f>W354</f>
        <v>135000</v>
      </c>
      <c r="T367" s="3">
        <f>X354</f>
        <v>1800</v>
      </c>
      <c r="U367" s="3">
        <v>300</v>
      </c>
      <c r="V367" s="3">
        <v>248118.32</v>
      </c>
      <c r="W367" s="3">
        <v>9947.33</v>
      </c>
      <c r="X367" s="33">
        <v>2.7070399999999998E-4</v>
      </c>
      <c r="AA367" s="3">
        <v>1</v>
      </c>
      <c r="AB367" s="3" t="s">
        <v>154</v>
      </c>
      <c r="AC367" s="34">
        <v>3694.0692589999999</v>
      </c>
      <c r="AD367" s="7"/>
    </row>
    <row r="368" spans="1:30" x14ac:dyDescent="0.3">
      <c r="A368" s="3" t="s">
        <v>56</v>
      </c>
      <c r="B368" s="3" t="s">
        <v>156</v>
      </c>
      <c r="C368" s="3">
        <f t="shared" si="46"/>
        <v>796500</v>
      </c>
      <c r="D368" s="3">
        <f t="shared" si="47"/>
        <v>10620</v>
      </c>
      <c r="E368" s="3">
        <v>300</v>
      </c>
      <c r="F368" s="3">
        <v>248118.32</v>
      </c>
      <c r="G368" s="3">
        <v>9947.33</v>
      </c>
      <c r="H368" s="33">
        <v>4.5899999999999998E-5</v>
      </c>
      <c r="K368" s="3" t="s">
        <v>56</v>
      </c>
      <c r="L368" s="3" t="s">
        <v>156</v>
      </c>
      <c r="M368" s="34">
        <v>21795.00863</v>
      </c>
      <c r="N368" s="6"/>
      <c r="Q368" s="3">
        <v>1</v>
      </c>
      <c r="R368" s="3" t="s">
        <v>165</v>
      </c>
      <c r="S368" s="3">
        <f>W355</f>
        <v>344250</v>
      </c>
      <c r="T368" s="3">
        <f>X355</f>
        <v>4590</v>
      </c>
      <c r="U368" s="3">
        <v>300</v>
      </c>
      <c r="V368" s="3">
        <v>248118.32</v>
      </c>
      <c r="W368" s="3">
        <v>9947.33</v>
      </c>
      <c r="X368" s="33">
        <v>1.06159E-4</v>
      </c>
      <c r="AA368" s="3">
        <v>2</v>
      </c>
      <c r="AB368" s="3" t="s">
        <v>166</v>
      </c>
      <c r="AC368" s="34">
        <v>7080.2994129999997</v>
      </c>
      <c r="AD368" s="6"/>
    </row>
    <row r="369" spans="1:30" x14ac:dyDescent="0.3">
      <c r="A369" s="3" t="s">
        <v>56</v>
      </c>
      <c r="B369" s="3" t="s">
        <v>157</v>
      </c>
      <c r="C369" s="3">
        <f t="shared" si="46"/>
        <v>857500</v>
      </c>
      <c r="D369" s="3">
        <f t="shared" si="47"/>
        <v>2100</v>
      </c>
      <c r="E369" s="3">
        <v>300</v>
      </c>
      <c r="F369" s="3">
        <v>248118.32</v>
      </c>
      <c r="G369" s="3">
        <v>9947.33</v>
      </c>
      <c r="H369" s="33">
        <v>4.3999999999999999E-5</v>
      </c>
      <c r="K369" s="3" t="s">
        <v>56</v>
      </c>
      <c r="L369" s="3" t="s">
        <v>157</v>
      </c>
      <c r="M369" s="34">
        <v>22717.725719999999</v>
      </c>
      <c r="N369" s="7">
        <f>M368+M369</f>
        <v>44512.734349999999</v>
      </c>
      <c r="Q369" s="3">
        <v>1</v>
      </c>
      <c r="R369" s="3" t="s">
        <v>154</v>
      </c>
      <c r="S369" s="3">
        <f t="shared" ref="S369:S375" si="48">W356</f>
        <v>135000</v>
      </c>
      <c r="T369" s="3">
        <f t="shared" ref="T369:T375" si="49">X356</f>
        <v>1800</v>
      </c>
      <c r="U369" s="3">
        <v>300</v>
      </c>
      <c r="V369" s="3">
        <v>248118.32</v>
      </c>
      <c r="W369" s="3">
        <v>9947.33</v>
      </c>
      <c r="X369" s="33">
        <v>2.7070399999999998E-4</v>
      </c>
      <c r="AA369" s="3">
        <v>2</v>
      </c>
      <c r="AB369" s="3" t="s">
        <v>167</v>
      </c>
      <c r="AC369" s="34">
        <v>9419.8766099999993</v>
      </c>
      <c r="AD369" s="7">
        <f>AC368+AC369+AC370</f>
        <v>20194.245282</v>
      </c>
    </row>
    <row r="370" spans="1:30" x14ac:dyDescent="0.3">
      <c r="A370" s="3" t="s">
        <v>57</v>
      </c>
      <c r="B370" s="3" t="s">
        <v>158</v>
      </c>
      <c r="C370" s="3">
        <f t="shared" si="46"/>
        <v>540000</v>
      </c>
      <c r="D370" s="3">
        <f t="shared" si="47"/>
        <v>1800</v>
      </c>
      <c r="E370" s="3">
        <v>300</v>
      </c>
      <c r="F370" s="3">
        <v>248118.32</v>
      </c>
      <c r="G370" s="3">
        <v>9947.33</v>
      </c>
      <c r="H370" s="33">
        <v>6.9200000000000002E-5</v>
      </c>
      <c r="K370" s="3" t="s">
        <v>57</v>
      </c>
      <c r="L370" s="3" t="s">
        <v>158</v>
      </c>
      <c r="M370" s="34">
        <v>14453.494280000001</v>
      </c>
      <c r="N370" s="6"/>
      <c r="Q370" s="3">
        <v>2</v>
      </c>
      <c r="R370" s="3" t="s">
        <v>166</v>
      </c>
      <c r="S370" s="3">
        <f t="shared" si="48"/>
        <v>258750</v>
      </c>
      <c r="T370" s="3">
        <f t="shared" si="49"/>
        <v>3450</v>
      </c>
      <c r="U370" s="3">
        <v>300</v>
      </c>
      <c r="V370" s="3">
        <v>248118.32</v>
      </c>
      <c r="W370" s="3">
        <v>9947.33</v>
      </c>
      <c r="X370" s="33">
        <v>1.41237E-3</v>
      </c>
      <c r="AA370" s="3">
        <v>2</v>
      </c>
      <c r="AB370" s="3" t="s">
        <v>168</v>
      </c>
      <c r="AC370" s="34">
        <v>3694.0692589999999</v>
      </c>
      <c r="AD370" s="7"/>
    </row>
    <row r="371" spans="1:30" x14ac:dyDescent="0.3">
      <c r="A371" s="3" t="s">
        <v>57</v>
      </c>
      <c r="B371" s="3" t="s">
        <v>154</v>
      </c>
      <c r="C371" s="3">
        <f t="shared" si="46"/>
        <v>540000</v>
      </c>
      <c r="D371" s="3">
        <f t="shared" si="47"/>
        <v>1800</v>
      </c>
      <c r="E371" s="3">
        <v>300</v>
      </c>
      <c r="F371" s="3">
        <v>248118.32</v>
      </c>
      <c r="G371" s="3">
        <v>9947.33</v>
      </c>
      <c r="H371" s="33">
        <v>6.9200000000000002E-5</v>
      </c>
      <c r="K371" s="3" t="s">
        <v>57</v>
      </c>
      <c r="L371" s="3" t="s">
        <v>154</v>
      </c>
      <c r="M371" s="34">
        <v>14453.494280000001</v>
      </c>
      <c r="N371" s="7">
        <f>M370+M371+M372</f>
        <v>43360.482840000004</v>
      </c>
      <c r="Q371" s="3">
        <v>2</v>
      </c>
      <c r="R371" s="3" t="s">
        <v>167</v>
      </c>
      <c r="S371" s="3">
        <f t="shared" si="48"/>
        <v>344250</v>
      </c>
      <c r="T371" s="3">
        <f t="shared" si="49"/>
        <v>4590</v>
      </c>
      <c r="U371" s="3">
        <v>300</v>
      </c>
      <c r="V371" s="3">
        <v>248118.32</v>
      </c>
      <c r="W371" s="3">
        <v>9947.33</v>
      </c>
      <c r="X371" s="33">
        <v>1.06159E-4</v>
      </c>
      <c r="AA371" s="3">
        <v>3</v>
      </c>
      <c r="AB371" s="3" t="s">
        <v>168</v>
      </c>
      <c r="AC371" s="34">
        <v>3694.0692589999999</v>
      </c>
      <c r="AD371" s="6">
        <f>AC371+AC372+AC373</f>
        <v>11697.885987</v>
      </c>
    </row>
    <row r="372" spans="1:30" x14ac:dyDescent="0.3">
      <c r="A372" s="3" t="s">
        <v>57</v>
      </c>
      <c r="B372" s="3" t="s">
        <v>154</v>
      </c>
      <c r="C372" s="3">
        <f t="shared" si="46"/>
        <v>540000</v>
      </c>
      <c r="D372" s="3">
        <f t="shared" si="47"/>
        <v>1800</v>
      </c>
      <c r="E372" s="3">
        <v>300</v>
      </c>
      <c r="F372" s="3">
        <v>248118.32</v>
      </c>
      <c r="G372" s="3">
        <v>9947.33</v>
      </c>
      <c r="H372" s="33">
        <v>6.9200000000000002E-5</v>
      </c>
      <c r="K372" s="3" t="s">
        <v>57</v>
      </c>
      <c r="L372" s="3" t="s">
        <v>154</v>
      </c>
      <c r="M372" s="34">
        <v>14453.494280000001</v>
      </c>
      <c r="N372" s="8"/>
      <c r="Q372" s="3">
        <v>2</v>
      </c>
      <c r="R372" s="3" t="s">
        <v>168</v>
      </c>
      <c r="S372" s="3">
        <f t="shared" si="48"/>
        <v>135000</v>
      </c>
      <c r="T372" s="3">
        <f t="shared" si="49"/>
        <v>1800</v>
      </c>
      <c r="U372" s="3">
        <v>300</v>
      </c>
      <c r="V372" s="3">
        <v>248118.32</v>
      </c>
      <c r="W372" s="3">
        <v>9947.33</v>
      </c>
      <c r="X372" s="33">
        <v>2.7070399999999998E-4</v>
      </c>
      <c r="AA372" s="3">
        <v>3</v>
      </c>
      <c r="AB372" s="3" t="s">
        <v>168</v>
      </c>
      <c r="AC372" s="34">
        <v>4309.7474689999999</v>
      </c>
      <c r="AD372" s="7"/>
    </row>
    <row r="373" spans="1:30" x14ac:dyDescent="0.3">
      <c r="Q373" s="3">
        <v>3</v>
      </c>
      <c r="R373" s="3" t="s">
        <v>168</v>
      </c>
      <c r="S373" s="3">
        <f t="shared" si="48"/>
        <v>135000</v>
      </c>
      <c r="T373" s="3">
        <f t="shared" si="49"/>
        <v>1800</v>
      </c>
      <c r="U373" s="3">
        <v>300</v>
      </c>
      <c r="V373" s="3">
        <v>248118.32</v>
      </c>
      <c r="W373" s="3">
        <v>9947.33</v>
      </c>
      <c r="X373" s="33">
        <v>2.7070399999999998E-4</v>
      </c>
      <c r="AA373" s="3">
        <v>3</v>
      </c>
      <c r="AB373" s="3" t="s">
        <v>168</v>
      </c>
      <c r="AC373" s="3">
        <v>3694.0692589999999</v>
      </c>
      <c r="AD373" s="8"/>
    </row>
    <row r="374" spans="1:30" x14ac:dyDescent="0.3">
      <c r="L374" t="s">
        <v>164</v>
      </c>
      <c r="N374">
        <f>N366+N369+N371</f>
        <v>211196.15564000001</v>
      </c>
      <c r="Q374" s="3">
        <v>3</v>
      </c>
      <c r="R374" s="3" t="s">
        <v>168</v>
      </c>
      <c r="S374" s="3">
        <f t="shared" si="48"/>
        <v>157500</v>
      </c>
      <c r="T374" s="3">
        <f t="shared" si="49"/>
        <v>2100</v>
      </c>
      <c r="U374" s="3">
        <v>300</v>
      </c>
      <c r="V374" s="3">
        <v>248118.32</v>
      </c>
      <c r="W374" s="3">
        <v>9947.33</v>
      </c>
      <c r="X374" s="33">
        <v>2.3203199999999999E-4</v>
      </c>
    </row>
    <row r="375" spans="1:30" x14ac:dyDescent="0.3">
      <c r="Q375" s="3">
        <v>3</v>
      </c>
      <c r="R375" s="3" t="s">
        <v>168</v>
      </c>
      <c r="S375" s="3">
        <f t="shared" si="48"/>
        <v>135000</v>
      </c>
      <c r="T375" s="3">
        <f t="shared" si="49"/>
        <v>1800</v>
      </c>
      <c r="U375" s="7">
        <v>300</v>
      </c>
      <c r="V375" s="3">
        <v>248118.32</v>
      </c>
      <c r="W375" s="3">
        <v>9947.33</v>
      </c>
      <c r="X375" s="35">
        <v>2.7070399999999998E-4</v>
      </c>
    </row>
    <row r="377" spans="1:30" x14ac:dyDescent="0.3">
      <c r="A377" s="4" t="s">
        <v>146</v>
      </c>
      <c r="B377" s="4" t="s">
        <v>169</v>
      </c>
      <c r="C377" s="4" t="s">
        <v>117</v>
      </c>
      <c r="D377" s="4" t="s">
        <v>170</v>
      </c>
      <c r="G377" s="36" t="s">
        <v>173</v>
      </c>
      <c r="AB377" t="s">
        <v>164</v>
      </c>
      <c r="AD377">
        <f>AD366+AD369+AD371</f>
        <v>48700.146397000004</v>
      </c>
    </row>
    <row r="378" spans="1:30" x14ac:dyDescent="0.3">
      <c r="A378" s="4" t="s">
        <v>55</v>
      </c>
      <c r="B378" s="3">
        <v>0.125</v>
      </c>
      <c r="C378" s="3">
        <f>N366/100</f>
        <v>1233.2293844999999</v>
      </c>
      <c r="D378" s="3">
        <f>C378*B378</f>
        <v>154.15367306249999</v>
      </c>
      <c r="G378" t="s">
        <v>174</v>
      </c>
    </row>
    <row r="379" spans="1:30" x14ac:dyDescent="0.3">
      <c r="A379" s="4" t="s">
        <v>56</v>
      </c>
      <c r="B379" s="3">
        <v>6.28</v>
      </c>
      <c r="C379" s="3">
        <f>N369/100</f>
        <v>445.12734349999999</v>
      </c>
      <c r="D379" s="3">
        <f t="shared" ref="D379:D380" si="50">C379*B379</f>
        <v>2795.3997171800002</v>
      </c>
    </row>
    <row r="380" spans="1:30" x14ac:dyDescent="0.3">
      <c r="A380" s="4" t="s">
        <v>57</v>
      </c>
      <c r="B380" s="3">
        <v>10.88</v>
      </c>
      <c r="C380" s="3">
        <f>N371/100</f>
        <v>433.60482840000003</v>
      </c>
      <c r="D380" s="3">
        <f t="shared" si="50"/>
        <v>4717.6205329920003</v>
      </c>
      <c r="G380" s="3" t="s">
        <v>175</v>
      </c>
      <c r="H380" s="3">
        <f>D388/C388</f>
        <v>4.8620733248587573</v>
      </c>
      <c r="J380" s="3" t="s">
        <v>177</v>
      </c>
      <c r="K380" s="3"/>
    </row>
    <row r="381" spans="1:30" x14ac:dyDescent="0.3">
      <c r="A381" s="36"/>
      <c r="C381">
        <f>C378+C379+C380</f>
        <v>2111.9615564000001</v>
      </c>
      <c r="D381">
        <f>D378+D379+D380</f>
        <v>7667.1739232345008</v>
      </c>
      <c r="G381" s="3" t="s">
        <v>176</v>
      </c>
      <c r="H381" s="3">
        <f>D381/C381</f>
        <v>3.6303567647811663</v>
      </c>
      <c r="J381" s="3" t="s">
        <v>179</v>
      </c>
      <c r="K381" s="3">
        <f>H383-H380</f>
        <v>0.6299760031168562</v>
      </c>
    </row>
    <row r="382" spans="1:30" x14ac:dyDescent="0.3">
      <c r="A382" s="36"/>
      <c r="J382" s="3" t="s">
        <v>178</v>
      </c>
      <c r="K382" s="3">
        <f>H384-H381</f>
        <v>0.31651035452048237</v>
      </c>
    </row>
    <row r="383" spans="1:30" x14ac:dyDescent="0.3">
      <c r="G383" s="3" t="s">
        <v>108</v>
      </c>
      <c r="H383" s="3">
        <f>B304</f>
        <v>5.4920493279756135</v>
      </c>
    </row>
    <row r="384" spans="1:30" x14ac:dyDescent="0.3">
      <c r="A384" s="4" t="s">
        <v>58</v>
      </c>
      <c r="B384" s="4" t="s">
        <v>171</v>
      </c>
      <c r="C384" s="4" t="s">
        <v>117</v>
      </c>
      <c r="D384" s="4" t="s">
        <v>172</v>
      </c>
      <c r="G384" s="3" t="s">
        <v>109</v>
      </c>
      <c r="H384" s="3">
        <f>B305</f>
        <v>3.9468671193016487</v>
      </c>
    </row>
    <row r="385" spans="1:11" x14ac:dyDescent="0.3">
      <c r="A385" s="4">
        <v>1</v>
      </c>
      <c r="B385" s="3">
        <v>8.1199999999999992</v>
      </c>
      <c r="C385" s="3">
        <f>AD366/100</f>
        <v>168.08015128</v>
      </c>
      <c r="D385" s="3">
        <f>B385*C385</f>
        <v>1364.8108283935999</v>
      </c>
    </row>
    <row r="386" spans="1:11" x14ac:dyDescent="0.3">
      <c r="A386" s="4">
        <v>2</v>
      </c>
      <c r="B386" s="3">
        <v>4.88</v>
      </c>
      <c r="C386" s="3">
        <f>AD369/100</f>
        <v>201.94245282</v>
      </c>
      <c r="D386" s="3">
        <f t="shared" ref="D386:D387" si="51">B386*C386</f>
        <v>985.47916976160002</v>
      </c>
    </row>
    <row r="387" spans="1:11" x14ac:dyDescent="0.3">
      <c r="A387" s="4">
        <v>3</v>
      </c>
      <c r="B387" s="3">
        <v>0.15</v>
      </c>
      <c r="C387" s="3">
        <f>AD371/100</f>
        <v>116.97885986999999</v>
      </c>
      <c r="D387" s="3">
        <f t="shared" si="51"/>
        <v>17.546828980499999</v>
      </c>
    </row>
    <row r="388" spans="1:11" x14ac:dyDescent="0.3">
      <c r="C388">
        <f>C385+C386+C387</f>
        <v>487.00146396999997</v>
      </c>
      <c r="D388">
        <f>D385+D386+D387</f>
        <v>2367.8368271356999</v>
      </c>
    </row>
    <row r="392" spans="1:11" x14ac:dyDescent="0.3">
      <c r="A392" s="31" t="s">
        <v>180</v>
      </c>
      <c r="B392" s="31"/>
      <c r="C392" s="31"/>
      <c r="D392" s="31"/>
      <c r="E392" s="31"/>
    </row>
    <row r="394" spans="1:11" x14ac:dyDescent="0.3">
      <c r="A394" s="37"/>
      <c r="B394" s="37" t="s">
        <v>181</v>
      </c>
      <c r="C394" s="37"/>
      <c r="D394" s="37"/>
      <c r="G394" s="37"/>
      <c r="H394" s="37" t="s">
        <v>184</v>
      </c>
      <c r="I394" s="37"/>
      <c r="J394" s="37"/>
      <c r="K394" s="37"/>
    </row>
    <row r="395" spans="1:11" x14ac:dyDescent="0.3">
      <c r="A395" s="3" t="s">
        <v>111</v>
      </c>
      <c r="B395" s="3" t="s">
        <v>130</v>
      </c>
      <c r="C395" s="3" t="s">
        <v>182</v>
      </c>
      <c r="D395" s="3" t="s">
        <v>183</v>
      </c>
      <c r="G395" s="3" t="s">
        <v>58</v>
      </c>
      <c r="H395" s="3" t="s">
        <v>111</v>
      </c>
      <c r="I395" s="3" t="s">
        <v>117</v>
      </c>
      <c r="J395" s="3" t="s">
        <v>183</v>
      </c>
      <c r="K395" s="3" t="s">
        <v>185</v>
      </c>
    </row>
    <row r="396" spans="1:11" x14ac:dyDescent="0.3">
      <c r="A396" s="3">
        <v>1</v>
      </c>
      <c r="B396" s="3">
        <f>B332</f>
        <v>169.70280569999997</v>
      </c>
      <c r="C396" s="3">
        <f>C332</f>
        <v>4</v>
      </c>
      <c r="D396" s="3">
        <f>F332</f>
        <v>11.845942235463081</v>
      </c>
      <c r="G396" s="3">
        <v>1</v>
      </c>
      <c r="H396" s="3">
        <v>3</v>
      </c>
      <c r="I396" s="3">
        <f>C385</f>
        <v>168.08015128</v>
      </c>
      <c r="J396" s="3">
        <v>15.94</v>
      </c>
      <c r="K396" s="3">
        <f>(I396/I399)*J396</f>
        <v>5.5014159291485054</v>
      </c>
    </row>
    <row r="397" spans="1:11" x14ac:dyDescent="0.3">
      <c r="A397" s="3">
        <v>2</v>
      </c>
      <c r="B397" s="3">
        <f t="shared" ref="B397:C398" si="52">B333</f>
        <v>154.6854807</v>
      </c>
      <c r="C397" s="3">
        <f t="shared" si="52"/>
        <v>7</v>
      </c>
      <c r="D397" s="3">
        <f t="shared" ref="D397:D398" si="53">F333</f>
        <v>18.895926367202186</v>
      </c>
      <c r="G397" s="3">
        <v>2</v>
      </c>
      <c r="H397" s="3">
        <v>3</v>
      </c>
      <c r="I397" s="3">
        <f t="shared" ref="I397:I398" si="54">C386</f>
        <v>201.94245282</v>
      </c>
      <c r="J397" s="3">
        <v>15.94</v>
      </c>
      <c r="K397" s="3">
        <f>(I397/I399)*J397</f>
        <v>6.6097597976606757</v>
      </c>
    </row>
    <row r="398" spans="1:11" x14ac:dyDescent="0.3">
      <c r="A398" s="3">
        <v>3</v>
      </c>
      <c r="B398" s="3">
        <f t="shared" si="52"/>
        <v>146.26498169999999</v>
      </c>
      <c r="C398" s="3">
        <f t="shared" si="52"/>
        <v>10</v>
      </c>
      <c r="D398" s="3">
        <f t="shared" si="53"/>
        <v>25.524718303011309</v>
      </c>
      <c r="G398" s="3">
        <v>3</v>
      </c>
      <c r="H398" s="3">
        <v>3</v>
      </c>
      <c r="I398" s="3">
        <f t="shared" si="54"/>
        <v>116.97885986999999</v>
      </c>
      <c r="J398" s="3">
        <v>15.94</v>
      </c>
      <c r="K398" s="3">
        <f>(I398/I399)*J398</f>
        <v>3.8288242731908189</v>
      </c>
    </row>
    <row r="399" spans="1:11" x14ac:dyDescent="0.3">
      <c r="G399" s="3"/>
      <c r="H399" s="3"/>
      <c r="I399" s="3">
        <f>I396+I397+I398</f>
        <v>487.00146396999997</v>
      </c>
      <c r="J399" s="3"/>
      <c r="K399" s="3">
        <f>K396+K397+K398</f>
        <v>15.94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del Rocio Barrios Romero</dc:creator>
  <cp:lastModifiedBy>Marlon Ivan Carreto Rivera</cp:lastModifiedBy>
  <dcterms:created xsi:type="dcterms:W3CDTF">2024-10-16T21:31:19Z</dcterms:created>
  <dcterms:modified xsi:type="dcterms:W3CDTF">2024-11-10T02:20:11Z</dcterms:modified>
</cp:coreProperties>
</file>