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filterPrivacy="1" showInkAnnotation="0"/>
  <xr:revisionPtr revIDLastSave="0" documentId="13_ncr:1_{C45EF6CD-5D1F-455F-9D7F-0599B6ABF816}" xr6:coauthVersionLast="47" xr6:coauthVersionMax="47" xr10:uidLastSave="{00000000-0000-0000-0000-000000000000}"/>
  <bookViews>
    <workbookView xWindow="-110" yWindow="-110" windowWidth="25820" windowHeight="15500" firstSheet="1" activeTab="2" xr2:uid="{00000000-000D-0000-FFFF-FFFF00000000}"/>
  </bookViews>
  <sheets>
    <sheet name="Cálculo de población" sheetId="9" r:id="rId1"/>
    <sheet name="1 tramo" sheetId="6" r:id="rId2"/>
    <sheet name="2 tramos" sheetId="1" r:id="rId3"/>
    <sheet name="2 circuitos" sheetId="10" r:id="rId4"/>
    <sheet name="3 circuitos" sheetId="11" r:id="rId5"/>
    <sheet name="4 circuitos" sheetId="1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" l="1"/>
  <c r="O10" i="6"/>
  <c r="H10" i="6"/>
  <c r="L25" i="6"/>
  <c r="F12" i="1"/>
  <c r="T9" i="6"/>
  <c r="L23" i="6"/>
  <c r="G9" i="6"/>
  <c r="H11" i="10"/>
  <c r="I11" i="10" s="1"/>
  <c r="J11" i="10" s="1"/>
  <c r="K11" i="10" s="1"/>
  <c r="H12" i="10"/>
  <c r="I12" i="10" s="1"/>
  <c r="J12" i="10" s="1"/>
  <c r="K12" i="10" s="1"/>
  <c r="H13" i="10"/>
  <c r="I13" i="10" s="1"/>
  <c r="J13" i="10" s="1"/>
  <c r="K13" i="10" s="1"/>
  <c r="H10" i="10"/>
  <c r="H5" i="10"/>
  <c r="H6" i="10"/>
  <c r="H7" i="10"/>
  <c r="I7" i="10" s="1"/>
  <c r="J7" i="10" s="1"/>
  <c r="K7" i="10" s="1"/>
  <c r="H4" i="10"/>
  <c r="I4" i="10" s="1"/>
  <c r="J4" i="10" s="1"/>
  <c r="G22" i="9"/>
  <c r="BA31" i="12"/>
  <c r="AC31" i="12"/>
  <c r="H27" i="12"/>
  <c r="I27" i="12" s="1"/>
  <c r="J27" i="12" s="1"/>
  <c r="K27" i="12" s="1"/>
  <c r="H26" i="12"/>
  <c r="I26" i="12" s="1"/>
  <c r="J26" i="12" s="1"/>
  <c r="K26" i="12" s="1"/>
  <c r="BA25" i="12"/>
  <c r="I25" i="12"/>
  <c r="J25" i="12" s="1"/>
  <c r="K25" i="12" s="1"/>
  <c r="H25" i="12"/>
  <c r="H24" i="12"/>
  <c r="I24" i="12" s="1"/>
  <c r="J24" i="12" s="1"/>
  <c r="K24" i="12" s="1"/>
  <c r="K28" i="12" s="1"/>
  <c r="H20" i="12"/>
  <c r="I20" i="12" s="1"/>
  <c r="J20" i="12" s="1"/>
  <c r="K20" i="12" s="1"/>
  <c r="H19" i="12"/>
  <c r="I19" i="12" s="1"/>
  <c r="J19" i="12" s="1"/>
  <c r="K19" i="12" s="1"/>
  <c r="H18" i="12"/>
  <c r="I18" i="12" s="1"/>
  <c r="J18" i="12" s="1"/>
  <c r="K18" i="12" s="1"/>
  <c r="H17" i="12"/>
  <c r="I17" i="12" s="1"/>
  <c r="J17" i="12" s="1"/>
  <c r="H13" i="12"/>
  <c r="I13" i="12" s="1"/>
  <c r="J13" i="12" s="1"/>
  <c r="K13" i="12" s="1"/>
  <c r="H12" i="12"/>
  <c r="I12" i="12" s="1"/>
  <c r="J12" i="12" s="1"/>
  <c r="K12" i="12" s="1"/>
  <c r="I11" i="12"/>
  <c r="J11" i="12" s="1"/>
  <c r="K11" i="12" s="1"/>
  <c r="H11" i="12"/>
  <c r="I10" i="12"/>
  <c r="J10" i="12" s="1"/>
  <c r="H10" i="12"/>
  <c r="H7" i="12"/>
  <c r="I7" i="12" s="1"/>
  <c r="J7" i="12" s="1"/>
  <c r="K7" i="12" s="1"/>
  <c r="H6" i="12"/>
  <c r="I6" i="12" s="1"/>
  <c r="J6" i="12" s="1"/>
  <c r="K6" i="12" s="1"/>
  <c r="H5" i="12"/>
  <c r="I5" i="12" s="1"/>
  <c r="J5" i="12" s="1"/>
  <c r="K5" i="12" s="1"/>
  <c r="H4" i="12"/>
  <c r="I4" i="12" s="1"/>
  <c r="J4" i="12" s="1"/>
  <c r="AC30" i="11"/>
  <c r="AQ29" i="11"/>
  <c r="AQ30" i="11" s="1"/>
  <c r="I20" i="11"/>
  <c r="J20" i="11" s="1"/>
  <c r="K20" i="11" s="1"/>
  <c r="I19" i="11"/>
  <c r="J19" i="11" s="1"/>
  <c r="K19" i="11" s="1"/>
  <c r="I18" i="11"/>
  <c r="J18" i="11" s="1"/>
  <c r="K18" i="11" s="1"/>
  <c r="I17" i="11"/>
  <c r="J17" i="11" s="1"/>
  <c r="I14" i="11"/>
  <c r="J14" i="11" s="1"/>
  <c r="K14" i="11" s="1"/>
  <c r="I13" i="11"/>
  <c r="J13" i="11" s="1"/>
  <c r="K13" i="11" s="1"/>
  <c r="I12" i="11"/>
  <c r="J12" i="11" s="1"/>
  <c r="K12" i="11" s="1"/>
  <c r="I11" i="11"/>
  <c r="J11" i="11" s="1"/>
  <c r="I8" i="11"/>
  <c r="J8" i="11" s="1"/>
  <c r="K8" i="11" s="1"/>
  <c r="I7" i="11"/>
  <c r="J7" i="11" s="1"/>
  <c r="K7" i="11" s="1"/>
  <c r="I6" i="11"/>
  <c r="J6" i="11" s="1"/>
  <c r="K6" i="11" s="1"/>
  <c r="I5" i="11"/>
  <c r="J5" i="11" s="1"/>
  <c r="K5" i="11" s="1"/>
  <c r="I4" i="11"/>
  <c r="J4" i="11" s="1"/>
  <c r="I10" i="10"/>
  <c r="J10" i="10" s="1"/>
  <c r="I6" i="10"/>
  <c r="J6" i="10" s="1"/>
  <c r="K6" i="10" s="1"/>
  <c r="I5" i="10"/>
  <c r="J5" i="10" s="1"/>
  <c r="K5" i="10" s="1"/>
  <c r="M10" i="6"/>
  <c r="H11" i="6"/>
  <c r="P11" i="6" s="1"/>
  <c r="O11" i="6"/>
  <c r="H12" i="6"/>
  <c r="Q12" i="6" s="1"/>
  <c r="R12" i="6" s="1"/>
  <c r="M12" i="6"/>
  <c r="O12" i="6"/>
  <c r="H13" i="6"/>
  <c r="M13" i="6" s="1"/>
  <c r="O13" i="6"/>
  <c r="H14" i="6"/>
  <c r="M14" i="6" s="1"/>
  <c r="O14" i="6"/>
  <c r="P14" i="6"/>
  <c r="Q14" i="6"/>
  <c r="R14" i="6"/>
  <c r="H15" i="6"/>
  <c r="P15" i="6" s="1"/>
  <c r="M15" i="6"/>
  <c r="O15" i="6"/>
  <c r="H16" i="6"/>
  <c r="Q16" i="6" s="1"/>
  <c r="R16" i="6" s="1"/>
  <c r="O16" i="6"/>
  <c r="H17" i="6"/>
  <c r="P17" i="6" s="1"/>
  <c r="M17" i="6"/>
  <c r="O17" i="6"/>
  <c r="C21" i="9"/>
  <c r="D29" i="9"/>
  <c r="D30" i="9" s="1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6" i="9"/>
  <c r="I14" i="1"/>
  <c r="I15" i="1"/>
  <c r="S15" i="1" s="1"/>
  <c r="B14" i="1"/>
  <c r="C14" i="1" s="1"/>
  <c r="I13" i="1"/>
  <c r="P13" i="1" s="1"/>
  <c r="C13" i="1"/>
  <c r="AA15" i="1"/>
  <c r="W15" i="1"/>
  <c r="F15" i="1"/>
  <c r="AE15" i="1" s="1"/>
  <c r="C15" i="1"/>
  <c r="AA14" i="1"/>
  <c r="W14" i="1"/>
  <c r="F14" i="1"/>
  <c r="AE14" i="1" s="1"/>
  <c r="AA13" i="1"/>
  <c r="W13" i="1"/>
  <c r="F13" i="1"/>
  <c r="AE13" i="1" s="1"/>
  <c r="J21" i="11" l="1"/>
  <c r="L19" i="11" s="1"/>
  <c r="N19" i="11" s="1"/>
  <c r="O19" i="11" s="1"/>
  <c r="K17" i="11"/>
  <c r="K21" i="11" s="1"/>
  <c r="Q13" i="6"/>
  <c r="R13" i="6" s="1"/>
  <c r="P13" i="6"/>
  <c r="P12" i="6"/>
  <c r="P16" i="6"/>
  <c r="P10" i="6"/>
  <c r="T10" i="6" s="1"/>
  <c r="K4" i="12"/>
  <c r="K8" i="12" s="1"/>
  <c r="J8" i="12"/>
  <c r="J28" i="12"/>
  <c r="J21" i="12"/>
  <c r="K17" i="12"/>
  <c r="K21" i="12" s="1"/>
  <c r="J14" i="12"/>
  <c r="K10" i="12"/>
  <c r="K14" i="12" s="1"/>
  <c r="P19" i="11"/>
  <c r="Q19" i="11" s="1"/>
  <c r="R19" i="11" s="1"/>
  <c r="S19" i="11" s="1"/>
  <c r="J9" i="11"/>
  <c r="K4" i="11"/>
  <c r="K9" i="11" s="1"/>
  <c r="L18" i="11"/>
  <c r="N18" i="11" s="1"/>
  <c r="O18" i="11" s="1"/>
  <c r="L20" i="11"/>
  <c r="N20" i="11" s="1"/>
  <c r="O20" i="11" s="1"/>
  <c r="L17" i="11"/>
  <c r="N17" i="11" s="1"/>
  <c r="O17" i="11" s="1"/>
  <c r="J15" i="11"/>
  <c r="K11" i="11"/>
  <c r="K15" i="11" s="1"/>
  <c r="J14" i="10"/>
  <c r="K10" i="10"/>
  <c r="K14" i="10" s="1"/>
  <c r="K4" i="10"/>
  <c r="K8" i="10" s="1"/>
  <c r="J8" i="10"/>
  <c r="D21" i="9"/>
  <c r="Q10" i="6"/>
  <c r="R10" i="6" s="1"/>
  <c r="M11" i="6"/>
  <c r="M16" i="6"/>
  <c r="Q17" i="6"/>
  <c r="R17" i="6" s="1"/>
  <c r="Q15" i="6"/>
  <c r="R15" i="6" s="1"/>
  <c r="Q11" i="6"/>
  <c r="R11" i="6" s="1"/>
  <c r="F19" i="9"/>
  <c r="G19" i="9" s="1"/>
  <c r="F11" i="9"/>
  <c r="G11" i="9" s="1"/>
  <c r="F18" i="9"/>
  <c r="G18" i="9" s="1"/>
  <c r="F10" i="9"/>
  <c r="G10" i="9" s="1"/>
  <c r="F6" i="9"/>
  <c r="F17" i="9"/>
  <c r="G17" i="9" s="1"/>
  <c r="F9" i="9"/>
  <c r="G9" i="9" s="1"/>
  <c r="F16" i="9"/>
  <c r="G16" i="9" s="1"/>
  <c r="F8" i="9"/>
  <c r="G8" i="9" s="1"/>
  <c r="F15" i="9"/>
  <c r="G15" i="9" s="1"/>
  <c r="F7" i="9"/>
  <c r="G7" i="9" s="1"/>
  <c r="F14" i="9"/>
  <c r="G14" i="9" s="1"/>
  <c r="E10" i="9"/>
  <c r="J10" i="9" s="1"/>
  <c r="E18" i="9"/>
  <c r="J18" i="9" s="1"/>
  <c r="E6" i="9"/>
  <c r="E11" i="9"/>
  <c r="J11" i="9" s="1"/>
  <c r="E19" i="9"/>
  <c r="J19" i="9" s="1"/>
  <c r="E12" i="9"/>
  <c r="J12" i="9" s="1"/>
  <c r="E20" i="9"/>
  <c r="J20" i="9" s="1"/>
  <c r="E13" i="9"/>
  <c r="J13" i="9" s="1"/>
  <c r="E14" i="9"/>
  <c r="J14" i="9" s="1"/>
  <c r="E9" i="9"/>
  <c r="J9" i="9" s="1"/>
  <c r="E7" i="9"/>
  <c r="J7" i="9" s="1"/>
  <c r="E15" i="9"/>
  <c r="J15" i="9" s="1"/>
  <c r="E17" i="9"/>
  <c r="J17" i="9" s="1"/>
  <c r="E8" i="9"/>
  <c r="J8" i="9" s="1"/>
  <c r="E16" i="9"/>
  <c r="J16" i="9" s="1"/>
  <c r="F13" i="9"/>
  <c r="G13" i="9" s="1"/>
  <c r="F20" i="9"/>
  <c r="G20" i="9" s="1"/>
  <c r="F12" i="9"/>
  <c r="G12" i="9" s="1"/>
  <c r="S13" i="1"/>
  <c r="L13" i="1"/>
  <c r="M13" i="1" s="1"/>
  <c r="P15" i="1"/>
  <c r="L15" i="1"/>
  <c r="M15" i="1" s="1"/>
  <c r="L14" i="1"/>
  <c r="M14" i="1"/>
  <c r="P14" i="1"/>
  <c r="S14" i="1"/>
  <c r="X13" i="1" l="1"/>
  <c r="T13" i="1" s="1"/>
  <c r="L20" i="12"/>
  <c r="L17" i="12"/>
  <c r="N17" i="12" s="1"/>
  <c r="O17" i="12" s="1"/>
  <c r="L19" i="12"/>
  <c r="N19" i="12" s="1"/>
  <c r="O19" i="12" s="1"/>
  <c r="L18" i="12"/>
  <c r="N18" i="12" s="1"/>
  <c r="O18" i="12" s="1"/>
  <c r="L13" i="12"/>
  <c r="N13" i="12" s="1"/>
  <c r="O13" i="12" s="1"/>
  <c r="L12" i="12"/>
  <c r="L10" i="12"/>
  <c r="N10" i="12" s="1"/>
  <c r="O10" i="12" s="1"/>
  <c r="L11" i="12"/>
  <c r="N11" i="12" s="1"/>
  <c r="O11" i="12" s="1"/>
  <c r="L25" i="12"/>
  <c r="L24" i="12"/>
  <c r="L27" i="12"/>
  <c r="N27" i="12" s="1"/>
  <c r="O27" i="12" s="1"/>
  <c r="L26" i="12"/>
  <c r="N26" i="12" s="1"/>
  <c r="O26" i="12" s="1"/>
  <c r="L6" i="12"/>
  <c r="N6" i="12" s="1"/>
  <c r="O6" i="12" s="1"/>
  <c r="L4" i="12"/>
  <c r="N4" i="12" s="1"/>
  <c r="O4" i="12" s="1"/>
  <c r="L7" i="12"/>
  <c r="N7" i="12" s="1"/>
  <c r="O7" i="12" s="1"/>
  <c r="L5" i="12"/>
  <c r="N5" i="12" s="1"/>
  <c r="O5" i="12" s="1"/>
  <c r="P18" i="11"/>
  <c r="Q18" i="11" s="1"/>
  <c r="R18" i="11" s="1"/>
  <c r="S18" i="11" s="1"/>
  <c r="P17" i="11"/>
  <c r="Q17" i="11" s="1"/>
  <c r="R17" i="11" s="1"/>
  <c r="P20" i="11"/>
  <c r="Q20" i="11" s="1"/>
  <c r="R20" i="11" s="1"/>
  <c r="S20" i="11" s="1"/>
  <c r="L8" i="11"/>
  <c r="N8" i="11" s="1"/>
  <c r="O8" i="11" s="1"/>
  <c r="L7" i="11"/>
  <c r="N7" i="11" s="1"/>
  <c r="O7" i="11" s="1"/>
  <c r="L6" i="11"/>
  <c r="N6" i="11" s="1"/>
  <c r="O6" i="11" s="1"/>
  <c r="L5" i="11"/>
  <c r="N5" i="11" s="1"/>
  <c r="O5" i="11" s="1"/>
  <c r="L4" i="11"/>
  <c r="N4" i="11" s="1"/>
  <c r="O4" i="11" s="1"/>
  <c r="L12" i="11"/>
  <c r="N12" i="11" s="1"/>
  <c r="O12" i="11" s="1"/>
  <c r="L14" i="11"/>
  <c r="N14" i="11" s="1"/>
  <c r="O14" i="11" s="1"/>
  <c r="L11" i="11"/>
  <c r="N11" i="11" s="1"/>
  <c r="O11" i="11" s="1"/>
  <c r="L13" i="11"/>
  <c r="N13" i="11" s="1"/>
  <c r="O13" i="11" s="1"/>
  <c r="L6" i="10"/>
  <c r="N6" i="10" s="1"/>
  <c r="O6" i="10" s="1"/>
  <c r="L4" i="10"/>
  <c r="N4" i="10" s="1"/>
  <c r="O4" i="10" s="1"/>
  <c r="L7" i="10"/>
  <c r="L5" i="10"/>
  <c r="N5" i="10" s="1"/>
  <c r="O5" i="10" s="1"/>
  <c r="L13" i="10"/>
  <c r="N13" i="10" s="1"/>
  <c r="O13" i="10" s="1"/>
  <c r="L11" i="10"/>
  <c r="M7" i="10" s="1"/>
  <c r="L12" i="10"/>
  <c r="N12" i="10" s="1"/>
  <c r="O12" i="10" s="1"/>
  <c r="L10" i="10"/>
  <c r="N10" i="10" s="1"/>
  <c r="O10" i="10" s="1"/>
  <c r="H12" i="9"/>
  <c r="I12" i="9"/>
  <c r="H14" i="9"/>
  <c r="I14" i="9"/>
  <c r="I9" i="9"/>
  <c r="H9" i="9"/>
  <c r="H20" i="9"/>
  <c r="I20" i="9"/>
  <c r="H13" i="9"/>
  <c r="I13" i="9"/>
  <c r="I15" i="9"/>
  <c r="H15" i="9"/>
  <c r="I10" i="9"/>
  <c r="H10" i="9"/>
  <c r="H7" i="9"/>
  <c r="I7" i="9"/>
  <c r="I18" i="9"/>
  <c r="H18" i="9"/>
  <c r="I17" i="9"/>
  <c r="H17" i="9"/>
  <c r="J6" i="9"/>
  <c r="E21" i="9"/>
  <c r="I8" i="9"/>
  <c r="H8" i="9"/>
  <c r="I11" i="9"/>
  <c r="H11" i="9"/>
  <c r="G6" i="9"/>
  <c r="F21" i="9"/>
  <c r="H16" i="9"/>
  <c r="I16" i="9"/>
  <c r="I19" i="9"/>
  <c r="H19" i="9"/>
  <c r="X14" i="1"/>
  <c r="Y14" i="1" s="1"/>
  <c r="X15" i="1"/>
  <c r="T15" i="1" s="1"/>
  <c r="V15" i="1" s="1"/>
  <c r="N7" i="10" l="1"/>
  <c r="O7" i="10" s="1"/>
  <c r="P7" i="10" s="1"/>
  <c r="Q7" i="10" s="1"/>
  <c r="R7" i="10" s="1"/>
  <c r="S7" i="10" s="1"/>
  <c r="M11" i="10"/>
  <c r="N11" i="10" s="1"/>
  <c r="O11" i="10" s="1"/>
  <c r="P11" i="10" s="1"/>
  <c r="Q11" i="10" s="1"/>
  <c r="R11" i="10" s="1"/>
  <c r="S11" i="10" s="1"/>
  <c r="Z13" i="1"/>
  <c r="Y13" i="1"/>
  <c r="P7" i="12"/>
  <c r="Q7" i="12" s="1"/>
  <c r="R7" i="12" s="1"/>
  <c r="S7" i="12" s="1"/>
  <c r="P10" i="12"/>
  <c r="Q10" i="12" s="1"/>
  <c r="R10" i="12" s="1"/>
  <c r="M24" i="12"/>
  <c r="N24" i="12" s="1"/>
  <c r="O24" i="12" s="1"/>
  <c r="N12" i="12"/>
  <c r="O12" i="12" s="1"/>
  <c r="P18" i="12"/>
  <c r="Q18" i="12" s="1"/>
  <c r="R18" i="12" s="1"/>
  <c r="S18" i="12" s="1"/>
  <c r="P11" i="12"/>
  <c r="Q11" i="12" s="1"/>
  <c r="R11" i="12" s="1"/>
  <c r="S11" i="12" s="1"/>
  <c r="P4" i="12"/>
  <c r="Q4" i="12" s="1"/>
  <c r="R4" i="12" s="1"/>
  <c r="P26" i="12"/>
  <c r="Q26" i="12" s="1"/>
  <c r="R26" i="12" s="1"/>
  <c r="S26" i="12" s="1"/>
  <c r="P27" i="12"/>
  <c r="Q27" i="12" s="1"/>
  <c r="R27" i="12" s="1"/>
  <c r="S27" i="12" s="1"/>
  <c r="P19" i="12"/>
  <c r="Q19" i="12" s="1"/>
  <c r="R19" i="12" s="1"/>
  <c r="S19" i="12" s="1"/>
  <c r="P6" i="12"/>
  <c r="Q6" i="12" s="1"/>
  <c r="R6" i="12" s="1"/>
  <c r="S6" i="12" s="1"/>
  <c r="P17" i="12"/>
  <c r="Q17" i="12" s="1"/>
  <c r="R17" i="12" s="1"/>
  <c r="P5" i="12"/>
  <c r="Q5" i="12" s="1"/>
  <c r="R5" i="12" s="1"/>
  <c r="S5" i="12" s="1"/>
  <c r="P13" i="12"/>
  <c r="Q13" i="12" s="1"/>
  <c r="R13" i="12" s="1"/>
  <c r="S13" i="12" s="1"/>
  <c r="N20" i="12"/>
  <c r="O20" i="12" s="1"/>
  <c r="M25" i="12"/>
  <c r="N25" i="12" s="1"/>
  <c r="O25" i="12" s="1"/>
  <c r="P8" i="11"/>
  <c r="Q8" i="11" s="1"/>
  <c r="R8" i="11" s="1"/>
  <c r="S8" i="11" s="1"/>
  <c r="P11" i="11"/>
  <c r="Q11" i="11" s="1"/>
  <c r="R11" i="11" s="1"/>
  <c r="P7" i="11"/>
  <c r="Q7" i="11" s="1"/>
  <c r="R7" i="11" s="1"/>
  <c r="S7" i="11" s="1"/>
  <c r="P14" i="11"/>
  <c r="Q14" i="11" s="1"/>
  <c r="R14" i="11" s="1"/>
  <c r="S14" i="11" s="1"/>
  <c r="P13" i="11"/>
  <c r="Q13" i="11" s="1"/>
  <c r="R13" i="11" s="1"/>
  <c r="S13" i="11" s="1"/>
  <c r="P4" i="11"/>
  <c r="Q4" i="11" s="1"/>
  <c r="R4" i="11" s="1"/>
  <c r="R21" i="11"/>
  <c r="S17" i="11"/>
  <c r="S21" i="11" s="1"/>
  <c r="P12" i="11"/>
  <c r="Q12" i="11" s="1"/>
  <c r="R12" i="11" s="1"/>
  <c r="S12" i="11" s="1"/>
  <c r="P5" i="11"/>
  <c r="Q5" i="11" s="1"/>
  <c r="R5" i="11" s="1"/>
  <c r="S5" i="11" s="1"/>
  <c r="P6" i="11"/>
  <c r="Q6" i="11" s="1"/>
  <c r="R6" i="11" s="1"/>
  <c r="S6" i="11" s="1"/>
  <c r="P12" i="10"/>
  <c r="Q12" i="10" s="1"/>
  <c r="R12" i="10" s="1"/>
  <c r="S12" i="10" s="1"/>
  <c r="P10" i="10"/>
  <c r="Q10" i="10" s="1"/>
  <c r="R10" i="10" s="1"/>
  <c r="P5" i="10"/>
  <c r="Q5" i="10" s="1"/>
  <c r="R5" i="10" s="1"/>
  <c r="S5" i="10" s="1"/>
  <c r="P13" i="10"/>
  <c r="Q13" i="10" s="1"/>
  <c r="R13" i="10" s="1"/>
  <c r="S13" i="10" s="1"/>
  <c r="P4" i="10"/>
  <c r="Q4" i="10" s="1"/>
  <c r="R4" i="10" s="1"/>
  <c r="P6" i="10"/>
  <c r="Q6" i="10" s="1"/>
  <c r="R6" i="10" s="1"/>
  <c r="S6" i="10" s="1"/>
  <c r="I6" i="9"/>
  <c r="H6" i="9"/>
  <c r="H21" i="9" s="1"/>
  <c r="G21" i="9"/>
  <c r="U15" i="1"/>
  <c r="Y15" i="1"/>
  <c r="Z14" i="1"/>
  <c r="T14" i="1"/>
  <c r="U14" i="1" s="1"/>
  <c r="Z15" i="1"/>
  <c r="AB15" i="1" s="1"/>
  <c r="AC15" i="1"/>
  <c r="V13" i="1"/>
  <c r="U13" i="1"/>
  <c r="P25" i="12" l="1"/>
  <c r="Q25" i="12" s="1"/>
  <c r="R25" i="12" s="1"/>
  <c r="S25" i="12" s="1"/>
  <c r="P24" i="12"/>
  <c r="Q24" i="12" s="1"/>
  <c r="R24" i="12" s="1"/>
  <c r="P12" i="12"/>
  <c r="Q12" i="12" s="1"/>
  <c r="R12" i="12" s="1"/>
  <c r="S12" i="12" s="1"/>
  <c r="R8" i="12"/>
  <c r="S4" i="12"/>
  <c r="S8" i="12" s="1"/>
  <c r="S10" i="12"/>
  <c r="S14" i="12" s="1"/>
  <c r="R14" i="12"/>
  <c r="S17" i="12"/>
  <c r="S21" i="12" s="1"/>
  <c r="R21" i="12"/>
  <c r="P20" i="12"/>
  <c r="Q20" i="12" s="1"/>
  <c r="R20" i="12" s="1"/>
  <c r="S20" i="12" s="1"/>
  <c r="T19" i="11"/>
  <c r="V19" i="11" s="1"/>
  <c r="W19" i="11" s="1"/>
  <c r="T18" i="11"/>
  <c r="V18" i="11" s="1"/>
  <c r="W18" i="11" s="1"/>
  <c r="T17" i="11"/>
  <c r="V17" i="11" s="1"/>
  <c r="W17" i="11" s="1"/>
  <c r="T20" i="11"/>
  <c r="V20" i="11" s="1"/>
  <c r="W20" i="11" s="1"/>
  <c r="S4" i="11"/>
  <c r="S9" i="11" s="1"/>
  <c r="R9" i="11"/>
  <c r="R15" i="11"/>
  <c r="S11" i="11"/>
  <c r="S15" i="11" s="1"/>
  <c r="S4" i="10"/>
  <c r="S8" i="10" s="1"/>
  <c r="R8" i="10"/>
  <c r="S10" i="10"/>
  <c r="S14" i="10" s="1"/>
  <c r="R14" i="10"/>
  <c r="E35" i="9"/>
  <c r="E34" i="9"/>
  <c r="V14" i="1"/>
  <c r="AB14" i="1" s="1"/>
  <c r="AD15" i="1"/>
  <c r="AF15" i="1" s="1"/>
  <c r="AB13" i="1"/>
  <c r="AC13" i="1"/>
  <c r="AD13" i="1" s="1"/>
  <c r="AF13" i="1" s="1"/>
  <c r="S24" i="12" l="1"/>
  <c r="S28" i="12" s="1"/>
  <c r="R28" i="12"/>
  <c r="T20" i="12"/>
  <c r="T17" i="12"/>
  <c r="V17" i="12" s="1"/>
  <c r="W17" i="12" s="1"/>
  <c r="T19" i="12"/>
  <c r="V19" i="12" s="1"/>
  <c r="W19" i="12" s="1"/>
  <c r="T18" i="12"/>
  <c r="V18" i="12" s="1"/>
  <c r="W18" i="12" s="1"/>
  <c r="T6" i="12"/>
  <c r="V6" i="12" s="1"/>
  <c r="W6" i="12" s="1"/>
  <c r="T4" i="12"/>
  <c r="V4" i="12" s="1"/>
  <c r="W4" i="12" s="1"/>
  <c r="T7" i="12"/>
  <c r="V7" i="12" s="1"/>
  <c r="W7" i="12" s="1"/>
  <c r="T5" i="12"/>
  <c r="V5" i="12" s="1"/>
  <c r="W5" i="12" s="1"/>
  <c r="T10" i="12"/>
  <c r="V10" i="12" s="1"/>
  <c r="W10" i="12" s="1"/>
  <c r="T12" i="12"/>
  <c r="T11" i="12"/>
  <c r="V11" i="12" s="1"/>
  <c r="W11" i="12" s="1"/>
  <c r="T13" i="12"/>
  <c r="V13" i="12" s="1"/>
  <c r="W13" i="12" s="1"/>
  <c r="T8" i="11"/>
  <c r="V8" i="11" s="1"/>
  <c r="W8" i="11" s="1"/>
  <c r="T5" i="11"/>
  <c r="V5" i="11" s="1"/>
  <c r="W5" i="11" s="1"/>
  <c r="T7" i="11"/>
  <c r="V7" i="11" s="1"/>
  <c r="W7" i="11" s="1"/>
  <c r="T4" i="11"/>
  <c r="V4" i="11" s="1"/>
  <c r="W4" i="11" s="1"/>
  <c r="T6" i="11"/>
  <c r="V6" i="11" s="1"/>
  <c r="W6" i="11" s="1"/>
  <c r="X20" i="11"/>
  <c r="Y20" i="11" s="1"/>
  <c r="Z20" i="11" s="1"/>
  <c r="AA20" i="11" s="1"/>
  <c r="T12" i="11"/>
  <c r="V12" i="11" s="1"/>
  <c r="W12" i="11" s="1"/>
  <c r="T11" i="11"/>
  <c r="V11" i="11" s="1"/>
  <c r="W11" i="11" s="1"/>
  <c r="T14" i="11"/>
  <c r="V14" i="11" s="1"/>
  <c r="W14" i="11" s="1"/>
  <c r="T13" i="11"/>
  <c r="V13" i="11" s="1"/>
  <c r="W13" i="11" s="1"/>
  <c r="X18" i="11"/>
  <c r="Y18" i="11" s="1"/>
  <c r="Z18" i="11" s="1"/>
  <c r="AA18" i="11" s="1"/>
  <c r="X17" i="11"/>
  <c r="Y17" i="11" s="1"/>
  <c r="Z17" i="11" s="1"/>
  <c r="X19" i="11"/>
  <c r="Y19" i="11" s="1"/>
  <c r="Z19" i="11" s="1"/>
  <c r="AA19" i="11" s="1"/>
  <c r="T13" i="10"/>
  <c r="V13" i="10" s="1"/>
  <c r="W13" i="10" s="1"/>
  <c r="T11" i="10"/>
  <c r="T12" i="10"/>
  <c r="V12" i="10" s="1"/>
  <c r="W12" i="10" s="1"/>
  <c r="T10" i="10"/>
  <c r="V10" i="10" s="1"/>
  <c r="W10" i="10" s="1"/>
  <c r="T6" i="10"/>
  <c r="V6" i="10" s="1"/>
  <c r="W6" i="10" s="1"/>
  <c r="T4" i="10"/>
  <c r="V4" i="10" s="1"/>
  <c r="W4" i="10" s="1"/>
  <c r="T7" i="10"/>
  <c r="T5" i="10"/>
  <c r="V5" i="10" s="1"/>
  <c r="W5" i="10" s="1"/>
  <c r="AC14" i="1"/>
  <c r="AD14" i="1" s="1"/>
  <c r="AF14" i="1" s="1"/>
  <c r="U7" i="10" l="1"/>
  <c r="V7" i="10"/>
  <c r="W7" i="10" s="1"/>
  <c r="X7" i="10" s="1"/>
  <c r="Y7" i="10" s="1"/>
  <c r="U11" i="10"/>
  <c r="V11" i="10" s="1"/>
  <c r="W11" i="10" s="1"/>
  <c r="X11" i="10" s="1"/>
  <c r="Y11" i="10" s="1"/>
  <c r="Z11" i="10" s="1"/>
  <c r="AA11" i="10" s="1"/>
  <c r="X6" i="12"/>
  <c r="Y6" i="12" s="1"/>
  <c r="Z6" i="12" s="1"/>
  <c r="AA6" i="12" s="1"/>
  <c r="X19" i="12"/>
  <c r="Y19" i="12" s="1"/>
  <c r="Z19" i="12" s="1"/>
  <c r="AA19" i="12" s="1"/>
  <c r="U24" i="12"/>
  <c r="V12" i="12"/>
  <c r="W12" i="12" s="1"/>
  <c r="X4" i="12"/>
  <c r="Y4" i="12" s="1"/>
  <c r="Z4" i="12" s="1"/>
  <c r="X18" i="12"/>
  <c r="Y18" i="12" s="1"/>
  <c r="Z18" i="12" s="1"/>
  <c r="AA18" i="12" s="1"/>
  <c r="X17" i="12"/>
  <c r="Y17" i="12" s="1"/>
  <c r="Z17" i="12" s="1"/>
  <c r="X10" i="12"/>
  <c r="Y10" i="12" s="1"/>
  <c r="Z10" i="12" s="1"/>
  <c r="V20" i="12"/>
  <c r="W20" i="12" s="1"/>
  <c r="U25" i="12"/>
  <c r="X13" i="12"/>
  <c r="Y13" i="12" s="1"/>
  <c r="Z13" i="12" s="1"/>
  <c r="AA13" i="12" s="1"/>
  <c r="X11" i="12"/>
  <c r="Y11" i="12" s="1"/>
  <c r="Z11" i="12" s="1"/>
  <c r="AA11" i="12" s="1"/>
  <c r="X5" i="12"/>
  <c r="Y5" i="12" s="1"/>
  <c r="Z5" i="12" s="1"/>
  <c r="AA5" i="12" s="1"/>
  <c r="T26" i="12"/>
  <c r="V26" i="12" s="1"/>
  <c r="W26" i="12" s="1"/>
  <c r="T25" i="12"/>
  <c r="V25" i="12" s="1"/>
  <c r="W25" i="12" s="1"/>
  <c r="T24" i="12"/>
  <c r="V24" i="12" s="1"/>
  <c r="W24" i="12" s="1"/>
  <c r="T27" i="12"/>
  <c r="V27" i="12" s="1"/>
  <c r="W27" i="12" s="1"/>
  <c r="X7" i="12"/>
  <c r="Y7" i="12" s="1"/>
  <c r="Z7" i="12" s="1"/>
  <c r="AA7" i="12" s="1"/>
  <c r="X12" i="11"/>
  <c r="Y12" i="11" s="1"/>
  <c r="Z12" i="11" s="1"/>
  <c r="AA12" i="11" s="1"/>
  <c r="X6" i="11"/>
  <c r="Y6" i="11" s="1"/>
  <c r="Z6" i="11" s="1"/>
  <c r="AA6" i="11" s="1"/>
  <c r="X4" i="11"/>
  <c r="Y4" i="11" s="1"/>
  <c r="Z4" i="11" s="1"/>
  <c r="X7" i="11"/>
  <c r="Y7" i="11" s="1"/>
  <c r="Z7" i="11" s="1"/>
  <c r="AA7" i="11" s="1"/>
  <c r="X13" i="11"/>
  <c r="Y13" i="11" s="1"/>
  <c r="Z13" i="11" s="1"/>
  <c r="AA13" i="11" s="1"/>
  <c r="X14" i="11"/>
  <c r="Y14" i="11" s="1"/>
  <c r="Z14" i="11" s="1"/>
  <c r="AA14" i="11" s="1"/>
  <c r="X5" i="11"/>
  <c r="Y5" i="11" s="1"/>
  <c r="Z5" i="11" s="1"/>
  <c r="AA5" i="11" s="1"/>
  <c r="Z21" i="11"/>
  <c r="AA17" i="11"/>
  <c r="AA21" i="11" s="1"/>
  <c r="X11" i="11"/>
  <c r="Y11" i="11" s="1"/>
  <c r="Z11" i="11" s="1"/>
  <c r="X8" i="11"/>
  <c r="Y8" i="11" s="1"/>
  <c r="Z8" i="11" s="1"/>
  <c r="AA8" i="11" s="1"/>
  <c r="X5" i="10"/>
  <c r="Y5" i="10" s="1"/>
  <c r="X10" i="10"/>
  <c r="Y10" i="10" s="1"/>
  <c r="Z10" i="10" s="1"/>
  <c r="X4" i="10"/>
  <c r="Y4" i="10" s="1"/>
  <c r="X12" i="10"/>
  <c r="Y12" i="10" s="1"/>
  <c r="Z12" i="10" s="1"/>
  <c r="AA12" i="10" s="1"/>
  <c r="X6" i="10"/>
  <c r="Y6" i="10" s="1"/>
  <c r="X13" i="10"/>
  <c r="Y13" i="10" s="1"/>
  <c r="Z13" i="10" s="1"/>
  <c r="AA13" i="10" s="1"/>
  <c r="H9" i="6"/>
  <c r="Z4" i="10" l="1"/>
  <c r="AQ4" i="10"/>
  <c r="AQ10" i="10" s="1"/>
  <c r="AQ13" i="10" s="1"/>
  <c r="Z7" i="10"/>
  <c r="AA7" i="10" s="1"/>
  <c r="AQ7" i="10"/>
  <c r="Z6" i="10"/>
  <c r="AA6" i="10" s="1"/>
  <c r="AQ6" i="10"/>
  <c r="Z5" i="10"/>
  <c r="AA5" i="10" s="1"/>
  <c r="AQ5" i="10"/>
  <c r="Z8" i="12"/>
  <c r="AA4" i="12"/>
  <c r="AA8" i="12" s="1"/>
  <c r="X26" i="12"/>
  <c r="Y26" i="12" s="1"/>
  <c r="Z26" i="12" s="1"/>
  <c r="AA26" i="12" s="1"/>
  <c r="X20" i="12"/>
  <c r="Y20" i="12" s="1"/>
  <c r="Z20" i="12" s="1"/>
  <c r="AA20" i="12" s="1"/>
  <c r="Z14" i="12"/>
  <c r="AA10" i="12"/>
  <c r="AA14" i="12" s="1"/>
  <c r="X25" i="12"/>
  <c r="Y25" i="12" s="1"/>
  <c r="Z25" i="12" s="1"/>
  <c r="AA25" i="12" s="1"/>
  <c r="AA17" i="12"/>
  <c r="AA21" i="12" s="1"/>
  <c r="Z21" i="12"/>
  <c r="X12" i="12"/>
  <c r="Y12" i="12" s="1"/>
  <c r="Z12" i="12" s="1"/>
  <c r="AA12" i="12" s="1"/>
  <c r="X27" i="12"/>
  <c r="Y27" i="12" s="1"/>
  <c r="Z27" i="12" s="1"/>
  <c r="AA27" i="12" s="1"/>
  <c r="X24" i="12"/>
  <c r="Y24" i="12" s="1"/>
  <c r="Z24" i="12" s="1"/>
  <c r="Z9" i="11"/>
  <c r="AA4" i="11"/>
  <c r="AA9" i="11" s="1"/>
  <c r="AB19" i="11"/>
  <c r="AD19" i="11" s="1"/>
  <c r="AE19" i="11" s="1"/>
  <c r="AB18" i="11"/>
  <c r="AD18" i="11" s="1"/>
  <c r="AE18" i="11" s="1"/>
  <c r="AB20" i="11"/>
  <c r="AD20" i="11" s="1"/>
  <c r="AE20" i="11" s="1"/>
  <c r="AB17" i="11"/>
  <c r="AD17" i="11" s="1"/>
  <c r="AE17" i="11" s="1"/>
  <c r="Z15" i="11"/>
  <c r="AA11" i="11"/>
  <c r="AA15" i="11" s="1"/>
  <c r="AA4" i="10"/>
  <c r="AA8" i="10" s="1"/>
  <c r="Z8" i="10"/>
  <c r="AA10" i="10"/>
  <c r="AA14" i="10" s="1"/>
  <c r="Z14" i="10"/>
  <c r="M9" i="6"/>
  <c r="Q9" i="6"/>
  <c r="R9" i="6" s="1"/>
  <c r="AB7" i="12" l="1"/>
  <c r="AD7" i="12" s="1"/>
  <c r="AE7" i="12" s="1"/>
  <c r="AB5" i="12"/>
  <c r="AD5" i="12" s="1"/>
  <c r="AE5" i="12" s="1"/>
  <c r="AB6" i="12"/>
  <c r="AD6" i="12" s="1"/>
  <c r="AE6" i="12" s="1"/>
  <c r="AB4" i="12"/>
  <c r="AD4" i="12" s="1"/>
  <c r="AE4" i="12" s="1"/>
  <c r="AB13" i="12"/>
  <c r="AD13" i="12" s="1"/>
  <c r="AE13" i="12" s="1"/>
  <c r="AB10" i="12"/>
  <c r="AD10" i="12" s="1"/>
  <c r="AE10" i="12" s="1"/>
  <c r="AB12" i="12"/>
  <c r="AB11" i="12"/>
  <c r="AD11" i="12" s="1"/>
  <c r="AE11" i="12" s="1"/>
  <c r="AB18" i="12"/>
  <c r="AD18" i="12" s="1"/>
  <c r="AE18" i="12" s="1"/>
  <c r="AB20" i="12"/>
  <c r="AB17" i="12"/>
  <c r="AD17" i="12" s="1"/>
  <c r="AE17" i="12" s="1"/>
  <c r="AB19" i="12"/>
  <c r="AD19" i="12" s="1"/>
  <c r="AE19" i="12" s="1"/>
  <c r="Z28" i="12"/>
  <c r="AA24" i="12"/>
  <c r="AA28" i="12" s="1"/>
  <c r="AF17" i="11"/>
  <c r="AG17" i="11" s="1"/>
  <c r="AH17" i="11" s="1"/>
  <c r="AF18" i="11"/>
  <c r="AG18" i="11" s="1"/>
  <c r="AH18" i="11" s="1"/>
  <c r="AI18" i="11" s="1"/>
  <c r="AB12" i="11"/>
  <c r="AD12" i="11" s="1"/>
  <c r="AE12" i="11" s="1"/>
  <c r="AB14" i="11"/>
  <c r="AD14" i="11" s="1"/>
  <c r="AE14" i="11" s="1"/>
  <c r="AB11" i="11"/>
  <c r="AD11" i="11" s="1"/>
  <c r="AE11" i="11" s="1"/>
  <c r="AB13" i="11"/>
  <c r="AD13" i="11" s="1"/>
  <c r="AE13" i="11" s="1"/>
  <c r="AF20" i="11"/>
  <c r="AG20" i="11" s="1"/>
  <c r="AH20" i="11" s="1"/>
  <c r="AI20" i="11" s="1"/>
  <c r="AF19" i="11"/>
  <c r="AG19" i="11" s="1"/>
  <c r="AH19" i="11" s="1"/>
  <c r="AI19" i="11" s="1"/>
  <c r="AB6" i="11"/>
  <c r="AD6" i="11" s="1"/>
  <c r="AE6" i="11" s="1"/>
  <c r="AB8" i="11"/>
  <c r="AD8" i="11" s="1"/>
  <c r="AE8" i="11" s="1"/>
  <c r="AB5" i="11"/>
  <c r="AD5" i="11" s="1"/>
  <c r="AE5" i="11" s="1"/>
  <c r="AB4" i="11"/>
  <c r="AD4" i="11" s="1"/>
  <c r="AE4" i="11" s="1"/>
  <c r="AB7" i="11"/>
  <c r="AD7" i="11" s="1"/>
  <c r="AE7" i="11" s="1"/>
  <c r="AB10" i="10"/>
  <c r="AD10" i="10" s="1"/>
  <c r="AE10" i="10" s="1"/>
  <c r="AB13" i="10"/>
  <c r="AD13" i="10" s="1"/>
  <c r="AE13" i="10" s="1"/>
  <c r="AB11" i="10"/>
  <c r="AB12" i="10"/>
  <c r="AD12" i="10" s="1"/>
  <c r="AE12" i="10" s="1"/>
  <c r="AB6" i="10"/>
  <c r="AD6" i="10" s="1"/>
  <c r="AE6" i="10" s="1"/>
  <c r="AB4" i="10"/>
  <c r="AD4" i="10" s="1"/>
  <c r="AE4" i="10" s="1"/>
  <c r="AB7" i="10"/>
  <c r="AB5" i="10"/>
  <c r="AD5" i="10" s="1"/>
  <c r="AE5" i="10" s="1"/>
  <c r="I12" i="1"/>
  <c r="AC24" i="12" l="1"/>
  <c r="AD12" i="12"/>
  <c r="AE12" i="12" s="1"/>
  <c r="AF4" i="12"/>
  <c r="AG4" i="12" s="1"/>
  <c r="AH4" i="12" s="1"/>
  <c r="AF11" i="12"/>
  <c r="AG11" i="12" s="1"/>
  <c r="AH11" i="12" s="1"/>
  <c r="AI11" i="12" s="1"/>
  <c r="AF10" i="12"/>
  <c r="AG10" i="12" s="1"/>
  <c r="AH10" i="12" s="1"/>
  <c r="AF19" i="12"/>
  <c r="AG19" i="12" s="1"/>
  <c r="AH19" i="12" s="1"/>
  <c r="AI19" i="12" s="1"/>
  <c r="AF17" i="12"/>
  <c r="AG17" i="12" s="1"/>
  <c r="AH17" i="12" s="1"/>
  <c r="AF6" i="12"/>
  <c r="AG6" i="12" s="1"/>
  <c r="AH6" i="12" s="1"/>
  <c r="AI6" i="12" s="1"/>
  <c r="AB25" i="12"/>
  <c r="AB26" i="12"/>
  <c r="AD26" i="12" s="1"/>
  <c r="AE26" i="12" s="1"/>
  <c r="AB24" i="12"/>
  <c r="AD24" i="12" s="1"/>
  <c r="AE24" i="12" s="1"/>
  <c r="AB27" i="12"/>
  <c r="AD27" i="12" s="1"/>
  <c r="AE27" i="12" s="1"/>
  <c r="AD20" i="12"/>
  <c r="AE20" i="12" s="1"/>
  <c r="AC25" i="12"/>
  <c r="AF5" i="12"/>
  <c r="AG5" i="12" s="1"/>
  <c r="AH5" i="12" s="1"/>
  <c r="AI5" i="12" s="1"/>
  <c r="AF13" i="12"/>
  <c r="AG13" i="12" s="1"/>
  <c r="AH13" i="12" s="1"/>
  <c r="AI13" i="12" s="1"/>
  <c r="AF18" i="12"/>
  <c r="AG18" i="12" s="1"/>
  <c r="AH18" i="12" s="1"/>
  <c r="AI18" i="12" s="1"/>
  <c r="AF7" i="12"/>
  <c r="AG7" i="12" s="1"/>
  <c r="AH7" i="12" s="1"/>
  <c r="AI7" i="12" s="1"/>
  <c r="AF13" i="11"/>
  <c r="AG13" i="11" s="1"/>
  <c r="AH13" i="11" s="1"/>
  <c r="AI13" i="11" s="1"/>
  <c r="AF5" i="11"/>
  <c r="AG5" i="11" s="1"/>
  <c r="AH5" i="11" s="1"/>
  <c r="AI5" i="11" s="1"/>
  <c r="AF8" i="11"/>
  <c r="AG8" i="11" s="1"/>
  <c r="AH8" i="11" s="1"/>
  <c r="AI8" i="11" s="1"/>
  <c r="AF14" i="11"/>
  <c r="AG14" i="11" s="1"/>
  <c r="AH14" i="11" s="1"/>
  <c r="AI14" i="11" s="1"/>
  <c r="AF4" i="11"/>
  <c r="AG4" i="11" s="1"/>
  <c r="AH4" i="11" s="1"/>
  <c r="AF12" i="11"/>
  <c r="AG12" i="11" s="1"/>
  <c r="AH12" i="11" s="1"/>
  <c r="AI12" i="11" s="1"/>
  <c r="AF6" i="11"/>
  <c r="AG6" i="11" s="1"/>
  <c r="AH6" i="11" s="1"/>
  <c r="AI6" i="11" s="1"/>
  <c r="AF11" i="11"/>
  <c r="AG11" i="11" s="1"/>
  <c r="AH11" i="11" s="1"/>
  <c r="AF7" i="11"/>
  <c r="AG7" i="11" s="1"/>
  <c r="AH7" i="11" s="1"/>
  <c r="AI7" i="11" s="1"/>
  <c r="AI17" i="11"/>
  <c r="AI21" i="11" s="1"/>
  <c r="AH21" i="11"/>
  <c r="AF5" i="10"/>
  <c r="AG5" i="10" s="1"/>
  <c r="AH5" i="10" s="1"/>
  <c r="AI5" i="10" s="1"/>
  <c r="AF6" i="10"/>
  <c r="AG6" i="10" s="1"/>
  <c r="AH6" i="10" s="1"/>
  <c r="AI6" i="10" s="1"/>
  <c r="AC7" i="10"/>
  <c r="AD7" i="10" s="1"/>
  <c r="AE7" i="10" s="1"/>
  <c r="AC11" i="10"/>
  <c r="AD11" i="10" s="1"/>
  <c r="AE11" i="10" s="1"/>
  <c r="AF12" i="10"/>
  <c r="AG12" i="10" s="1"/>
  <c r="AH12" i="10" s="1"/>
  <c r="AI12" i="10" s="1"/>
  <c r="AF13" i="10"/>
  <c r="AG13" i="10" s="1"/>
  <c r="AH13" i="10" s="1"/>
  <c r="AI13" i="10" s="1"/>
  <c r="AF4" i="10"/>
  <c r="AG4" i="10" s="1"/>
  <c r="AH4" i="10" s="1"/>
  <c r="AF10" i="10"/>
  <c r="AG10" i="10" s="1"/>
  <c r="AH10" i="10" s="1"/>
  <c r="C12" i="1"/>
  <c r="AE12" i="1"/>
  <c r="AA12" i="1"/>
  <c r="W12" i="1"/>
  <c r="AD25" i="12" l="1"/>
  <c r="AE25" i="12" s="1"/>
  <c r="AF25" i="12" s="1"/>
  <c r="AG25" i="12" s="1"/>
  <c r="AH25" i="12" s="1"/>
  <c r="AI25" i="12" s="1"/>
  <c r="AF26" i="12"/>
  <c r="AG26" i="12" s="1"/>
  <c r="AH26" i="12" s="1"/>
  <c r="AI26" i="12" s="1"/>
  <c r="AH14" i="12"/>
  <c r="AI10" i="12"/>
  <c r="AI14" i="12" s="1"/>
  <c r="AF20" i="12"/>
  <c r="AG20" i="12" s="1"/>
  <c r="AH20" i="12" s="1"/>
  <c r="AI20" i="12" s="1"/>
  <c r="AH21" i="12"/>
  <c r="AI17" i="12"/>
  <c r="AI21" i="12" s="1"/>
  <c r="AH8" i="12"/>
  <c r="AI4" i="12"/>
  <c r="AI8" i="12" s="1"/>
  <c r="AF27" i="12"/>
  <c r="AG27" i="12" s="1"/>
  <c r="AH27" i="12" s="1"/>
  <c r="AI27" i="12" s="1"/>
  <c r="AF12" i="12"/>
  <c r="AG12" i="12" s="1"/>
  <c r="AH12" i="12" s="1"/>
  <c r="AI12" i="12" s="1"/>
  <c r="AF24" i="12"/>
  <c r="AG24" i="12" s="1"/>
  <c r="AH24" i="12" s="1"/>
  <c r="AH15" i="11"/>
  <c r="AI11" i="11"/>
  <c r="AI15" i="11" s="1"/>
  <c r="AJ17" i="11"/>
  <c r="AL17" i="11" s="1"/>
  <c r="AM17" i="11" s="1"/>
  <c r="AJ19" i="11"/>
  <c r="AL19" i="11" s="1"/>
  <c r="AM19" i="11" s="1"/>
  <c r="AJ20" i="11"/>
  <c r="AL20" i="11" s="1"/>
  <c r="AM20" i="11" s="1"/>
  <c r="AJ18" i="11"/>
  <c r="AL18" i="11" s="1"/>
  <c r="AM18" i="11" s="1"/>
  <c r="AI4" i="11"/>
  <c r="AI9" i="11" s="1"/>
  <c r="AH9" i="11"/>
  <c r="AF11" i="10"/>
  <c r="AG11" i="10" s="1"/>
  <c r="AH11" i="10" s="1"/>
  <c r="AI11" i="10" s="1"/>
  <c r="AI10" i="10"/>
  <c r="AF7" i="10"/>
  <c r="AG7" i="10" s="1"/>
  <c r="AH7" i="10" s="1"/>
  <c r="AI7" i="10" s="1"/>
  <c r="AI4" i="10"/>
  <c r="L12" i="1"/>
  <c r="AI14" i="10" l="1"/>
  <c r="AH14" i="10"/>
  <c r="AJ10" i="10" s="1"/>
  <c r="AL10" i="10" s="1"/>
  <c r="AM10" i="10" s="1"/>
  <c r="AN10" i="10" s="1"/>
  <c r="AH8" i="10"/>
  <c r="AI8" i="10"/>
  <c r="AJ13" i="12"/>
  <c r="AL13" i="12" s="1"/>
  <c r="AM13" i="12" s="1"/>
  <c r="AJ12" i="12"/>
  <c r="AJ11" i="12"/>
  <c r="AL11" i="12" s="1"/>
  <c r="AM11" i="12" s="1"/>
  <c r="AJ10" i="12"/>
  <c r="AL10" i="12" s="1"/>
  <c r="AM10" i="12" s="1"/>
  <c r="AJ7" i="12"/>
  <c r="AL7" i="12" s="1"/>
  <c r="AM7" i="12" s="1"/>
  <c r="AJ5" i="12"/>
  <c r="AL5" i="12" s="1"/>
  <c r="AM5" i="12" s="1"/>
  <c r="AJ4" i="12"/>
  <c r="AL4" i="12" s="1"/>
  <c r="AM4" i="12" s="1"/>
  <c r="AJ6" i="12"/>
  <c r="AL6" i="12" s="1"/>
  <c r="AM6" i="12" s="1"/>
  <c r="AI24" i="12"/>
  <c r="AI28" i="12" s="1"/>
  <c r="AH28" i="12"/>
  <c r="AJ18" i="12"/>
  <c r="AL18" i="12" s="1"/>
  <c r="AM18" i="12" s="1"/>
  <c r="AJ20" i="12"/>
  <c r="AJ17" i="12"/>
  <c r="AL17" i="12" s="1"/>
  <c r="AM17" i="12" s="1"/>
  <c r="AJ19" i="12"/>
  <c r="AL19" i="12" s="1"/>
  <c r="AM19" i="12" s="1"/>
  <c r="AN18" i="11"/>
  <c r="AO18" i="11" s="1"/>
  <c r="AN20" i="11"/>
  <c r="AO20" i="11" s="1"/>
  <c r="AN19" i="11"/>
  <c r="AO19" i="11" s="1"/>
  <c r="AJ8" i="11"/>
  <c r="AL8" i="11" s="1"/>
  <c r="AM8" i="11" s="1"/>
  <c r="AJ4" i="11"/>
  <c r="AL4" i="11" s="1"/>
  <c r="AM4" i="11" s="1"/>
  <c r="AJ5" i="11"/>
  <c r="AL5" i="11" s="1"/>
  <c r="AM5" i="11" s="1"/>
  <c r="AJ7" i="11"/>
  <c r="AL7" i="11" s="1"/>
  <c r="AM7" i="11" s="1"/>
  <c r="AJ6" i="11"/>
  <c r="AL6" i="11" s="1"/>
  <c r="AM6" i="11" s="1"/>
  <c r="AN17" i="11"/>
  <c r="AO17" i="11" s="1"/>
  <c r="AJ13" i="11"/>
  <c r="AL13" i="11" s="1"/>
  <c r="AM13" i="11" s="1"/>
  <c r="AJ12" i="11"/>
  <c r="AL12" i="11" s="1"/>
  <c r="AM12" i="11" s="1"/>
  <c r="AJ11" i="11"/>
  <c r="AL11" i="11" s="1"/>
  <c r="AM11" i="11" s="1"/>
  <c r="AJ14" i="11"/>
  <c r="AL14" i="11" s="1"/>
  <c r="AM14" i="11" s="1"/>
  <c r="AJ6" i="10"/>
  <c r="AL6" i="10" s="1"/>
  <c r="AM6" i="10" s="1"/>
  <c r="AN6" i="10" s="1"/>
  <c r="P12" i="1"/>
  <c r="AJ12" i="10" l="1"/>
  <c r="AL12" i="10" s="1"/>
  <c r="AM12" i="10" s="1"/>
  <c r="AN12" i="10" s="1"/>
  <c r="AJ7" i="10"/>
  <c r="AJ11" i="10"/>
  <c r="AJ13" i="10"/>
  <c r="AL13" i="10" s="1"/>
  <c r="AM13" i="10" s="1"/>
  <c r="AN13" i="10" s="1"/>
  <c r="AJ4" i="10"/>
  <c r="AL4" i="10" s="1"/>
  <c r="AM4" i="10" s="1"/>
  <c r="AN4" i="10" s="1"/>
  <c r="AJ5" i="10"/>
  <c r="AL5" i="10" s="1"/>
  <c r="AM5" i="10" s="1"/>
  <c r="AN5" i="10" s="1"/>
  <c r="AN6" i="12"/>
  <c r="AO6" i="12" s="1"/>
  <c r="AN11" i="12"/>
  <c r="AO11" i="12" s="1"/>
  <c r="AN4" i="12"/>
  <c r="AO4" i="12" s="1"/>
  <c r="AN19" i="12"/>
  <c r="AO19" i="12" s="1"/>
  <c r="AN17" i="12"/>
  <c r="AO17" i="12" s="1"/>
  <c r="AN7" i="12"/>
  <c r="AO7" i="12" s="1"/>
  <c r="AL20" i="12"/>
  <c r="AM20" i="12" s="1"/>
  <c r="AK25" i="12"/>
  <c r="AN10" i="12"/>
  <c r="AO10" i="12" s="1"/>
  <c r="AN18" i="12"/>
  <c r="AO18" i="12" s="1"/>
  <c r="AJ25" i="12"/>
  <c r="AJ24" i="12"/>
  <c r="AJ26" i="12"/>
  <c r="AL26" i="12" s="1"/>
  <c r="AM26" i="12" s="1"/>
  <c r="AJ27" i="12"/>
  <c r="AL27" i="12" s="1"/>
  <c r="AM27" i="12" s="1"/>
  <c r="AK24" i="12"/>
  <c r="AL12" i="12"/>
  <c r="AM12" i="12" s="1"/>
  <c r="AN5" i="12"/>
  <c r="AO5" i="12" s="1"/>
  <c r="AN13" i="12"/>
  <c r="AO13" i="12" s="1"/>
  <c r="AN8" i="11"/>
  <c r="AO8" i="11" s="1"/>
  <c r="AQ19" i="11"/>
  <c r="AP19" i="11"/>
  <c r="AN12" i="11"/>
  <c r="AO12" i="11" s="1"/>
  <c r="AQ17" i="11"/>
  <c r="AQ21" i="11" s="1"/>
  <c r="AP17" i="11"/>
  <c r="AP21" i="11" s="1"/>
  <c r="AN6" i="11"/>
  <c r="AO6" i="11" s="1"/>
  <c r="AN11" i="11"/>
  <c r="AO11" i="11" s="1"/>
  <c r="AN4" i="11"/>
  <c r="AO4" i="11" s="1"/>
  <c r="AN13" i="11"/>
  <c r="AO13" i="11" s="1"/>
  <c r="AQ20" i="11"/>
  <c r="AP20" i="11"/>
  <c r="AN7" i="11"/>
  <c r="AO7" i="11" s="1"/>
  <c r="AN14" i="11"/>
  <c r="AO14" i="11" s="1"/>
  <c r="AN5" i="11"/>
  <c r="AO5" i="11" s="1"/>
  <c r="AP18" i="11"/>
  <c r="AQ18" i="11"/>
  <c r="AK7" i="10"/>
  <c r="AK11" i="10"/>
  <c r="AL11" i="10" s="1"/>
  <c r="AM11" i="10" s="1"/>
  <c r="AN11" i="10" s="1"/>
  <c r="AL7" i="10"/>
  <c r="AM7" i="10" s="1"/>
  <c r="AN7" i="10" s="1"/>
  <c r="M12" i="1"/>
  <c r="S12" i="1"/>
  <c r="X12" i="1" s="1"/>
  <c r="AN12" i="12" l="1"/>
  <c r="AO12" i="12" s="1"/>
  <c r="AQ7" i="12"/>
  <c r="AP7" i="12"/>
  <c r="AQ11" i="12"/>
  <c r="AP11" i="12"/>
  <c r="AQ19" i="12"/>
  <c r="AP19" i="12"/>
  <c r="AQ4" i="12"/>
  <c r="AQ8" i="12" s="1"/>
  <c r="AP4" i="12"/>
  <c r="AP8" i="12" s="1"/>
  <c r="AL24" i="12"/>
  <c r="AM24" i="12" s="1"/>
  <c r="AQ13" i="12"/>
  <c r="AP13" i="12"/>
  <c r="AL25" i="12"/>
  <c r="AM25" i="12" s="1"/>
  <c r="AN27" i="12"/>
  <c r="AO27" i="12" s="1"/>
  <c r="AN20" i="12"/>
  <c r="AO20" i="12" s="1"/>
  <c r="AQ18" i="12"/>
  <c r="AP18" i="12"/>
  <c r="AQ10" i="12"/>
  <c r="AQ14" i="12" s="1"/>
  <c r="AP10" i="12"/>
  <c r="AP14" i="12" s="1"/>
  <c r="AN26" i="12"/>
  <c r="AO26" i="12" s="1"/>
  <c r="AQ5" i="12"/>
  <c r="AP5" i="12"/>
  <c r="AQ17" i="12"/>
  <c r="AQ21" i="12" s="1"/>
  <c r="AP17" i="12"/>
  <c r="AP21" i="12" s="1"/>
  <c r="AQ6" i="12"/>
  <c r="AP6" i="12"/>
  <c r="AP4" i="11"/>
  <c r="AP9" i="11" s="1"/>
  <c r="AQ4" i="11"/>
  <c r="AQ9" i="11" s="1"/>
  <c r="AQ13" i="11"/>
  <c r="AP13" i="11"/>
  <c r="AP12" i="11"/>
  <c r="AQ12" i="11"/>
  <c r="AP5" i="11"/>
  <c r="AQ5" i="11"/>
  <c r="AQ7" i="11"/>
  <c r="AP7" i="11"/>
  <c r="AQ11" i="11"/>
  <c r="AQ15" i="11" s="1"/>
  <c r="AP11" i="11"/>
  <c r="AP15" i="11" s="1"/>
  <c r="AP14" i="11"/>
  <c r="AQ14" i="11"/>
  <c r="AQ6" i="11"/>
  <c r="AP6" i="11"/>
  <c r="AP8" i="11"/>
  <c r="AQ8" i="11"/>
  <c r="Z12" i="1"/>
  <c r="T12" i="1"/>
  <c r="P9" i="6"/>
  <c r="O9" i="6"/>
  <c r="AQ27" i="12" l="1"/>
  <c r="AP27" i="12"/>
  <c r="AR11" i="12"/>
  <c r="AT11" i="12" s="1"/>
  <c r="AU11" i="12" s="1"/>
  <c r="AV11" i="12" s="1"/>
  <c r="AW11" i="12" s="1"/>
  <c r="AX11" i="12" s="1"/>
  <c r="AY11" i="12" s="1"/>
  <c r="AR13" i="12"/>
  <c r="AT13" i="12" s="1"/>
  <c r="AU13" i="12" s="1"/>
  <c r="AV13" i="12" s="1"/>
  <c r="AW13" i="12" s="1"/>
  <c r="AX13" i="12" s="1"/>
  <c r="AY13" i="12" s="1"/>
  <c r="AR12" i="12"/>
  <c r="AR10" i="12"/>
  <c r="AT10" i="12" s="1"/>
  <c r="AU10" i="12" s="1"/>
  <c r="AV10" i="12" s="1"/>
  <c r="AW10" i="12" s="1"/>
  <c r="AX10" i="12" s="1"/>
  <c r="AQ26" i="12"/>
  <c r="AP26" i="12"/>
  <c r="AN25" i="12"/>
  <c r="AO25" i="12" s="1"/>
  <c r="AR18" i="12"/>
  <c r="AT18" i="12" s="1"/>
  <c r="AU18" i="12" s="1"/>
  <c r="AV18" i="12" s="1"/>
  <c r="AW18" i="12" s="1"/>
  <c r="AX18" i="12" s="1"/>
  <c r="AY18" i="12" s="1"/>
  <c r="AR20" i="12"/>
  <c r="AR19" i="12"/>
  <c r="AT19" i="12" s="1"/>
  <c r="AU19" i="12" s="1"/>
  <c r="AV19" i="12" s="1"/>
  <c r="AW19" i="12" s="1"/>
  <c r="AX19" i="12" s="1"/>
  <c r="AY19" i="12" s="1"/>
  <c r="AR17" i="12"/>
  <c r="AT17" i="12" s="1"/>
  <c r="AU17" i="12" s="1"/>
  <c r="AV17" i="12" s="1"/>
  <c r="AW17" i="12" s="1"/>
  <c r="AX17" i="12" s="1"/>
  <c r="AN24" i="12"/>
  <c r="AO24" i="12" s="1"/>
  <c r="AR5" i="12"/>
  <c r="AT5" i="12" s="1"/>
  <c r="AU5" i="12" s="1"/>
  <c r="AV5" i="12" s="1"/>
  <c r="AW5" i="12" s="1"/>
  <c r="AX5" i="12" s="1"/>
  <c r="AY5" i="12" s="1"/>
  <c r="AR7" i="12"/>
  <c r="AT7" i="12" s="1"/>
  <c r="AU7" i="12" s="1"/>
  <c r="AV7" i="12" s="1"/>
  <c r="AW7" i="12" s="1"/>
  <c r="AX7" i="12" s="1"/>
  <c r="AY7" i="12" s="1"/>
  <c r="AR4" i="12"/>
  <c r="AT4" i="12" s="1"/>
  <c r="AU4" i="12" s="1"/>
  <c r="AV4" i="12" s="1"/>
  <c r="AW4" i="12" s="1"/>
  <c r="AX4" i="12" s="1"/>
  <c r="AR6" i="12"/>
  <c r="AT6" i="12" s="1"/>
  <c r="AU6" i="12" s="1"/>
  <c r="AV6" i="12" s="1"/>
  <c r="AW6" i="12" s="1"/>
  <c r="AX6" i="12" s="1"/>
  <c r="AY6" i="12" s="1"/>
  <c r="AP20" i="12"/>
  <c r="AQ20" i="12"/>
  <c r="AQ12" i="12"/>
  <c r="AP12" i="12"/>
  <c r="AR20" i="11"/>
  <c r="AT20" i="11" s="1"/>
  <c r="AU20" i="11" s="1"/>
  <c r="AV20" i="11" s="1"/>
  <c r="AR17" i="11"/>
  <c r="AT17" i="11" s="1"/>
  <c r="AU17" i="11" s="1"/>
  <c r="AV17" i="11" s="1"/>
  <c r="AR13" i="11"/>
  <c r="AT13" i="11" s="1"/>
  <c r="AU13" i="11" s="1"/>
  <c r="AV13" i="11" s="1"/>
  <c r="AR19" i="11"/>
  <c r="AT19" i="11" s="1"/>
  <c r="AU19" i="11" s="1"/>
  <c r="AV19" i="11" s="1"/>
  <c r="AR12" i="11"/>
  <c r="AT12" i="11" s="1"/>
  <c r="AU12" i="11" s="1"/>
  <c r="AV12" i="11" s="1"/>
  <c r="AR14" i="11"/>
  <c r="AT14" i="11" s="1"/>
  <c r="AU14" i="11" s="1"/>
  <c r="AV14" i="11" s="1"/>
  <c r="AR11" i="11"/>
  <c r="AT11" i="11" s="1"/>
  <c r="AU11" i="11" s="1"/>
  <c r="AV11" i="11" s="1"/>
  <c r="AR18" i="11"/>
  <c r="AT18" i="11" s="1"/>
  <c r="AU18" i="11" s="1"/>
  <c r="AV18" i="11" s="1"/>
  <c r="AR4" i="11"/>
  <c r="AT4" i="11" s="1"/>
  <c r="AU4" i="11" s="1"/>
  <c r="AV4" i="11" s="1"/>
  <c r="AR6" i="11"/>
  <c r="AT6" i="11" s="1"/>
  <c r="AU6" i="11" s="1"/>
  <c r="AV6" i="11" s="1"/>
  <c r="AR8" i="11"/>
  <c r="AT8" i="11" s="1"/>
  <c r="AU8" i="11" s="1"/>
  <c r="AV8" i="11" s="1"/>
  <c r="AR7" i="11"/>
  <c r="AT7" i="11" s="1"/>
  <c r="AU7" i="11" s="1"/>
  <c r="AV7" i="11" s="1"/>
  <c r="AR5" i="11"/>
  <c r="AT5" i="11" s="1"/>
  <c r="AU5" i="11" s="1"/>
  <c r="AV5" i="11" s="1"/>
  <c r="U12" i="1"/>
  <c r="V12" i="1"/>
  <c r="AT20" i="12" l="1"/>
  <c r="AU20" i="12" s="1"/>
  <c r="AV20" i="12" s="1"/>
  <c r="AW20" i="12" s="1"/>
  <c r="AX20" i="12" s="1"/>
  <c r="AY20" i="12" s="1"/>
  <c r="AS25" i="12"/>
  <c r="AQ24" i="12"/>
  <c r="AQ28" i="12" s="1"/>
  <c r="AP24" i="12"/>
  <c r="AP28" i="12" s="1"/>
  <c r="AY17" i="12"/>
  <c r="AY21" i="12" s="1"/>
  <c r="AX21" i="12"/>
  <c r="AX8" i="12"/>
  <c r="AY4" i="12"/>
  <c r="AY8" i="12" s="1"/>
  <c r="AX14" i="12"/>
  <c r="AY10" i="12"/>
  <c r="AY14" i="12" s="1"/>
  <c r="AS24" i="12"/>
  <c r="AT12" i="12"/>
  <c r="AU12" i="12" s="1"/>
  <c r="AV12" i="12" s="1"/>
  <c r="AW12" i="12" s="1"/>
  <c r="AX12" i="12" s="1"/>
  <c r="AY12" i="12" s="1"/>
  <c r="AQ25" i="12"/>
  <c r="AP25" i="12"/>
  <c r="AC12" i="1"/>
  <c r="AD12" i="1" s="1"/>
  <c r="AB12" i="1"/>
  <c r="AR27" i="12" l="1"/>
  <c r="AT27" i="12" s="1"/>
  <c r="AU27" i="12" s="1"/>
  <c r="AV27" i="12" s="1"/>
  <c r="AW27" i="12" s="1"/>
  <c r="AX27" i="12" s="1"/>
  <c r="AY27" i="12" s="1"/>
  <c r="AR25" i="12"/>
  <c r="AT25" i="12" s="1"/>
  <c r="AU25" i="12" s="1"/>
  <c r="AV25" i="12" s="1"/>
  <c r="AW25" i="12" s="1"/>
  <c r="AX25" i="12" s="1"/>
  <c r="AY25" i="12" s="1"/>
  <c r="AR24" i="12"/>
  <c r="AT24" i="12" s="1"/>
  <c r="AU24" i="12" s="1"/>
  <c r="AV24" i="12" s="1"/>
  <c r="AW24" i="12" s="1"/>
  <c r="AX24" i="12" s="1"/>
  <c r="AR26" i="12"/>
  <c r="AT26" i="12" s="1"/>
  <c r="AU26" i="12" s="1"/>
  <c r="AV26" i="12" s="1"/>
  <c r="AW26" i="12" s="1"/>
  <c r="AX26" i="12" s="1"/>
  <c r="AY26" i="12" s="1"/>
  <c r="AZ5" i="12"/>
  <c r="BB5" i="12" s="1"/>
  <c r="BC5" i="12" s="1"/>
  <c r="BD5" i="12" s="1"/>
  <c r="AZ6" i="12"/>
  <c r="BB6" i="12" s="1"/>
  <c r="BC6" i="12" s="1"/>
  <c r="BD6" i="12" s="1"/>
  <c r="AZ4" i="12"/>
  <c r="BB4" i="12" s="1"/>
  <c r="BC4" i="12" s="1"/>
  <c r="BD4" i="12" s="1"/>
  <c r="AZ7" i="12"/>
  <c r="BB7" i="12" s="1"/>
  <c r="BC7" i="12" s="1"/>
  <c r="BD7" i="12" s="1"/>
  <c r="AZ19" i="12"/>
  <c r="BB19" i="12" s="1"/>
  <c r="BC19" i="12" s="1"/>
  <c r="BD19" i="12" s="1"/>
  <c r="AZ18" i="12"/>
  <c r="BB18" i="12" s="1"/>
  <c r="BC18" i="12" s="1"/>
  <c r="BD18" i="12" s="1"/>
  <c r="AZ17" i="12"/>
  <c r="BB17" i="12" s="1"/>
  <c r="BC17" i="12" s="1"/>
  <c r="BD17" i="12" s="1"/>
  <c r="AZ20" i="12"/>
  <c r="BB20" i="12" s="1"/>
  <c r="BC20" i="12" s="1"/>
  <c r="BD20" i="12" s="1"/>
  <c r="AZ11" i="12"/>
  <c r="BB11" i="12" s="1"/>
  <c r="BC11" i="12" s="1"/>
  <c r="BD11" i="12" s="1"/>
  <c r="AZ10" i="12"/>
  <c r="BB10" i="12" s="1"/>
  <c r="BC10" i="12" s="1"/>
  <c r="BD10" i="12" s="1"/>
  <c r="AZ13" i="12"/>
  <c r="BB13" i="12" s="1"/>
  <c r="BC13" i="12" s="1"/>
  <c r="BD13" i="12" s="1"/>
  <c r="AZ12" i="12"/>
  <c r="AF12" i="1"/>
  <c r="BA24" i="12" l="1"/>
  <c r="BB12" i="12"/>
  <c r="BC12" i="12" s="1"/>
  <c r="BD12" i="12" s="1"/>
  <c r="AY24" i="12"/>
  <c r="AY28" i="12" s="1"/>
  <c r="AX28" i="12"/>
  <c r="AZ25" i="12" l="1"/>
  <c r="BB25" i="12" s="1"/>
  <c r="BC25" i="12" s="1"/>
  <c r="BD25" i="12" s="1"/>
  <c r="AZ27" i="12"/>
  <c r="BB27" i="12" s="1"/>
  <c r="BC27" i="12" s="1"/>
  <c r="BD27" i="12" s="1"/>
  <c r="AZ24" i="12"/>
  <c r="BB24" i="12" s="1"/>
  <c r="BC24" i="12" s="1"/>
  <c r="BD24" i="12" s="1"/>
  <c r="AZ26" i="12"/>
  <c r="BB26" i="12" s="1"/>
  <c r="BC26" i="12" s="1"/>
  <c r="BD26" i="12" s="1"/>
</calcChain>
</file>

<file path=xl/sharedStrings.xml><?xml version="1.0" encoding="utf-8"?>
<sst xmlns="http://schemas.openxmlformats.org/spreadsheetml/2006/main" count="279" uniqueCount="132">
  <si>
    <t>A</t>
  </si>
  <si>
    <t>Conducción General</t>
  </si>
  <si>
    <t>Datos</t>
  </si>
  <si>
    <t>Diámetro teórico</t>
  </si>
  <si>
    <t>Proceso</t>
  </si>
  <si>
    <t>Respuestas</t>
  </si>
  <si>
    <t>DE</t>
  </si>
  <si>
    <t>Cota real de salida</t>
  </si>
  <si>
    <t>Cota de llegada</t>
  </si>
  <si>
    <t>Cota real de llegada</t>
  </si>
  <si>
    <t>Longitud</t>
  </si>
  <si>
    <t>Incremento</t>
  </si>
  <si>
    <t>Longitud de diseño</t>
  </si>
  <si>
    <t>Q</t>
  </si>
  <si>
    <t>Coeficiente de rugosidad</t>
  </si>
  <si>
    <t>Perdida de carga</t>
  </si>
  <si>
    <t>Diametro mayor en pulgadas</t>
  </si>
  <si>
    <t>Perdida de carga teoríca Diam. mayor</t>
  </si>
  <si>
    <t>Diametro menor en pulgadas</t>
  </si>
  <si>
    <t>Perdida de carga teoríca Diam. menor</t>
  </si>
  <si>
    <t>Diametro mayor</t>
  </si>
  <si>
    <t>Diametro menor</t>
  </si>
  <si>
    <t>Perdida de Carga Total</t>
  </si>
  <si>
    <t>Cota piezométrica Diam. Mayor</t>
  </si>
  <si>
    <t>Cota piezométrica Diam. Menor</t>
  </si>
  <si>
    <t>metros</t>
  </si>
  <si>
    <t>%</t>
  </si>
  <si>
    <t>l/s</t>
  </si>
  <si>
    <t>Pulgadas</t>
  </si>
  <si>
    <t>Diametro nominal</t>
  </si>
  <si>
    <t>Diametro real</t>
  </si>
  <si>
    <t>Longitud real de tuberia</t>
  </si>
  <si>
    <t>Perdida de carga real</t>
  </si>
  <si>
    <t>Velocidad  m/seg.</t>
  </si>
  <si>
    <t>PVC</t>
  </si>
  <si>
    <t>N</t>
  </si>
  <si>
    <t>R</t>
  </si>
  <si>
    <t>Factor de crecimiento</t>
  </si>
  <si>
    <t>Densidad de vivienda</t>
  </si>
  <si>
    <t>Dotación</t>
  </si>
  <si>
    <t>PC</t>
  </si>
  <si>
    <t>Presión diámetro tanque de distribución</t>
  </si>
  <si>
    <t>DISEÑO HIDRAULICO:</t>
  </si>
  <si>
    <t>Tramo</t>
  </si>
  <si>
    <t>tipo de tubería</t>
  </si>
  <si>
    <t>longit.</t>
  </si>
  <si>
    <t>Long (3%)</t>
  </si>
  <si>
    <t>Caudal</t>
  </si>
  <si>
    <t>Cota de Terreno</t>
  </si>
  <si>
    <t xml:space="preserve">D. Nom </t>
  </si>
  <si>
    <t>Diam real</t>
  </si>
  <si>
    <t>Vel.</t>
  </si>
  <si>
    <t>HF</t>
  </si>
  <si>
    <t>Observaciones</t>
  </si>
  <si>
    <t>mater.</t>
  </si>
  <si>
    <t>presión</t>
  </si>
  <si>
    <t>(mts.)</t>
  </si>
  <si>
    <t>(l/s)</t>
  </si>
  <si>
    <t>Inicial</t>
  </si>
  <si>
    <t>Final</t>
  </si>
  <si>
    <t>(pulg.)</t>
  </si>
  <si>
    <t>(m/s)</t>
  </si>
  <si>
    <t>Longitud real</t>
  </si>
  <si>
    <t>Cota de terreno {salida)</t>
  </si>
  <si>
    <t>CRP 2</t>
  </si>
  <si>
    <t>CRP 3</t>
  </si>
  <si>
    <t>P. C.</t>
  </si>
  <si>
    <t>Viviendas actuales</t>
  </si>
  <si>
    <t>Poblacion actual</t>
  </si>
  <si>
    <t>Viviendas futuras</t>
  </si>
  <si>
    <t>Población futura</t>
  </si>
  <si>
    <t>Caudal medio</t>
  </si>
  <si>
    <t>Caudal de día máximo</t>
  </si>
  <si>
    <t>Caudal de hora máxima</t>
  </si>
  <si>
    <t>Caudal de consumo simultaneo</t>
  </si>
  <si>
    <t>Criterios de diseño</t>
  </si>
  <si>
    <t>años</t>
  </si>
  <si>
    <t>Habit. / Viv.</t>
  </si>
  <si>
    <t>Sumatoria</t>
  </si>
  <si>
    <t>l / hab / día</t>
  </si>
  <si>
    <t>Factor de día máximo</t>
  </si>
  <si>
    <t>Factor de hora máxima</t>
  </si>
  <si>
    <t>Volumen del tanque de dist.</t>
  </si>
  <si>
    <t>Volumen asumido</t>
  </si>
  <si>
    <t>m3</t>
  </si>
  <si>
    <t>coeficiente</t>
  </si>
  <si>
    <t>Perdida de carga propuesta</t>
  </si>
  <si>
    <t>A estación</t>
  </si>
  <si>
    <t>(m)</t>
  </si>
  <si>
    <t>De estación</t>
  </si>
  <si>
    <t>Circuito</t>
  </si>
  <si>
    <t>Tubería</t>
  </si>
  <si>
    <t>C</t>
  </si>
  <si>
    <t>Diamtero</t>
  </si>
  <si>
    <t>Hf</t>
  </si>
  <si>
    <t>Hf/Q</t>
  </si>
  <si>
    <t>Delta</t>
  </si>
  <si>
    <t>Delta final</t>
  </si>
  <si>
    <t>Caudal 1</t>
  </si>
  <si>
    <t>Caudal 2</t>
  </si>
  <si>
    <t>Caudal 3</t>
  </si>
  <si>
    <t>Caudal 4</t>
  </si>
  <si>
    <t>Caudal 5</t>
  </si>
  <si>
    <t>El delta mayor sea menor al 5/1000 del caudal de entrada</t>
  </si>
  <si>
    <t>Qfinal</t>
  </si>
  <si>
    <t>Q1 final</t>
  </si>
  <si>
    <t>90 PRESION MAX EN CONDUCCION</t>
  </si>
  <si>
    <t>60 PRESION MAX EN DISTRIBUCION</t>
  </si>
  <si>
    <t>CRP EN COTA 880</t>
  </si>
  <si>
    <t>EL SISTEMA TIENE 3 CRP</t>
  </si>
  <si>
    <t>PUNTOS DE CONSUMO</t>
  </si>
  <si>
    <t xml:space="preserve">PARA BUEN CAUDAL DE ALMACENAMIENTO SE OPTA POR USAR UN TANQUE DE 300 M3 TAMBIEN POR LO DEL PLANO TIPICO </t>
  </si>
  <si>
    <t>DIAGRAMA DE FLUJO</t>
  </si>
  <si>
    <t>hardy cross es unicamente para balancear caudales</t>
  </si>
  <si>
    <t>TD</t>
  </si>
  <si>
    <t>PRESIONES</t>
  </si>
  <si>
    <t>CURVAS DE PRESION O ISOBARAS</t>
  </si>
  <si>
    <t>CURVAS MAS DESPEGADAS HAY MENOR PERDIDA DE CARGA Y MIENTRAS MAS PEGADAS MAYOR PERDIDA DE CARGA</t>
  </si>
  <si>
    <t>LAS CURVAS DE PRESION 100PRE VAN PERPENDICULARES A LA DIRECCION DEL FLUJO</t>
  </si>
  <si>
    <t>J</t>
  </si>
  <si>
    <t>CAJAS ROMPE PRESION</t>
  </si>
  <si>
    <t>B</t>
  </si>
  <si>
    <t>L</t>
  </si>
  <si>
    <t>K</t>
  </si>
  <si>
    <t>no sea mayor a 10</t>
  </si>
  <si>
    <t>SE PROPUSO</t>
  </si>
  <si>
    <t>Q BAJE A 0</t>
  </si>
  <si>
    <t>HF QUE BAJE  A CERO HACIENDO MAS PEQUEÑO LAS PERDIDAS POS O MASS GRANDES LAS PERDIDAS NEG</t>
  </si>
  <si>
    <t>LA HF NEG SOLO INDICA LA DIRECCION DEL FLUJO</t>
  </si>
  <si>
    <t>Presion Dinamica</t>
  </si>
  <si>
    <t>hf para cota de presion</t>
  </si>
  <si>
    <t>CAPT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</si>
</sst>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&quot;E-&quot;\ 0"/>
    <numFmt numFmtId="165" formatCode="0.000"/>
    <numFmt numFmtId="166" formatCode="0.0"/>
    <numFmt numFmtId="167" formatCode="#,##0.0000_ ;\-#,##0.0000\ "/>
    <numFmt numFmtId="168" formatCode="0.00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Batang"/>
      <family val="1"/>
    </font>
    <font>
      <sz val="11"/>
      <color theme="1"/>
      <name val="Batang"/>
      <family val="1"/>
    </font>
    <font>
      <sz val="10"/>
      <name val="Arial"/>
      <family val="2"/>
    </font>
    <font>
      <b/>
      <sz val="25"/>
      <color theme="1"/>
      <name val="Batang"/>
      <family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20"/>
      <name val="Arial"/>
      <family val="2"/>
    </font>
    <font>
      <sz val="15"/>
      <name val="Arial"/>
      <family val="2"/>
    </font>
    <font>
      <b/>
      <sz val="11"/>
      <color theme="1"/>
      <name val="Book Antiqua"/>
      <family val="1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18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2" borderId="0" xfId="1" applyFill="1" applyAlignment="1">
      <alignment horizontal="center"/>
    </xf>
    <xf numFmtId="0" fontId="3" fillId="4" borderId="2" xfId="1" applyFill="1" applyBorder="1" applyAlignment="1">
      <alignment horizontal="center" vertical="center"/>
    </xf>
    <xf numFmtId="0" fontId="3" fillId="5" borderId="0" xfId="1" applyFill="1" applyAlignment="1">
      <alignment horizontal="center" vertical="center"/>
    </xf>
    <xf numFmtId="0" fontId="3" fillId="3" borderId="1" xfId="1" applyFill="1" applyBorder="1" applyAlignment="1">
      <alignment horizontal="center" vertical="center" wrapText="1"/>
    </xf>
    <xf numFmtId="0" fontId="3" fillId="3" borderId="1" xfId="1" applyFill="1" applyBorder="1" applyAlignment="1">
      <alignment horizontal="center" vertical="center"/>
    </xf>
    <xf numFmtId="0" fontId="3" fillId="4" borderId="1" xfId="1" applyFill="1" applyBorder="1" applyAlignment="1">
      <alignment horizontal="center" vertical="center" wrapText="1"/>
    </xf>
    <xf numFmtId="0" fontId="3" fillId="5" borderId="0" xfId="1" applyFill="1" applyAlignment="1">
      <alignment horizontal="center" vertical="center" wrapText="1"/>
    </xf>
    <xf numFmtId="0" fontId="3" fillId="3" borderId="7" xfId="1" applyFill="1" applyBorder="1" applyAlignment="1">
      <alignment horizontal="center" vertical="center"/>
    </xf>
    <xf numFmtId="0" fontId="3" fillId="4" borderId="1" xfId="1" applyFill="1" applyBorder="1" applyAlignment="1">
      <alignment horizontal="center" vertical="center"/>
    </xf>
    <xf numFmtId="0" fontId="3" fillId="6" borderId="1" xfId="1" applyFill="1" applyBorder="1" applyAlignment="1">
      <alignment horizontal="center" vertical="center" wrapText="1"/>
    </xf>
    <xf numFmtId="4" fontId="3" fillId="0" borderId="1" xfId="1" applyNumberFormat="1" applyBorder="1" applyAlignment="1">
      <alignment horizontal="center" vertical="center" wrapText="1"/>
    </xf>
    <xf numFmtId="4" fontId="3" fillId="0" borderId="7" xfId="1" applyNumberFormat="1" applyBorder="1" applyAlignment="1">
      <alignment horizontal="center" vertical="center" wrapText="1"/>
    </xf>
    <xf numFmtId="0" fontId="3" fillId="0" borderId="7" xfId="1" applyBorder="1" applyAlignment="1">
      <alignment horizontal="center" vertical="center"/>
    </xf>
    <xf numFmtId="2" fontId="3" fillId="0" borderId="7" xfId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3" fillId="0" borderId="0" xfId="1" applyNumberFormat="1" applyAlignment="1">
      <alignment horizont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64" fontId="3" fillId="0" borderId="1" xfId="1" applyNumberFormat="1" applyBorder="1" applyAlignment="1">
      <alignment horizontal="center" vertical="center" wrapText="1"/>
    </xf>
    <xf numFmtId="4" fontId="3" fillId="0" borderId="0" xfId="1" applyNumberFormat="1" applyAlignment="1">
      <alignment vertical="center" wrapText="1"/>
    </xf>
    <xf numFmtId="164" fontId="3" fillId="0" borderId="0" xfId="1" applyNumberFormat="1" applyAlignment="1">
      <alignment vertical="center" wrapText="1"/>
    </xf>
    <xf numFmtId="0" fontId="3" fillId="0" borderId="0" xfId="1"/>
    <xf numFmtId="0" fontId="7" fillId="0" borderId="0" xfId="1" applyFont="1"/>
    <xf numFmtId="2" fontId="3" fillId="0" borderId="0" xfId="1" applyNumberFormat="1"/>
    <xf numFmtId="0" fontId="3" fillId="0" borderId="1" xfId="1" applyBorder="1" applyAlignment="1">
      <alignment horizontal="center"/>
    </xf>
    <xf numFmtId="2" fontId="3" fillId="0" borderId="1" xfId="1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4" fontId="0" fillId="0" borderId="0" xfId="0" applyNumberFormat="1" applyAlignment="1">
      <alignment horizontal="center"/>
    </xf>
    <xf numFmtId="4" fontId="5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5" fillId="0" borderId="0" xfId="0" applyFont="1"/>
    <xf numFmtId="165" fontId="3" fillId="7" borderId="7" xfId="1" applyNumberFormat="1" applyFill="1" applyBorder="1" applyAlignment="1">
      <alignment horizontal="center" vertical="center"/>
    </xf>
    <xf numFmtId="0" fontId="3" fillId="8" borderId="7" xfId="1" applyFill="1" applyBorder="1" applyAlignment="1">
      <alignment horizontal="center" vertical="center"/>
    </xf>
    <xf numFmtId="1" fontId="3" fillId="8" borderId="7" xfId="1" applyNumberFormat="1" applyFill="1" applyBorder="1" applyAlignment="1">
      <alignment horizontal="center" vertical="center"/>
    </xf>
    <xf numFmtId="165" fontId="3" fillId="8" borderId="7" xfId="1" applyNumberFormat="1" applyFill="1" applyBorder="1" applyAlignment="1">
      <alignment horizontal="center" vertical="center"/>
    </xf>
    <xf numFmtId="4" fontId="3" fillId="8" borderId="7" xfId="1" applyNumberFormat="1" applyFill="1" applyBorder="1" applyAlignment="1">
      <alignment horizontal="center" vertical="center" wrapText="1"/>
    </xf>
    <xf numFmtId="4" fontId="3" fillId="8" borderId="0" xfId="1" applyNumberFormat="1" applyFill="1" applyAlignment="1">
      <alignment horizontal="center" vertical="center" wrapText="1"/>
    </xf>
    <xf numFmtId="4" fontId="0" fillId="8" borderId="1" xfId="0" applyNumberFormat="1" applyFill="1" applyBorder="1" applyAlignment="1">
      <alignment horizontal="center" vertical="center"/>
    </xf>
    <xf numFmtId="2" fontId="3" fillId="8" borderId="1" xfId="1" applyNumberFormat="1" applyFill="1" applyBorder="1" applyAlignment="1">
      <alignment horizontal="center" vertical="center"/>
    </xf>
    <xf numFmtId="2" fontId="3" fillId="8" borderId="5" xfId="1" applyNumberFormat="1" applyFill="1" applyBorder="1" applyAlignment="1">
      <alignment horizontal="center" vertical="center"/>
    </xf>
    <xf numFmtId="2" fontId="3" fillId="8" borderId="7" xfId="1" applyNumberFormat="1" applyFill="1" applyBorder="1" applyAlignment="1">
      <alignment horizontal="center" vertical="center"/>
    </xf>
    <xf numFmtId="4" fontId="3" fillId="8" borderId="1" xfId="1" applyNumberFormat="1" applyFill="1" applyBorder="1" applyAlignment="1">
      <alignment horizontal="center" vertical="center" wrapText="1"/>
    </xf>
    <xf numFmtId="4" fontId="3" fillId="8" borderId="7" xfId="1" applyNumberFormat="1" applyFill="1" applyBorder="1" applyAlignment="1">
      <alignment horizontal="center" vertical="center"/>
    </xf>
    <xf numFmtId="2" fontId="3" fillId="7" borderId="1" xfId="1" applyNumberFormat="1" applyFill="1" applyBorder="1" applyAlignment="1">
      <alignment horizontal="center" vertical="center"/>
    </xf>
    <xf numFmtId="4" fontId="3" fillId="7" borderId="7" xfId="1" applyNumberForma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3" fontId="5" fillId="8" borderId="1" xfId="0" applyNumberFormat="1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/>
    </xf>
    <xf numFmtId="0" fontId="5" fillId="8" borderId="1" xfId="0" applyFont="1" applyFill="1" applyBorder="1"/>
    <xf numFmtId="10" fontId="0" fillId="0" borderId="1" xfId="3" applyNumberFormat="1" applyFont="1" applyBorder="1" applyAlignment="1">
      <alignment horizontal="center"/>
    </xf>
    <xf numFmtId="167" fontId="0" fillId="0" borderId="1" xfId="2" applyNumberFormat="1" applyFont="1" applyBorder="1" applyAlignment="1">
      <alignment horizontal="center"/>
    </xf>
    <xf numFmtId="9" fontId="0" fillId="0" borderId="1" xfId="3" applyFont="1" applyBorder="1" applyAlignment="1">
      <alignment horizontal="center"/>
    </xf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66" fontId="3" fillId="0" borderId="1" xfId="1" applyNumberFormat="1" applyBorder="1" applyAlignment="1">
      <alignment horizontal="center"/>
    </xf>
    <xf numFmtId="166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3" fillId="0" borderId="0" xfId="1" applyAlignment="1">
      <alignment vertical="center"/>
    </xf>
    <xf numFmtId="2" fontId="3" fillId="8" borderId="1" xfId="1" applyNumberFormat="1" applyFill="1" applyBorder="1" applyAlignment="1">
      <alignment horizontal="center"/>
    </xf>
    <xf numFmtId="0" fontId="3" fillId="8" borderId="1" xfId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12" fillId="0" borderId="1" xfId="0" applyFont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12" fillId="0" borderId="0" xfId="0" applyFont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12" fillId="12" borderId="1" xfId="0" applyNumberFormat="1" applyFont="1" applyFill="1" applyBorder="1" applyAlignment="1">
      <alignment horizontal="center" vertical="center"/>
    </xf>
    <xf numFmtId="165" fontId="0" fillId="13" borderId="1" xfId="0" applyNumberFormat="1" applyFill="1" applyBorder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14" borderId="1" xfId="0" applyNumberFormat="1" applyFill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5" fontId="12" fillId="12" borderId="1" xfId="0" applyNumberFormat="1" applyFont="1" applyFill="1" applyBorder="1" applyAlignment="1">
      <alignment horizontal="center"/>
    </xf>
    <xf numFmtId="165" fontId="0" fillId="13" borderId="1" xfId="0" applyNumberFormat="1" applyFill="1" applyBorder="1" applyAlignment="1">
      <alignment horizontal="center"/>
    </xf>
    <xf numFmtId="165" fontId="0" fillId="14" borderId="1" xfId="0" applyNumberFormat="1" applyFill="1" applyBorder="1" applyAlignment="1">
      <alignment horizontal="center"/>
    </xf>
    <xf numFmtId="2" fontId="0" fillId="0" borderId="0" xfId="0" applyNumberFormat="1"/>
    <xf numFmtId="2" fontId="0" fillId="14" borderId="7" xfId="0" applyNumberFormat="1" applyFill="1" applyBorder="1"/>
    <xf numFmtId="0" fontId="0" fillId="14" borderId="1" xfId="0" applyFill="1" applyBorder="1"/>
    <xf numFmtId="2" fontId="0" fillId="14" borderId="7" xfId="0" applyNumberFormat="1" applyFill="1" applyBorder="1" applyAlignment="1">
      <alignment horizontal="center"/>
    </xf>
    <xf numFmtId="2" fontId="0" fillId="14" borderId="1" xfId="0" applyNumberFormat="1" applyFill="1" applyBorder="1" applyAlignment="1">
      <alignment horizontal="center"/>
    </xf>
    <xf numFmtId="0" fontId="12" fillId="0" borderId="0" xfId="0" applyFont="1"/>
    <xf numFmtId="0" fontId="0" fillId="12" borderId="1" xfId="0" applyFill="1" applyBorder="1" applyAlignment="1">
      <alignment horizontal="center"/>
    </xf>
    <xf numFmtId="0" fontId="12" fillId="12" borderId="1" xfId="0" applyFont="1" applyFill="1" applyBorder="1" applyAlignment="1">
      <alignment horizontal="center"/>
    </xf>
    <xf numFmtId="0" fontId="0" fillId="12" borderId="0" xfId="0" applyFill="1" applyAlignment="1">
      <alignment horizontal="center"/>
    </xf>
    <xf numFmtId="0" fontId="0" fillId="12" borderId="4" xfId="0" applyFill="1" applyBorder="1" applyAlignment="1">
      <alignment horizontal="center"/>
    </xf>
    <xf numFmtId="165" fontId="13" fillId="0" borderId="1" xfId="0" applyNumberFormat="1" applyFont="1" applyBorder="1" applyAlignment="1">
      <alignment horizontal="center" vertical="center"/>
    </xf>
    <xf numFmtId="165" fontId="0" fillId="0" borderId="1" xfId="0" applyNumberFormat="1" applyBorder="1"/>
    <xf numFmtId="165" fontId="12" fillId="0" borderId="1" xfId="0" applyNumberFormat="1" applyFont="1" applyBorder="1" applyAlignment="1">
      <alignment horizontal="center" vertical="center"/>
    </xf>
    <xf numFmtId="165" fontId="13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/>
    </xf>
    <xf numFmtId="165" fontId="12" fillId="0" borderId="1" xfId="0" applyNumberFormat="1" applyFont="1" applyBorder="1" applyAlignment="1">
      <alignment horizontal="center"/>
    </xf>
    <xf numFmtId="0" fontId="0" fillId="0" borderId="7" xfId="0" applyBorder="1"/>
    <xf numFmtId="2" fontId="0" fillId="0" borderId="7" xfId="0" applyNumberForma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11" borderId="6" xfId="0" applyFill="1" applyBorder="1" applyAlignment="1">
      <alignment horizontal="center"/>
    </xf>
    <xf numFmtId="165" fontId="12" fillId="0" borderId="0" xfId="0" applyNumberFormat="1" applyFont="1" applyAlignment="1">
      <alignment horizontal="center"/>
    </xf>
    <xf numFmtId="165" fontId="0" fillId="0" borderId="0" xfId="0" applyNumberFormat="1"/>
    <xf numFmtId="165" fontId="0" fillId="0" borderId="7" xfId="0" applyNumberFormat="1" applyBorder="1"/>
    <xf numFmtId="165" fontId="0" fillId="0" borderId="7" xfId="0" applyNumberFormat="1" applyBorder="1" applyAlignment="1">
      <alignment horizontal="center"/>
    </xf>
    <xf numFmtId="165" fontId="14" fillId="0" borderId="1" xfId="0" applyNumberFormat="1" applyFont="1" applyBorder="1" applyAlignment="1">
      <alignment horizontal="center" vertical="center"/>
    </xf>
    <xf numFmtId="165" fontId="12" fillId="0" borderId="0" xfId="0" applyNumberFormat="1" applyFont="1"/>
    <xf numFmtId="2" fontId="0" fillId="0" borderId="6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2" borderId="0" xfId="0" applyFill="1"/>
    <xf numFmtId="0" fontId="5" fillId="11" borderId="1" xfId="0" applyFont="1" applyFill="1" applyBorder="1" applyAlignment="1">
      <alignment horizontal="center"/>
    </xf>
    <xf numFmtId="2" fontId="5" fillId="0" borderId="1" xfId="0" applyNumberFormat="1" applyFont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2" fontId="0" fillId="2" borderId="0" xfId="0" applyNumberFormat="1" applyFill="1"/>
    <xf numFmtId="2" fontId="0" fillId="8" borderId="1" xfId="0" applyNumberFormat="1" applyFill="1" applyBorder="1" applyAlignment="1">
      <alignment horizontal="center"/>
    </xf>
    <xf numFmtId="0" fontId="11" fillId="8" borderId="1" xfId="0" applyFont="1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/>
    </xf>
    <xf numFmtId="2" fontId="8" fillId="0" borderId="0" xfId="1" applyNumberFormat="1" applyFont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3" fillId="0" borderId="1" xfId="1" applyBorder="1" applyAlignment="1">
      <alignment horizontal="center"/>
    </xf>
    <xf numFmtId="0" fontId="3" fillId="0" borderId="1" xfId="1" applyBorder="1" applyAlignment="1">
      <alignment horizontal="center" vertical="center"/>
    </xf>
    <xf numFmtId="2" fontId="3" fillId="0" borderId="1" xfId="1" applyNumberFormat="1" applyBorder="1" applyAlignment="1">
      <alignment horizontal="center"/>
    </xf>
    <xf numFmtId="2" fontId="3" fillId="0" borderId="1" xfId="1" applyNumberFormat="1" applyBorder="1" applyAlignment="1">
      <alignment horizontal="center" wrapText="1"/>
    </xf>
    <xf numFmtId="0" fontId="3" fillId="5" borderId="4" xfId="1" applyFill="1" applyBorder="1" applyAlignment="1">
      <alignment horizontal="center" vertical="center" wrapText="1"/>
    </xf>
    <xf numFmtId="0" fontId="3" fillId="5" borderId="7" xfId="1" applyFill="1" applyBorder="1" applyAlignment="1">
      <alignment horizontal="center" vertical="center" wrapText="1"/>
    </xf>
    <xf numFmtId="0" fontId="3" fillId="3" borderId="4" xfId="1" applyFill="1" applyBorder="1" applyAlignment="1">
      <alignment horizontal="center" vertical="center" wrapText="1"/>
    </xf>
    <xf numFmtId="0" fontId="3" fillId="3" borderId="7" xfId="1" applyFill="1" applyBorder="1" applyAlignment="1">
      <alignment horizontal="center" vertical="center" wrapText="1"/>
    </xf>
    <xf numFmtId="0" fontId="3" fillId="4" borderId="2" xfId="1" applyFill="1" applyBorder="1" applyAlignment="1">
      <alignment horizontal="center" vertical="center" wrapText="1"/>
    </xf>
    <xf numFmtId="0" fontId="3" fillId="4" borderId="5" xfId="1" applyFill="1" applyBorder="1" applyAlignment="1">
      <alignment horizontal="center" vertical="center" wrapText="1"/>
    </xf>
    <xf numFmtId="0" fontId="3" fillId="3" borderId="1" xfId="1" applyFill="1" applyBorder="1" applyAlignment="1">
      <alignment horizontal="center" vertical="center" wrapText="1"/>
    </xf>
    <xf numFmtId="0" fontId="3" fillId="6" borderId="1" xfId="1" applyFill="1" applyBorder="1" applyAlignment="1">
      <alignment horizontal="center" vertical="center" wrapText="1"/>
    </xf>
    <xf numFmtId="1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1" applyFill="1" applyBorder="1" applyAlignment="1">
      <alignment horizontal="center"/>
    </xf>
    <xf numFmtId="0" fontId="3" fillId="3" borderId="2" xfId="1" applyFill="1" applyBorder="1" applyAlignment="1">
      <alignment horizontal="center" vertical="center"/>
    </xf>
    <xf numFmtId="0" fontId="3" fillId="3" borderId="3" xfId="1" applyFill="1" applyBorder="1" applyAlignment="1">
      <alignment horizontal="center" vertical="center"/>
    </xf>
    <xf numFmtId="0" fontId="3" fillId="4" borderId="4" xfId="1" applyFill="1" applyBorder="1" applyAlignment="1">
      <alignment horizontal="center" vertical="center" wrapText="1"/>
    </xf>
    <xf numFmtId="0" fontId="3" fillId="4" borderId="6" xfId="1" applyFill="1" applyBorder="1" applyAlignment="1">
      <alignment horizontal="center" vertical="center" wrapText="1"/>
    </xf>
    <xf numFmtId="0" fontId="3" fillId="4" borderId="2" xfId="1" applyFill="1" applyBorder="1" applyAlignment="1">
      <alignment horizontal="center" vertical="center"/>
    </xf>
    <xf numFmtId="0" fontId="3" fillId="4" borderId="3" xfId="1" applyFill="1" applyBorder="1" applyAlignment="1">
      <alignment horizontal="center" vertical="center"/>
    </xf>
    <xf numFmtId="0" fontId="3" fillId="4" borderId="5" xfId="1" applyFill="1" applyBorder="1" applyAlignment="1">
      <alignment horizontal="center" vertical="center"/>
    </xf>
    <xf numFmtId="0" fontId="3" fillId="5" borderId="2" xfId="1" applyFill="1" applyBorder="1" applyAlignment="1">
      <alignment horizontal="center" vertical="center"/>
    </xf>
    <xf numFmtId="0" fontId="3" fillId="5" borderId="3" xfId="1" applyFill="1" applyBorder="1" applyAlignment="1">
      <alignment horizontal="center" vertical="center"/>
    </xf>
    <xf numFmtId="0" fontId="3" fillId="5" borderId="5" xfId="1" applyFill="1" applyBorder="1" applyAlignment="1">
      <alignment horizontal="center" vertical="center"/>
    </xf>
    <xf numFmtId="0" fontId="3" fillId="3" borderId="4" xfId="1" applyFill="1" applyBorder="1" applyAlignment="1">
      <alignment horizontal="center" vertical="center"/>
    </xf>
    <xf numFmtId="0" fontId="3" fillId="3" borderId="7" xfId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2" fontId="15" fillId="0" borderId="0" xfId="1" applyNumberFormat="1" applyFont="1"/>
    <xf numFmtId="2" fontId="15" fillId="0" borderId="1" xfId="1" applyNumberFormat="1" applyFont="1" applyBorder="1" applyAlignment="1">
      <alignment horizontal="center"/>
    </xf>
    <xf numFmtId="2" fontId="15" fillId="8" borderId="1" xfId="1" applyNumberFormat="1" applyFont="1" applyFill="1" applyBorder="1" applyAlignment="1">
      <alignment horizontal="center"/>
    </xf>
    <xf numFmtId="0" fontId="0" fillId="6" borderId="0" xfId="0" applyFill="1"/>
    <xf numFmtId="0" fontId="0" fillId="15" borderId="0" xfId="0" applyFill="1"/>
  </cellXfs>
  <cellStyles count="4">
    <cellStyle name="Millares" xfId="2" builtinId="3"/>
    <cellStyle name="Normal" xfId="0" builtinId="0"/>
    <cellStyle name="Normal 2" xfId="1" xr:uid="{00000000-0005-0000-0000-000002000000}"/>
    <cellStyle name="Porcentaje" xfId="3" builtinId="5"/>
  </cellStyles>
  <dxfs count="0"/>
  <tableStyles count="0" defaultTableStyle="TableStyleMedium2" defaultPivotStyle="PivotStyleLight16"/>
  <colors>
    <mruColors>
      <color rgb="FFFF6D6A"/>
      <color rgb="FF7652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675216</xdr:colOff>
      <xdr:row>43</xdr:row>
      <xdr:rowOff>19050</xdr:rowOff>
    </xdr:from>
    <xdr:to>
      <xdr:col>7</xdr:col>
      <xdr:colOff>0</xdr:colOff>
      <xdr:row>63</xdr:row>
      <xdr:rowOff>130176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A5A2565-8BD5-A32C-7366-4E62E7D683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7216" y="8134350"/>
          <a:ext cx="5058834" cy="3794126"/>
        </a:xfrm>
        <a:prstGeom prst="rect">
          <a:avLst/>
        </a:prstGeom>
      </xdr:spPr>
    </xdr:pic>
    <xdr:clientData/>
  </xdr:twoCellAnchor>
  <xdr:twoCellAnchor editAs="oneCell">
    <xdr:from>
      <xdr:col>7</xdr:col>
      <xdr:colOff>203200</xdr:colOff>
      <xdr:row>42</xdr:row>
      <xdr:rowOff>165100</xdr:rowOff>
    </xdr:from>
    <xdr:to>
      <xdr:col>10</xdr:col>
      <xdr:colOff>1416267</xdr:colOff>
      <xdr:row>60</xdr:row>
      <xdr:rowOff>133519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2E57099-A796-B57F-8A9D-C293F8003B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99250" y="8096250"/>
          <a:ext cx="4229317" cy="32831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271639</xdr:colOff>
      <xdr:row>19</xdr:row>
      <xdr:rowOff>5291</xdr:rowOff>
    </xdr:from>
    <xdr:to>
      <xdr:col>7</xdr:col>
      <xdr:colOff>38663</xdr:colOff>
      <xdr:row>40</xdr:row>
      <xdr:rowOff>136153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BEEA533-BBB3-3403-281C-203D3C4F47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1639" y="3391958"/>
          <a:ext cx="5360316" cy="4020237"/>
        </a:xfrm>
        <a:prstGeom prst="rect">
          <a:avLst/>
        </a:prstGeom>
      </xdr:spPr>
    </xdr:pic>
    <xdr:clientData/>
  </xdr:twoCellAnchor>
  <xdr:twoCellAnchor editAs="oneCell">
    <xdr:from>
      <xdr:col>0</xdr:col>
      <xdr:colOff>402167</xdr:colOff>
      <xdr:row>44</xdr:row>
      <xdr:rowOff>153459</xdr:rowOff>
    </xdr:from>
    <xdr:to>
      <xdr:col>5</xdr:col>
      <xdr:colOff>407665</xdr:colOff>
      <xdr:row>60</xdr:row>
      <xdr:rowOff>155728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8E3A865-EB34-28A4-5849-E040303D5D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2167" y="8170334"/>
          <a:ext cx="4000706" cy="296560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5</xdr:col>
      <xdr:colOff>720942</xdr:colOff>
      <xdr:row>70</xdr:row>
      <xdr:rowOff>134578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AA322D1-FF94-03D1-6E19-41B000DB52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6833" y="9683750"/>
          <a:ext cx="4229317" cy="32831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76200</xdr:rowOff>
    </xdr:from>
    <xdr:to>
      <xdr:col>6</xdr:col>
      <xdr:colOff>343126</xdr:colOff>
      <xdr:row>32</xdr:row>
      <xdr:rowOff>95383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F16DC52-E30E-377D-F8B0-111D26015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90900"/>
          <a:ext cx="4407126" cy="259728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158750</xdr:rowOff>
    </xdr:from>
    <xdr:to>
      <xdr:col>9</xdr:col>
      <xdr:colOff>521053</xdr:colOff>
      <xdr:row>49</xdr:row>
      <xdr:rowOff>6484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D3D9250-8FED-A2FB-866D-37FCF26AB0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419850"/>
          <a:ext cx="6871053" cy="26099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EA174-5576-4ADD-B26F-73B43CAA10E9}">
  <sheetPr>
    <tabColor rgb="FFFF6D6A"/>
  </sheetPr>
  <dimension ref="B5:L43"/>
  <sheetViews>
    <sheetView workbookViewId="0">
      <selection activeCell="C1" sqref="C1:H1048576"/>
    </sheetView>
  </sheetViews>
  <sheetFormatPr baseColWidth="10" defaultRowHeight="14.5" x14ac:dyDescent="0.35"/>
  <cols>
    <col min="2" max="2" width="13.1796875" customWidth="1"/>
    <col min="3" max="3" width="14.6328125" customWidth="1"/>
    <col min="4" max="4" width="14" customWidth="1"/>
    <col min="5" max="5" width="13.6328125" customWidth="1"/>
    <col min="6" max="6" width="13.54296875" customWidth="1"/>
    <col min="7" max="7" width="13.08984375" customWidth="1"/>
    <col min="8" max="8" width="14.36328125" customWidth="1"/>
    <col min="9" max="9" width="13.6328125" customWidth="1"/>
    <col min="10" max="10" width="15.1796875" customWidth="1"/>
    <col min="11" max="11" width="36.81640625" customWidth="1"/>
  </cols>
  <sheetData>
    <row r="5" spans="2:11" ht="43.5" x14ac:dyDescent="0.35">
      <c r="B5" s="52" t="s">
        <v>66</v>
      </c>
      <c r="C5" s="52" t="s">
        <v>67</v>
      </c>
      <c r="D5" s="52" t="s">
        <v>68</v>
      </c>
      <c r="E5" s="52" t="s">
        <v>69</v>
      </c>
      <c r="F5" s="52" t="s">
        <v>70</v>
      </c>
      <c r="G5" s="52" t="s">
        <v>71</v>
      </c>
      <c r="H5" s="52" t="s">
        <v>72</v>
      </c>
      <c r="I5" s="52" t="s">
        <v>73</v>
      </c>
      <c r="J5" s="52" t="s">
        <v>74</v>
      </c>
      <c r="K5" s="52" t="s">
        <v>53</v>
      </c>
    </row>
    <row r="6" spans="2:11" x14ac:dyDescent="0.35">
      <c r="B6" s="19">
        <v>1</v>
      </c>
      <c r="C6" s="19">
        <v>67</v>
      </c>
      <c r="D6" s="19">
        <f t="shared" ref="D6:D20" si="0">C6*$D$28</f>
        <v>402</v>
      </c>
      <c r="E6" s="24">
        <f t="shared" ref="E6:E20" si="1">C6*$D$30</f>
        <v>112.89477666869327</v>
      </c>
      <c r="F6" s="24">
        <f t="shared" ref="F6:F20" si="2">D6*$D$30</f>
        <v>677.36866001215958</v>
      </c>
      <c r="G6" s="33">
        <f t="shared" ref="G6:G20" si="3">F6*$D$31/86400</f>
        <v>0.70559235417933286</v>
      </c>
      <c r="H6" s="33">
        <f t="shared" ref="H6:H20" si="4">G6*$D$32</f>
        <v>0.84671082501519945</v>
      </c>
      <c r="I6" s="33">
        <f t="shared" ref="I6:I20" si="5">G6*$D$33</f>
        <v>1.4111847083586657</v>
      </c>
      <c r="J6" s="33">
        <f>0.2*SQRT(E6-1)</f>
        <v>2.1156065481907858</v>
      </c>
      <c r="K6" s="21"/>
    </row>
    <row r="7" spans="2:11" x14ac:dyDescent="0.35">
      <c r="B7" s="19">
        <v>2</v>
      </c>
      <c r="C7" s="19">
        <v>70</v>
      </c>
      <c r="D7" s="19">
        <f t="shared" si="0"/>
        <v>420</v>
      </c>
      <c r="E7" s="24">
        <f t="shared" si="1"/>
        <v>117.94976666878401</v>
      </c>
      <c r="F7" s="24">
        <f t="shared" si="2"/>
        <v>707.69860001270411</v>
      </c>
      <c r="G7" s="33">
        <f t="shared" si="3"/>
        <v>0.73718604167990009</v>
      </c>
      <c r="H7" s="33">
        <f t="shared" si="4"/>
        <v>0.88462325001588005</v>
      </c>
      <c r="I7" s="33">
        <f t="shared" si="5"/>
        <v>1.4743720833598002</v>
      </c>
      <c r="J7" s="33">
        <f t="shared" ref="J7:J20" si="6">0.2*SQRT(E7-1)</f>
        <v>2.1628663081086081</v>
      </c>
      <c r="K7" s="21"/>
    </row>
    <row r="8" spans="2:11" x14ac:dyDescent="0.35">
      <c r="B8" s="19">
        <v>3</v>
      </c>
      <c r="C8" s="19">
        <v>68</v>
      </c>
      <c r="D8" s="19">
        <f t="shared" si="0"/>
        <v>408</v>
      </c>
      <c r="E8" s="24">
        <f t="shared" si="1"/>
        <v>114.57977333539019</v>
      </c>
      <c r="F8" s="24">
        <f t="shared" si="2"/>
        <v>687.47864001234109</v>
      </c>
      <c r="G8" s="33">
        <f t="shared" si="3"/>
        <v>0.71612358334618864</v>
      </c>
      <c r="H8" s="33">
        <f t="shared" si="4"/>
        <v>0.85934830001542639</v>
      </c>
      <c r="I8" s="33">
        <f t="shared" si="5"/>
        <v>1.4322471666923773</v>
      </c>
      <c r="J8" s="33">
        <f t="shared" si="6"/>
        <v>2.131476233368697</v>
      </c>
      <c r="K8" s="21"/>
    </row>
    <row r="9" spans="2:11" x14ac:dyDescent="0.35">
      <c r="B9" s="19">
        <v>4</v>
      </c>
      <c r="C9" s="19">
        <v>75</v>
      </c>
      <c r="D9" s="19">
        <f t="shared" si="0"/>
        <v>450</v>
      </c>
      <c r="E9" s="24">
        <f t="shared" si="1"/>
        <v>126.37475000226858</v>
      </c>
      <c r="F9" s="24">
        <f t="shared" si="2"/>
        <v>758.24850001361153</v>
      </c>
      <c r="G9" s="33">
        <f t="shared" si="3"/>
        <v>0.78984218751417878</v>
      </c>
      <c r="H9" s="33">
        <f t="shared" si="4"/>
        <v>0.94781062501701452</v>
      </c>
      <c r="I9" s="33">
        <f t="shared" si="5"/>
        <v>1.5796843750283576</v>
      </c>
      <c r="J9" s="33">
        <f t="shared" si="6"/>
        <v>2.2394173349536133</v>
      </c>
      <c r="K9" s="21"/>
    </row>
    <row r="10" spans="2:11" x14ac:dyDescent="0.35">
      <c r="B10" s="19">
        <v>5</v>
      </c>
      <c r="C10" s="19">
        <v>32</v>
      </c>
      <c r="D10" s="19">
        <f t="shared" si="0"/>
        <v>192</v>
      </c>
      <c r="E10" s="24">
        <f t="shared" si="1"/>
        <v>53.919893334301264</v>
      </c>
      <c r="F10" s="24">
        <f t="shared" si="2"/>
        <v>323.51936000580758</v>
      </c>
      <c r="G10" s="33">
        <f t="shared" si="3"/>
        <v>0.33699933333938292</v>
      </c>
      <c r="H10" s="33">
        <f t="shared" si="4"/>
        <v>0.40439920000725949</v>
      </c>
      <c r="I10" s="33">
        <f t="shared" si="5"/>
        <v>0.67399866667876585</v>
      </c>
      <c r="J10" s="33">
        <f t="shared" si="6"/>
        <v>1.4549212120840258</v>
      </c>
      <c r="K10" s="21"/>
    </row>
    <row r="11" spans="2:11" x14ac:dyDescent="0.35">
      <c r="B11" s="19">
        <v>6</v>
      </c>
      <c r="C11" s="19">
        <v>45</v>
      </c>
      <c r="D11" s="19">
        <f t="shared" si="0"/>
        <v>270</v>
      </c>
      <c r="E11" s="24">
        <f t="shared" si="1"/>
        <v>75.824850001361156</v>
      </c>
      <c r="F11" s="24">
        <f t="shared" si="2"/>
        <v>454.94910000816691</v>
      </c>
      <c r="G11" s="33">
        <f t="shared" si="3"/>
        <v>0.47390531250850715</v>
      </c>
      <c r="H11" s="33">
        <f t="shared" si="4"/>
        <v>0.56868637501020858</v>
      </c>
      <c r="I11" s="33">
        <f t="shared" si="5"/>
        <v>0.9478106250170143</v>
      </c>
      <c r="J11" s="33">
        <f t="shared" si="6"/>
        <v>1.7300271674324792</v>
      </c>
      <c r="K11" s="21"/>
    </row>
    <row r="12" spans="2:11" x14ac:dyDescent="0.35">
      <c r="B12" s="19">
        <v>7</v>
      </c>
      <c r="C12" s="19">
        <v>40</v>
      </c>
      <c r="D12" s="19">
        <f t="shared" si="0"/>
        <v>240</v>
      </c>
      <c r="E12" s="24">
        <f t="shared" si="1"/>
        <v>67.39986666787658</v>
      </c>
      <c r="F12" s="24">
        <f t="shared" si="2"/>
        <v>404.39920000725948</v>
      </c>
      <c r="G12" s="33">
        <f t="shared" si="3"/>
        <v>0.42124916667422863</v>
      </c>
      <c r="H12" s="33">
        <f t="shared" si="4"/>
        <v>0.50549900000907433</v>
      </c>
      <c r="I12" s="33">
        <f t="shared" si="5"/>
        <v>0.84249833334845725</v>
      </c>
      <c r="J12" s="33">
        <f t="shared" si="6"/>
        <v>1.6297222667421167</v>
      </c>
      <c r="K12" s="21"/>
    </row>
    <row r="13" spans="2:11" x14ac:dyDescent="0.35">
      <c r="B13" s="19">
        <v>8</v>
      </c>
      <c r="C13" s="19">
        <v>72</v>
      </c>
      <c r="D13" s="19">
        <f t="shared" si="0"/>
        <v>432</v>
      </c>
      <c r="E13" s="24">
        <f t="shared" si="1"/>
        <v>121.31976000217784</v>
      </c>
      <c r="F13" s="24">
        <f t="shared" si="2"/>
        <v>727.91856001306701</v>
      </c>
      <c r="G13" s="33">
        <f t="shared" si="3"/>
        <v>0.75824850001361144</v>
      </c>
      <c r="H13" s="33">
        <f t="shared" si="4"/>
        <v>0.9098982000163337</v>
      </c>
      <c r="I13" s="33">
        <f t="shared" si="5"/>
        <v>1.5164970000272229</v>
      </c>
      <c r="J13" s="33">
        <f t="shared" si="6"/>
        <v>2.1938072841722249</v>
      </c>
      <c r="K13" s="21"/>
    </row>
    <row r="14" spans="2:11" x14ac:dyDescent="0.35">
      <c r="B14" s="19">
        <v>9</v>
      </c>
      <c r="C14" s="19">
        <v>56</v>
      </c>
      <c r="D14" s="19">
        <f t="shared" si="0"/>
        <v>336</v>
      </c>
      <c r="E14" s="24">
        <f t="shared" si="1"/>
        <v>94.359813335027212</v>
      </c>
      <c r="F14" s="24">
        <f t="shared" si="2"/>
        <v>566.15888001016333</v>
      </c>
      <c r="G14" s="33">
        <f t="shared" si="3"/>
        <v>0.58974883334392014</v>
      </c>
      <c r="H14" s="33">
        <f t="shared" si="4"/>
        <v>0.70769860001270413</v>
      </c>
      <c r="I14" s="33">
        <f t="shared" si="5"/>
        <v>1.1794976666878403</v>
      </c>
      <c r="J14" s="33">
        <f t="shared" si="6"/>
        <v>1.9324576407779521</v>
      </c>
      <c r="K14" s="21"/>
    </row>
    <row r="15" spans="2:11" x14ac:dyDescent="0.35">
      <c r="B15" s="19">
        <v>10</v>
      </c>
      <c r="C15" s="19">
        <v>81</v>
      </c>
      <c r="D15" s="19">
        <f t="shared" si="0"/>
        <v>486</v>
      </c>
      <c r="E15" s="24">
        <f t="shared" si="1"/>
        <v>136.48473000245008</v>
      </c>
      <c r="F15" s="24">
        <f t="shared" si="2"/>
        <v>818.90838001470047</v>
      </c>
      <c r="G15" s="33">
        <f t="shared" si="3"/>
        <v>0.85302956251531303</v>
      </c>
      <c r="H15" s="33">
        <f t="shared" si="4"/>
        <v>1.0236354750183756</v>
      </c>
      <c r="I15" s="33">
        <f t="shared" si="5"/>
        <v>1.7060591250306261</v>
      </c>
      <c r="J15" s="33">
        <f t="shared" si="6"/>
        <v>2.3279581611571123</v>
      </c>
      <c r="K15" s="21"/>
    </row>
    <row r="16" spans="2:11" x14ac:dyDescent="0.35">
      <c r="B16" s="19">
        <v>11</v>
      </c>
      <c r="C16" s="19">
        <v>60</v>
      </c>
      <c r="D16" s="19">
        <f t="shared" si="0"/>
        <v>360</v>
      </c>
      <c r="E16" s="24">
        <f t="shared" si="1"/>
        <v>101.09980000181487</v>
      </c>
      <c r="F16" s="24">
        <f t="shared" si="2"/>
        <v>606.59880001088925</v>
      </c>
      <c r="G16" s="33">
        <f t="shared" si="3"/>
        <v>0.63187375001134305</v>
      </c>
      <c r="H16" s="33">
        <f t="shared" si="4"/>
        <v>0.75824850001361166</v>
      </c>
      <c r="I16" s="33">
        <f t="shared" si="5"/>
        <v>1.2637475000226861</v>
      </c>
      <c r="J16" s="33">
        <f t="shared" si="6"/>
        <v>2.000997751141314</v>
      </c>
      <c r="K16" s="21"/>
    </row>
    <row r="17" spans="2:11" x14ac:dyDescent="0.35">
      <c r="B17" s="19">
        <v>12</v>
      </c>
      <c r="C17" s="19">
        <v>72</v>
      </c>
      <c r="D17" s="19">
        <f t="shared" si="0"/>
        <v>432</v>
      </c>
      <c r="E17" s="24">
        <f t="shared" si="1"/>
        <v>121.31976000217784</v>
      </c>
      <c r="F17" s="24">
        <f t="shared" si="2"/>
        <v>727.91856001306701</v>
      </c>
      <c r="G17" s="33">
        <f t="shared" si="3"/>
        <v>0.75824850001361144</v>
      </c>
      <c r="H17" s="33">
        <f t="shared" si="4"/>
        <v>0.9098982000163337</v>
      </c>
      <c r="I17" s="33">
        <f t="shared" si="5"/>
        <v>1.5164970000272229</v>
      </c>
      <c r="J17" s="33">
        <f t="shared" si="6"/>
        <v>2.1938072841722249</v>
      </c>
      <c r="K17" s="21"/>
    </row>
    <row r="18" spans="2:11" x14ac:dyDescent="0.35">
      <c r="B18" s="19">
        <v>13</v>
      </c>
      <c r="C18" s="19">
        <v>64</v>
      </c>
      <c r="D18" s="19">
        <f t="shared" si="0"/>
        <v>384</v>
      </c>
      <c r="E18" s="24">
        <f t="shared" si="1"/>
        <v>107.83978666860253</v>
      </c>
      <c r="F18" s="24">
        <f t="shared" si="2"/>
        <v>647.03872001161517</v>
      </c>
      <c r="G18" s="33">
        <f t="shared" si="3"/>
        <v>0.67399866667876585</v>
      </c>
      <c r="H18" s="33">
        <f t="shared" si="4"/>
        <v>0.80879840001451897</v>
      </c>
      <c r="I18" s="33">
        <f t="shared" si="5"/>
        <v>1.3479973333575317</v>
      </c>
      <c r="J18" s="33">
        <f t="shared" si="6"/>
        <v>2.0672666656104388</v>
      </c>
      <c r="K18" s="21"/>
    </row>
    <row r="19" spans="2:11" x14ac:dyDescent="0.35">
      <c r="B19" s="19">
        <v>14</v>
      </c>
      <c r="C19" s="19">
        <v>81</v>
      </c>
      <c r="D19" s="19">
        <f t="shared" si="0"/>
        <v>486</v>
      </c>
      <c r="E19" s="24">
        <f t="shared" si="1"/>
        <v>136.48473000245008</v>
      </c>
      <c r="F19" s="24">
        <f t="shared" si="2"/>
        <v>818.90838001470047</v>
      </c>
      <c r="G19" s="33">
        <f t="shared" si="3"/>
        <v>0.85302956251531303</v>
      </c>
      <c r="H19" s="33">
        <f t="shared" si="4"/>
        <v>1.0236354750183756</v>
      </c>
      <c r="I19" s="33">
        <f t="shared" si="5"/>
        <v>1.7060591250306261</v>
      </c>
      <c r="J19" s="33">
        <f t="shared" si="6"/>
        <v>2.3279581611571123</v>
      </c>
      <c r="K19" s="21"/>
    </row>
    <row r="20" spans="2:11" x14ac:dyDescent="0.35">
      <c r="B20" s="19">
        <v>15</v>
      </c>
      <c r="C20" s="19">
        <v>30</v>
      </c>
      <c r="D20" s="19">
        <f t="shared" si="0"/>
        <v>180</v>
      </c>
      <c r="E20" s="24">
        <f t="shared" si="1"/>
        <v>50.549900000907435</v>
      </c>
      <c r="F20" s="24">
        <f t="shared" si="2"/>
        <v>303.29940000544462</v>
      </c>
      <c r="G20" s="33">
        <f t="shared" si="3"/>
        <v>0.31593687500567152</v>
      </c>
      <c r="H20" s="33">
        <f t="shared" si="4"/>
        <v>0.37912425000680583</v>
      </c>
      <c r="I20" s="33">
        <f t="shared" si="5"/>
        <v>0.63187375001134305</v>
      </c>
      <c r="J20" s="33">
        <f t="shared" si="6"/>
        <v>1.407833797021615</v>
      </c>
      <c r="K20" s="21"/>
    </row>
    <row r="21" spans="2:11" x14ac:dyDescent="0.35">
      <c r="B21" s="55" t="s">
        <v>78</v>
      </c>
      <c r="C21" s="56">
        <f t="shared" ref="C21:H21" si="7">SUM(C6:C20)</f>
        <v>913</v>
      </c>
      <c r="D21" s="56">
        <f t="shared" si="7"/>
        <v>5478</v>
      </c>
      <c r="E21" s="56">
        <f t="shared" si="7"/>
        <v>1538.4019566942829</v>
      </c>
      <c r="F21" s="56">
        <f t="shared" si="7"/>
        <v>9230.4117401656968</v>
      </c>
      <c r="G21" s="57">
        <f t="shared" si="7"/>
        <v>9.6150122293392695</v>
      </c>
      <c r="H21" s="57">
        <f t="shared" si="7"/>
        <v>11.538014675207121</v>
      </c>
      <c r="I21" s="57"/>
      <c r="J21" s="58"/>
      <c r="K21" s="58"/>
    </row>
    <row r="22" spans="2:11" x14ac:dyDescent="0.35">
      <c r="C22" s="53"/>
      <c r="F22" s="1">
        <v>1.2</v>
      </c>
      <c r="G22" s="121">
        <f>G21*86.4</f>
        <v>830.73705661491294</v>
      </c>
    </row>
    <row r="23" spans="2:11" x14ac:dyDescent="0.35">
      <c r="C23" s="53"/>
      <c r="F23" s="1">
        <v>2</v>
      </c>
    </row>
    <row r="25" spans="2:11" ht="15.5" x14ac:dyDescent="0.35">
      <c r="B25" s="133" t="s">
        <v>75</v>
      </c>
      <c r="C25" s="133"/>
      <c r="D25" s="133"/>
      <c r="E25" s="133"/>
    </row>
    <row r="26" spans="2:11" x14ac:dyDescent="0.35">
      <c r="B26" s="135" t="s">
        <v>36</v>
      </c>
      <c r="C26" s="135"/>
      <c r="D26" s="59">
        <v>2.4E-2</v>
      </c>
      <c r="E26" s="19" t="s">
        <v>26</v>
      </c>
    </row>
    <row r="27" spans="2:11" x14ac:dyDescent="0.35">
      <c r="B27" s="135" t="s">
        <v>35</v>
      </c>
      <c r="C27" s="135"/>
      <c r="D27" s="19">
        <v>22</v>
      </c>
      <c r="E27" s="19" t="s">
        <v>76</v>
      </c>
    </row>
    <row r="28" spans="2:11" x14ac:dyDescent="0.35">
      <c r="B28" s="136" t="s">
        <v>38</v>
      </c>
      <c r="C28" s="136"/>
      <c r="D28" s="23">
        <v>6</v>
      </c>
      <c r="E28" s="23" t="s">
        <v>77</v>
      </c>
    </row>
    <row r="29" spans="2:11" hidden="1" x14ac:dyDescent="0.35">
      <c r="B29" s="21"/>
      <c r="C29" s="22"/>
      <c r="D29" s="60">
        <f>(D26+1)</f>
        <v>1.024</v>
      </c>
      <c r="E29" s="19"/>
    </row>
    <row r="30" spans="2:11" x14ac:dyDescent="0.35">
      <c r="B30" s="22" t="s">
        <v>37</v>
      </c>
      <c r="C30" s="22"/>
      <c r="D30" s="54">
        <f>POWER(D29,D27)</f>
        <v>1.6849966666969145</v>
      </c>
      <c r="E30" s="19"/>
    </row>
    <row r="31" spans="2:11" x14ac:dyDescent="0.35">
      <c r="B31" s="135" t="s">
        <v>39</v>
      </c>
      <c r="C31" s="135"/>
      <c r="D31" s="19">
        <v>90</v>
      </c>
      <c r="E31" s="19" t="s">
        <v>79</v>
      </c>
    </row>
    <row r="32" spans="2:11" x14ac:dyDescent="0.35">
      <c r="B32" s="21" t="s">
        <v>80</v>
      </c>
      <c r="C32" s="21"/>
      <c r="D32" s="19">
        <v>1.2</v>
      </c>
      <c r="E32" s="19"/>
    </row>
    <row r="33" spans="2:12" x14ac:dyDescent="0.35">
      <c r="B33" s="21" t="s">
        <v>81</v>
      </c>
      <c r="C33" s="21"/>
      <c r="D33" s="19">
        <v>2</v>
      </c>
      <c r="E33" s="19"/>
    </row>
    <row r="34" spans="2:12" x14ac:dyDescent="0.35">
      <c r="B34" s="134" t="s">
        <v>82</v>
      </c>
      <c r="C34" s="134"/>
      <c r="D34" s="61">
        <v>0.25</v>
      </c>
      <c r="E34" s="33">
        <f>G21*86.4*D34</f>
        <v>207.68426415372824</v>
      </c>
    </row>
    <row r="35" spans="2:12" x14ac:dyDescent="0.35">
      <c r="B35" s="134"/>
      <c r="C35" s="134"/>
      <c r="D35" s="61">
        <v>0.4</v>
      </c>
      <c r="E35" s="33">
        <f>G21*86.4*D35</f>
        <v>332.29482264596521</v>
      </c>
    </row>
    <row r="36" spans="2:12" x14ac:dyDescent="0.35">
      <c r="B36" s="62" t="s">
        <v>83</v>
      </c>
      <c r="C36" s="62"/>
      <c r="D36" s="132">
        <v>300</v>
      </c>
      <c r="E36" s="63" t="s">
        <v>84</v>
      </c>
      <c r="F36" t="s">
        <v>111</v>
      </c>
    </row>
    <row r="41" spans="2:12" x14ac:dyDescent="0.35">
      <c r="B41" t="s">
        <v>106</v>
      </c>
    </row>
    <row r="42" spans="2:12" x14ac:dyDescent="0.35">
      <c r="B42" t="s">
        <v>107</v>
      </c>
    </row>
    <row r="43" spans="2:12" x14ac:dyDescent="0.35">
      <c r="L43" t="s">
        <v>112</v>
      </c>
    </row>
  </sheetData>
  <mergeCells count="6">
    <mergeCell ref="B25:E25"/>
    <mergeCell ref="B34:C35"/>
    <mergeCell ref="B31:C31"/>
    <mergeCell ref="B28:C28"/>
    <mergeCell ref="B27:C27"/>
    <mergeCell ref="B26:C2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A5:T52"/>
  <sheetViews>
    <sheetView topLeftCell="M5" zoomScale="120" zoomScaleNormal="120" workbookViewId="0">
      <selection activeCell="N11" sqref="N11"/>
    </sheetView>
  </sheetViews>
  <sheetFormatPr baseColWidth="10" defaultRowHeight="14.5" x14ac:dyDescent="0.35"/>
  <cols>
    <col min="1" max="1" width="7" customWidth="1"/>
    <col min="2" max="2" width="12.81640625" customWidth="1"/>
    <col min="3" max="3" width="14.54296875" customWidth="1"/>
    <col min="4" max="7" width="11.453125" customWidth="1"/>
    <col min="12" max="12" width="15.90625" customWidth="1"/>
    <col min="13" max="13" width="11.6328125" bestFit="1" customWidth="1"/>
    <col min="14" max="14" width="13" customWidth="1"/>
    <col min="15" max="15" width="11.453125" customWidth="1"/>
    <col min="16" max="16" width="17.08984375" style="37" customWidth="1"/>
    <col min="17" max="17" width="11.453125" hidden="1" customWidth="1"/>
    <col min="18" max="18" width="11.453125" customWidth="1"/>
    <col min="20" max="20" width="15.08984375" customWidth="1"/>
  </cols>
  <sheetData>
    <row r="5" spans="1:20" s="28" customFormat="1" ht="25" x14ac:dyDescent="0.5">
      <c r="B5" s="29" t="s">
        <v>42</v>
      </c>
      <c r="D5" s="138"/>
      <c r="E5" s="138"/>
      <c r="F5" s="138"/>
      <c r="G5" s="138"/>
      <c r="H5" s="138"/>
      <c r="I5" s="138"/>
      <c r="J5" s="138"/>
      <c r="K5" s="138"/>
      <c r="L5" s="138"/>
      <c r="M5" s="138"/>
      <c r="N5" s="138"/>
      <c r="O5" s="138"/>
      <c r="P5" s="138"/>
      <c r="Q5" s="138"/>
      <c r="R5" s="138"/>
    </row>
    <row r="6" spans="1:20" s="28" customFormat="1" ht="13" x14ac:dyDescent="0.3">
      <c r="H6" s="30"/>
      <c r="I6" s="30"/>
      <c r="J6" s="30"/>
      <c r="K6" s="30"/>
      <c r="L6" s="30"/>
      <c r="M6" s="20"/>
      <c r="N6" s="20"/>
      <c r="O6" s="30"/>
      <c r="P6" s="180" t="s">
        <v>124</v>
      </c>
      <c r="Q6" s="30"/>
      <c r="R6" s="30"/>
    </row>
    <row r="7" spans="1:20" s="28" customFormat="1" ht="14.4" customHeight="1" x14ac:dyDescent="0.3">
      <c r="A7" s="139" t="s">
        <v>40</v>
      </c>
      <c r="B7" s="140" t="s">
        <v>43</v>
      </c>
      <c r="C7" s="140"/>
      <c r="D7" s="140" t="s">
        <v>44</v>
      </c>
      <c r="E7" s="140"/>
      <c r="F7" s="141" t="s">
        <v>85</v>
      </c>
      <c r="G7" s="32" t="s">
        <v>45</v>
      </c>
      <c r="H7" s="32" t="s">
        <v>46</v>
      </c>
      <c r="I7" s="31" t="s">
        <v>47</v>
      </c>
      <c r="J7" s="142" t="s">
        <v>48</v>
      </c>
      <c r="K7" s="142"/>
      <c r="L7" s="143" t="s">
        <v>86</v>
      </c>
      <c r="M7" s="32" t="s">
        <v>49</v>
      </c>
      <c r="N7" s="32" t="s">
        <v>50</v>
      </c>
      <c r="O7" s="32" t="s">
        <v>51</v>
      </c>
      <c r="P7" s="181" t="s">
        <v>52</v>
      </c>
      <c r="Q7" s="32" t="s">
        <v>62</v>
      </c>
      <c r="R7" s="32" t="s">
        <v>62</v>
      </c>
      <c r="T7" s="28" t="s">
        <v>129</v>
      </c>
    </row>
    <row r="8" spans="1:20" s="28" customFormat="1" ht="15" customHeight="1" x14ac:dyDescent="0.3">
      <c r="A8" s="139"/>
      <c r="B8" s="31" t="s">
        <v>89</v>
      </c>
      <c r="C8" s="31" t="s">
        <v>87</v>
      </c>
      <c r="D8" s="31" t="s">
        <v>54</v>
      </c>
      <c r="E8" s="31" t="s">
        <v>55</v>
      </c>
      <c r="F8" s="141"/>
      <c r="G8" s="32" t="s">
        <v>56</v>
      </c>
      <c r="H8" s="32" t="s">
        <v>56</v>
      </c>
      <c r="I8" s="31" t="s">
        <v>57</v>
      </c>
      <c r="J8" s="32" t="s">
        <v>58</v>
      </c>
      <c r="K8" s="32" t="s">
        <v>59</v>
      </c>
      <c r="L8" s="143"/>
      <c r="M8" s="32" t="s">
        <v>60</v>
      </c>
      <c r="N8" s="32" t="s">
        <v>60</v>
      </c>
      <c r="O8" s="32" t="s">
        <v>61</v>
      </c>
      <c r="P8" s="181" t="s">
        <v>56</v>
      </c>
      <c r="Q8" s="32" t="s">
        <v>88</v>
      </c>
      <c r="R8" s="32" t="s">
        <v>88</v>
      </c>
    </row>
    <row r="9" spans="1:20" s="28" customFormat="1" ht="13" x14ac:dyDescent="0.3">
      <c r="A9" s="31">
        <v>1</v>
      </c>
      <c r="B9" s="64" t="s">
        <v>114</v>
      </c>
      <c r="C9" s="64" t="s">
        <v>0</v>
      </c>
      <c r="D9" s="70" t="s">
        <v>34</v>
      </c>
      <c r="E9" s="70">
        <v>160</v>
      </c>
      <c r="F9" s="70">
        <v>140</v>
      </c>
      <c r="G9" s="65">
        <f>4340-3790</f>
        <v>550</v>
      </c>
      <c r="H9" s="66">
        <f>G9*1.03</f>
        <v>566.5</v>
      </c>
      <c r="I9" s="67">
        <v>27.63</v>
      </c>
      <c r="J9" s="67">
        <v>919</v>
      </c>
      <c r="K9" s="67">
        <v>890</v>
      </c>
      <c r="L9" s="67">
        <v>5</v>
      </c>
      <c r="M9" s="45">
        <f>POWER(((1743.811*(POWER(I9,1.852))*H9))/((POWER(F9,1.852))*(L9)),(1/4.87))</f>
        <v>6.5979988892319463</v>
      </c>
      <c r="N9" s="32">
        <v>6</v>
      </c>
      <c r="O9" s="69">
        <f>4*I9/PI()/(0.0254*N9)^2/1000</f>
        <v>1.5146806227668137</v>
      </c>
      <c r="P9" s="182">
        <f>(1733000/(F9^1.85*N9^4.87))*H9*I9^1.85/1000</f>
        <v>7.9180758671732709</v>
      </c>
      <c r="Q9" s="69">
        <f>ROUND((H9/6),0)</f>
        <v>94</v>
      </c>
      <c r="R9" s="69">
        <f>Q9*6</f>
        <v>564</v>
      </c>
      <c r="T9" s="30">
        <f>920-P9</f>
        <v>912.08192413282677</v>
      </c>
    </row>
    <row r="10" spans="1:20" s="28" customFormat="1" ht="13" x14ac:dyDescent="0.3">
      <c r="A10" s="31">
        <v>2</v>
      </c>
      <c r="B10" s="64" t="s">
        <v>92</v>
      </c>
      <c r="C10" s="64" t="s">
        <v>119</v>
      </c>
      <c r="D10" s="70" t="s">
        <v>34</v>
      </c>
      <c r="E10" s="70">
        <v>160</v>
      </c>
      <c r="F10" s="70">
        <v>140</v>
      </c>
      <c r="G10" s="65">
        <v>390</v>
      </c>
      <c r="H10" s="66">
        <f>G10*1.03</f>
        <v>401.7</v>
      </c>
      <c r="I10" s="67">
        <v>2.12</v>
      </c>
      <c r="J10" s="67">
        <v>870</v>
      </c>
      <c r="K10" s="67">
        <v>875</v>
      </c>
      <c r="L10" s="67">
        <v>3</v>
      </c>
      <c r="M10" s="45">
        <f t="shared" ref="M10:M17" si="0">POWER(((1743.811*(POWER(I10,1.852))*H10))/((POWER(F10,1.852))*(L10)),(1/4.87))</f>
        <v>2.5720064285587996</v>
      </c>
      <c r="N10" s="32">
        <v>3</v>
      </c>
      <c r="O10" s="69">
        <f t="shared" ref="O10:O17" si="1">4*I10/PI()/(0.0254*N10)^2/1000</f>
        <v>0.46487483463852991</v>
      </c>
      <c r="P10" s="182">
        <f t="shared" ref="P10:P17" si="2">(1733000/(F10^1.85*N10^4.87))*H10*I10^1.85/1000</f>
        <v>1.420706477851694</v>
      </c>
      <c r="Q10" s="69">
        <f t="shared" ref="Q10:Q17" si="3">ROUND((H10/6),0)</f>
        <v>67</v>
      </c>
      <c r="R10" s="69">
        <f t="shared" ref="R10:R17" si="4">Q10*6</f>
        <v>402</v>
      </c>
      <c r="T10" s="30">
        <f>908.41-P10</f>
        <v>906.98929352214827</v>
      </c>
    </row>
    <row r="11" spans="1:20" s="28" customFormat="1" ht="13" x14ac:dyDescent="0.3">
      <c r="A11" s="31">
        <v>3</v>
      </c>
      <c r="B11" s="64" t="s">
        <v>122</v>
      </c>
      <c r="C11" s="64" t="s">
        <v>123</v>
      </c>
      <c r="D11" s="70" t="s">
        <v>34</v>
      </c>
      <c r="E11" s="70">
        <v>160</v>
      </c>
      <c r="F11" s="70">
        <v>140</v>
      </c>
      <c r="G11" s="65">
        <v>290</v>
      </c>
      <c r="H11" s="66">
        <f t="shared" ref="H10:H17" si="5">G11*1.03</f>
        <v>298.7</v>
      </c>
      <c r="I11" s="67">
        <v>1.45</v>
      </c>
      <c r="J11" s="67">
        <v>850</v>
      </c>
      <c r="K11" s="67">
        <v>810</v>
      </c>
      <c r="L11" s="67">
        <v>5</v>
      </c>
      <c r="M11" s="45">
        <f t="shared" si="0"/>
        <v>1.8860900896549351</v>
      </c>
      <c r="N11" s="32">
        <v>2</v>
      </c>
      <c r="O11" s="69">
        <f t="shared" si="1"/>
        <v>0.71540290000386964</v>
      </c>
      <c r="P11" s="182">
        <f t="shared" si="2"/>
        <v>3.7688742264175095</v>
      </c>
      <c r="Q11" s="69">
        <f t="shared" si="3"/>
        <v>50</v>
      </c>
      <c r="R11" s="69">
        <f t="shared" si="4"/>
        <v>300</v>
      </c>
    </row>
    <row r="12" spans="1:20" s="68" customFormat="1" ht="13" x14ac:dyDescent="0.3">
      <c r="A12" s="31">
        <v>4</v>
      </c>
      <c r="B12" s="64"/>
      <c r="C12" s="64"/>
      <c r="D12" s="70" t="s">
        <v>34</v>
      </c>
      <c r="E12" s="70">
        <v>160</v>
      </c>
      <c r="F12" s="70">
        <v>140</v>
      </c>
      <c r="G12" s="65"/>
      <c r="H12" s="66">
        <f t="shared" si="5"/>
        <v>0</v>
      </c>
      <c r="I12" s="67"/>
      <c r="J12" s="67"/>
      <c r="K12" s="67"/>
      <c r="L12" s="67"/>
      <c r="M12" s="45" t="e">
        <f t="shared" si="0"/>
        <v>#DIV/0!</v>
      </c>
      <c r="N12" s="32"/>
      <c r="O12" s="69" t="e">
        <f t="shared" si="1"/>
        <v>#DIV/0!</v>
      </c>
      <c r="P12" s="182" t="e">
        <f t="shared" si="2"/>
        <v>#DIV/0!</v>
      </c>
      <c r="Q12" s="69">
        <f t="shared" si="3"/>
        <v>0</v>
      </c>
      <c r="R12" s="69">
        <f t="shared" si="4"/>
        <v>0</v>
      </c>
    </row>
    <row r="13" spans="1:20" s="28" customFormat="1" ht="13" x14ac:dyDescent="0.3">
      <c r="A13" s="31">
        <v>5</v>
      </c>
      <c r="B13" s="64"/>
      <c r="C13" s="64"/>
      <c r="D13" s="70" t="s">
        <v>34</v>
      </c>
      <c r="E13" s="70">
        <v>160</v>
      </c>
      <c r="F13" s="70">
        <v>140</v>
      </c>
      <c r="G13" s="65"/>
      <c r="H13" s="66">
        <f t="shared" si="5"/>
        <v>0</v>
      </c>
      <c r="I13" s="67"/>
      <c r="J13" s="67"/>
      <c r="K13" s="67"/>
      <c r="L13" s="67"/>
      <c r="M13" s="45" t="e">
        <f t="shared" si="0"/>
        <v>#DIV/0!</v>
      </c>
      <c r="N13" s="32"/>
      <c r="O13" s="69" t="e">
        <f t="shared" si="1"/>
        <v>#DIV/0!</v>
      </c>
      <c r="P13" s="182" t="e">
        <f t="shared" si="2"/>
        <v>#DIV/0!</v>
      </c>
      <c r="Q13" s="69">
        <f t="shared" si="3"/>
        <v>0</v>
      </c>
      <c r="R13" s="69">
        <f t="shared" si="4"/>
        <v>0</v>
      </c>
    </row>
    <row r="14" spans="1:20" s="68" customFormat="1" ht="13" x14ac:dyDescent="0.3">
      <c r="A14" s="31">
        <v>6</v>
      </c>
      <c r="B14" s="64"/>
      <c r="C14" s="64"/>
      <c r="D14" s="70" t="s">
        <v>34</v>
      </c>
      <c r="E14" s="70">
        <v>160</v>
      </c>
      <c r="F14" s="70">
        <v>140</v>
      </c>
      <c r="G14" s="65"/>
      <c r="H14" s="66">
        <f t="shared" si="5"/>
        <v>0</v>
      </c>
      <c r="I14" s="67"/>
      <c r="J14" s="67"/>
      <c r="K14" s="67"/>
      <c r="L14" s="67"/>
      <c r="M14" s="45" t="e">
        <f t="shared" si="0"/>
        <v>#DIV/0!</v>
      </c>
      <c r="N14" s="32"/>
      <c r="O14" s="69" t="e">
        <f t="shared" si="1"/>
        <v>#DIV/0!</v>
      </c>
      <c r="P14" s="182" t="e">
        <f t="shared" si="2"/>
        <v>#DIV/0!</v>
      </c>
      <c r="Q14" s="69">
        <f t="shared" si="3"/>
        <v>0</v>
      </c>
      <c r="R14" s="69">
        <f t="shared" si="4"/>
        <v>0</v>
      </c>
    </row>
    <row r="15" spans="1:20" s="68" customFormat="1" ht="13" x14ac:dyDescent="0.3">
      <c r="A15" s="31">
        <v>7</v>
      </c>
      <c r="B15" s="64"/>
      <c r="C15" s="64"/>
      <c r="D15" s="70" t="s">
        <v>34</v>
      </c>
      <c r="E15" s="70">
        <v>160</v>
      </c>
      <c r="F15" s="70">
        <v>140</v>
      </c>
      <c r="G15" s="65"/>
      <c r="H15" s="66">
        <f t="shared" si="5"/>
        <v>0</v>
      </c>
      <c r="I15" s="67"/>
      <c r="J15" s="67"/>
      <c r="K15" s="67"/>
      <c r="L15" s="67"/>
      <c r="M15" s="45" t="e">
        <f t="shared" si="0"/>
        <v>#DIV/0!</v>
      </c>
      <c r="N15" s="32"/>
      <c r="O15" s="69" t="e">
        <f t="shared" si="1"/>
        <v>#DIV/0!</v>
      </c>
      <c r="P15" s="182" t="e">
        <f t="shared" si="2"/>
        <v>#DIV/0!</v>
      </c>
      <c r="Q15" s="69">
        <f t="shared" si="3"/>
        <v>0</v>
      </c>
      <c r="R15" s="69">
        <f t="shared" si="4"/>
        <v>0</v>
      </c>
    </row>
    <row r="16" spans="1:20" s="68" customFormat="1" ht="13" x14ac:dyDescent="0.3">
      <c r="A16" s="31">
        <v>8</v>
      </c>
      <c r="B16" s="64"/>
      <c r="C16" s="64"/>
      <c r="D16" s="70" t="s">
        <v>34</v>
      </c>
      <c r="E16" s="70">
        <v>160</v>
      </c>
      <c r="F16" s="70">
        <v>140</v>
      </c>
      <c r="G16" s="65"/>
      <c r="H16" s="66">
        <f t="shared" si="5"/>
        <v>0</v>
      </c>
      <c r="I16" s="67"/>
      <c r="J16" s="67"/>
      <c r="K16" s="67"/>
      <c r="L16" s="67"/>
      <c r="M16" s="45" t="e">
        <f t="shared" si="0"/>
        <v>#DIV/0!</v>
      </c>
      <c r="N16" s="32"/>
      <c r="O16" s="69" t="e">
        <f t="shared" si="1"/>
        <v>#DIV/0!</v>
      </c>
      <c r="P16" s="182" t="e">
        <f t="shared" si="2"/>
        <v>#DIV/0!</v>
      </c>
      <c r="Q16" s="69">
        <f t="shared" si="3"/>
        <v>0</v>
      </c>
      <c r="R16" s="69">
        <f t="shared" si="4"/>
        <v>0</v>
      </c>
    </row>
    <row r="17" spans="1:18" s="68" customFormat="1" ht="13" x14ac:dyDescent="0.3">
      <c r="A17" s="31">
        <v>9</v>
      </c>
      <c r="B17" s="64"/>
      <c r="C17" s="64"/>
      <c r="D17" s="70" t="s">
        <v>34</v>
      </c>
      <c r="E17" s="70">
        <v>160</v>
      </c>
      <c r="F17" s="70">
        <v>140</v>
      </c>
      <c r="G17" s="65"/>
      <c r="H17" s="66">
        <f t="shared" si="5"/>
        <v>0</v>
      </c>
      <c r="I17" s="67"/>
      <c r="J17" s="67"/>
      <c r="K17" s="67"/>
      <c r="L17" s="67"/>
      <c r="M17" s="45" t="e">
        <f t="shared" si="0"/>
        <v>#DIV/0!</v>
      </c>
      <c r="N17" s="32"/>
      <c r="O17" s="69" t="e">
        <f t="shared" si="1"/>
        <v>#DIV/0!</v>
      </c>
      <c r="P17" s="182" t="e">
        <f t="shared" si="2"/>
        <v>#DIV/0!</v>
      </c>
      <c r="Q17" s="69">
        <f t="shared" si="3"/>
        <v>0</v>
      </c>
      <c r="R17" s="69">
        <f t="shared" si="4"/>
        <v>0</v>
      </c>
    </row>
    <row r="23" spans="1:18" x14ac:dyDescent="0.35">
      <c r="L23" s="92">
        <f>920-P9</f>
        <v>912.08192413282677</v>
      </c>
    </row>
    <row r="24" spans="1:18" x14ac:dyDescent="0.35">
      <c r="L24">
        <v>856.23</v>
      </c>
    </row>
    <row r="25" spans="1:18" x14ac:dyDescent="0.35">
      <c r="L25" s="92">
        <f>850-P11</f>
        <v>846.23112577358245</v>
      </c>
    </row>
    <row r="32" spans="1:18" x14ac:dyDescent="0.35">
      <c r="C32" t="s">
        <v>108</v>
      </c>
    </row>
    <row r="33" spans="2:6" x14ac:dyDescent="0.35">
      <c r="C33" t="s">
        <v>109</v>
      </c>
    </row>
    <row r="44" spans="2:6" x14ac:dyDescent="0.35">
      <c r="B44" s="137" t="s">
        <v>120</v>
      </c>
      <c r="C44" s="137"/>
      <c r="D44" s="137"/>
      <c r="E44" s="137"/>
      <c r="F44" s="137"/>
    </row>
    <row r="52" spans="3:3" x14ac:dyDescent="0.35">
      <c r="C52" t="s">
        <v>110</v>
      </c>
    </row>
  </sheetData>
  <dataConsolidate/>
  <mergeCells count="8">
    <mergeCell ref="B44:F44"/>
    <mergeCell ref="D5:R5"/>
    <mergeCell ref="A7:A8"/>
    <mergeCell ref="B7:C7"/>
    <mergeCell ref="D7:E7"/>
    <mergeCell ref="F7:F8"/>
    <mergeCell ref="J7:K7"/>
    <mergeCell ref="L7:L8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59999389629810485"/>
  </sheetPr>
  <dimension ref="A2:AF29"/>
  <sheetViews>
    <sheetView tabSelected="1" topLeftCell="I5" zoomScaleNormal="100" workbookViewId="0">
      <selection activeCell="Q22" sqref="Q22"/>
    </sheetView>
  </sheetViews>
  <sheetFormatPr baseColWidth="10" defaultRowHeight="14.5" x14ac:dyDescent="0.35"/>
  <cols>
    <col min="1" max="1" width="14.90625" bestFit="1" customWidth="1"/>
    <col min="4" max="4" width="20.36328125" bestFit="1" customWidth="1"/>
    <col min="6" max="6" width="20.453125" customWidth="1"/>
    <col min="11" max="11" width="25.81640625" customWidth="1"/>
    <col min="12" max="12" width="16.36328125" customWidth="1"/>
    <col min="13" max="13" width="13" customWidth="1"/>
    <col min="14" max="15" width="13.08984375" customWidth="1"/>
    <col min="16" max="16" width="15.90625" customWidth="1"/>
    <col min="17" max="17" width="14.6328125" customWidth="1"/>
    <col min="19" max="19" width="15.90625" customWidth="1"/>
    <col min="20" max="21" width="9.6328125" customWidth="1"/>
    <col min="22" max="23" width="12.453125" customWidth="1"/>
    <col min="26" max="27" width="12.90625" customWidth="1"/>
    <col min="28" max="28" width="13.08984375" customWidth="1"/>
    <col min="29" max="29" width="13.54296875" customWidth="1"/>
    <col min="30" max="30" width="13.453125" customWidth="1"/>
    <col min="31" max="31" width="13.453125" hidden="1" customWidth="1"/>
  </cols>
  <sheetData>
    <row r="2" spans="1:32" x14ac:dyDescent="0.35">
      <c r="O2" s="1"/>
      <c r="AD2" s="1"/>
      <c r="AE2" s="1"/>
    </row>
    <row r="3" spans="1:32" ht="29" x14ac:dyDescent="0.4">
      <c r="A3" s="152">
        <v>43746</v>
      </c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4"/>
      <c r="Q3" s="154"/>
      <c r="R3" s="154"/>
      <c r="S3" s="154"/>
      <c r="T3" s="154"/>
      <c r="U3" s="154"/>
      <c r="V3" s="154"/>
      <c r="W3" s="154"/>
      <c r="X3" s="154"/>
      <c r="Y3" s="154"/>
      <c r="Z3" s="154"/>
      <c r="AA3" s="154"/>
      <c r="AB3" s="154"/>
      <c r="AC3" s="154"/>
      <c r="AD3" s="154"/>
      <c r="AE3" s="3"/>
    </row>
    <row r="4" spans="1:32" ht="29" x14ac:dyDescent="0.4">
      <c r="A4" s="153"/>
      <c r="B4" s="153"/>
      <c r="C4" s="153"/>
      <c r="D4" s="153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2" x14ac:dyDescent="0.35">
      <c r="A5" s="155"/>
      <c r="B5" s="155"/>
      <c r="C5" s="155"/>
      <c r="D5" s="155"/>
      <c r="E5" s="155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2"/>
    </row>
    <row r="6" spans="1:32" x14ac:dyDescent="0.35">
      <c r="A6" s="137"/>
      <c r="B6" s="137"/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7"/>
      <c r="U6" s="137"/>
      <c r="V6" s="137"/>
      <c r="W6" s="137"/>
      <c r="X6" s="137"/>
      <c r="Y6" s="137"/>
      <c r="Z6" s="137"/>
      <c r="AA6" s="137"/>
      <c r="AB6" s="137"/>
      <c r="AC6" s="137"/>
      <c r="AD6" s="137"/>
      <c r="AE6" s="1"/>
    </row>
    <row r="7" spans="1:32" x14ac:dyDescent="0.35">
      <c r="O7" s="183"/>
      <c r="U7" s="183"/>
      <c r="V7" s="184" t="s">
        <v>130</v>
      </c>
      <c r="Y7" s="183"/>
      <c r="Z7" s="184"/>
    </row>
    <row r="8" spans="1:32" x14ac:dyDescent="0.35">
      <c r="A8" s="156" t="s">
        <v>1</v>
      </c>
      <c r="B8" s="156"/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 t="s">
        <v>1</v>
      </c>
      <c r="Q8" s="156"/>
      <c r="R8" s="156"/>
      <c r="S8" s="156"/>
      <c r="T8" s="156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5"/>
    </row>
    <row r="9" spans="1:32" x14ac:dyDescent="0.35">
      <c r="A9" s="157" t="s">
        <v>2</v>
      </c>
      <c r="B9" s="158"/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9" t="s">
        <v>3</v>
      </c>
      <c r="N9" s="161" t="s">
        <v>4</v>
      </c>
      <c r="O9" s="162"/>
      <c r="P9" s="162"/>
      <c r="Q9" s="162"/>
      <c r="R9" s="163"/>
      <c r="S9" s="6" t="s">
        <v>4</v>
      </c>
      <c r="T9" s="164" t="s">
        <v>5</v>
      </c>
      <c r="U9" s="165"/>
      <c r="V9" s="165"/>
      <c r="W9" s="165"/>
      <c r="X9" s="165"/>
      <c r="Y9" s="165"/>
      <c r="Z9" s="165"/>
      <c r="AA9" s="165"/>
      <c r="AB9" s="165"/>
      <c r="AC9" s="165"/>
      <c r="AD9" s="166"/>
      <c r="AE9" s="7"/>
    </row>
    <row r="10" spans="1:32" ht="47.25" customHeight="1" x14ac:dyDescent="0.35">
      <c r="A10" s="167" t="s">
        <v>6</v>
      </c>
      <c r="B10" s="8" t="s">
        <v>63</v>
      </c>
      <c r="C10" s="8" t="s">
        <v>7</v>
      </c>
      <c r="D10" s="167" t="s">
        <v>0</v>
      </c>
      <c r="E10" s="8" t="s">
        <v>8</v>
      </c>
      <c r="F10" s="8" t="s">
        <v>9</v>
      </c>
      <c r="G10" s="9" t="s">
        <v>10</v>
      </c>
      <c r="H10" s="9" t="s">
        <v>11</v>
      </c>
      <c r="I10" s="8" t="s">
        <v>12</v>
      </c>
      <c r="J10" s="9" t="s">
        <v>13</v>
      </c>
      <c r="K10" s="146" t="s">
        <v>14</v>
      </c>
      <c r="L10" s="8" t="s">
        <v>15</v>
      </c>
      <c r="M10" s="160"/>
      <c r="N10" s="148" t="s">
        <v>16</v>
      </c>
      <c r="O10" s="149"/>
      <c r="P10" s="10" t="s">
        <v>17</v>
      </c>
      <c r="Q10" s="148" t="s">
        <v>18</v>
      </c>
      <c r="R10" s="149"/>
      <c r="S10" s="10" t="s">
        <v>19</v>
      </c>
      <c r="T10" s="150" t="s">
        <v>20</v>
      </c>
      <c r="U10" s="150"/>
      <c r="V10" s="150"/>
      <c r="W10" s="150"/>
      <c r="X10" s="151" t="s">
        <v>21</v>
      </c>
      <c r="Y10" s="151"/>
      <c r="Z10" s="151"/>
      <c r="AA10" s="151"/>
      <c r="AB10" s="144" t="s">
        <v>22</v>
      </c>
      <c r="AC10" s="144" t="s">
        <v>23</v>
      </c>
      <c r="AD10" s="144" t="s">
        <v>24</v>
      </c>
      <c r="AE10" s="11"/>
      <c r="AF10" s="144" t="s">
        <v>41</v>
      </c>
    </row>
    <row r="11" spans="1:32" ht="37.5" x14ac:dyDescent="0.35">
      <c r="A11" s="168"/>
      <c r="B11" s="12" t="s">
        <v>25</v>
      </c>
      <c r="C11" s="12" t="s">
        <v>25</v>
      </c>
      <c r="D11" s="168"/>
      <c r="E11" s="12" t="s">
        <v>25</v>
      </c>
      <c r="F11" s="12" t="s">
        <v>25</v>
      </c>
      <c r="G11" s="12" t="s">
        <v>25</v>
      </c>
      <c r="H11" s="9" t="s">
        <v>26</v>
      </c>
      <c r="I11" s="12" t="s">
        <v>25</v>
      </c>
      <c r="J11" s="9" t="s">
        <v>27</v>
      </c>
      <c r="K11" s="147"/>
      <c r="L11" s="8" t="s">
        <v>25</v>
      </c>
      <c r="M11" s="13" t="s">
        <v>28</v>
      </c>
      <c r="N11" s="10" t="s">
        <v>29</v>
      </c>
      <c r="O11" s="10" t="s">
        <v>30</v>
      </c>
      <c r="P11" s="10" t="s">
        <v>25</v>
      </c>
      <c r="Q11" s="10" t="s">
        <v>29</v>
      </c>
      <c r="R11" s="10" t="s">
        <v>30</v>
      </c>
      <c r="S11" s="10" t="s">
        <v>25</v>
      </c>
      <c r="T11" s="8" t="s">
        <v>12</v>
      </c>
      <c r="U11" s="8" t="s">
        <v>31</v>
      </c>
      <c r="V11" s="8" t="s">
        <v>32</v>
      </c>
      <c r="W11" s="8" t="s">
        <v>33</v>
      </c>
      <c r="X11" s="14" t="s">
        <v>12</v>
      </c>
      <c r="Y11" s="14" t="s">
        <v>31</v>
      </c>
      <c r="Z11" s="14" t="s">
        <v>32</v>
      </c>
      <c r="AA11" s="14" t="s">
        <v>33</v>
      </c>
      <c r="AB11" s="145"/>
      <c r="AC11" s="145"/>
      <c r="AD11" s="145"/>
      <c r="AE11" s="11"/>
      <c r="AF11" s="145"/>
    </row>
    <row r="12" spans="1:32" ht="36.65" customHeight="1" x14ac:dyDescent="0.35">
      <c r="A12" s="25" t="s">
        <v>121</v>
      </c>
      <c r="B12" s="15">
        <v>880</v>
      </c>
      <c r="C12" s="48">
        <f t="shared" ref="C12" si="0">B12-1</f>
        <v>879</v>
      </c>
      <c r="D12" s="25" t="s">
        <v>122</v>
      </c>
      <c r="E12" s="16">
        <v>850</v>
      </c>
      <c r="F12" s="42">
        <f>E12+10</f>
        <v>860</v>
      </c>
      <c r="G12" s="18">
        <v>390</v>
      </c>
      <c r="H12" s="39">
        <v>3</v>
      </c>
      <c r="I12" s="49">
        <f>((H12/100)+1)*G12</f>
        <v>401.7</v>
      </c>
      <c r="J12" s="17">
        <v>4.03</v>
      </c>
      <c r="K12" s="40">
        <v>140</v>
      </c>
      <c r="L12" s="42">
        <f>C12-F12</f>
        <v>19</v>
      </c>
      <c r="M12" s="38">
        <f>(POWER(((1743.811*(POWER(J12,1.852))*I12))/((POWER(K12,1.852))*L12),(1/4.87)))</f>
        <v>2.2477826016067541</v>
      </c>
      <c r="N12" s="17">
        <v>3</v>
      </c>
      <c r="O12" s="18">
        <v>3</v>
      </c>
      <c r="P12" s="47">
        <f>((1743.811*(POWER($J12,1.852))*$I12))/((POWER($K12,1.852))*(POWER($O12,4.87)))</f>
        <v>4.6581831222909074</v>
      </c>
      <c r="Q12" s="17">
        <v>2</v>
      </c>
      <c r="R12" s="18">
        <v>2</v>
      </c>
      <c r="S12" s="41">
        <f t="shared" ref="S12:S15" si="1">((1743.811*(POWER($J12,1.852))*$I12))/((POWER($K12,1.852))*(POWER($R12,4.87)))</f>
        <v>33.556834739163619</v>
      </c>
      <c r="T12" s="50">
        <f>I12-X12</f>
        <v>202.34440666110274</v>
      </c>
      <c r="U12" s="46">
        <f>(ROUND((T12/6),0))*6</f>
        <v>204</v>
      </c>
      <c r="V12" s="41">
        <f>((1743.811*(POWER($J12,1.852))*$T12))/((POWER($K12,1.852))*(POWER($O12,4.87)))</f>
        <v>2.3464209609129116</v>
      </c>
      <c r="W12" s="41">
        <f t="shared" ref="W12" si="2">(J12/1000)/((3.1416/4)*((O12*0.0254)*(O12*0.0254)))</f>
        <v>0.88369868050603917</v>
      </c>
      <c r="X12" s="50">
        <f>I12*((L12-P12)/(S12-P12))</f>
        <v>199.35559333889725</v>
      </c>
      <c r="Y12" s="46">
        <f>(ROUND((X12/6),0))*6</f>
        <v>198</v>
      </c>
      <c r="Z12" s="41">
        <f>((1743.811*(POWER($J12,1.852))*$X12))/((POWER($K12,1.852))*(POWER($R12,4.87)))</f>
        <v>16.653579039087088</v>
      </c>
      <c r="AA12" s="41">
        <f t="shared" ref="AA12" si="3">(J12/1000)/((3.1416/4)*((R12*0.0254)*(R12*0.0254)))</f>
        <v>1.9883220311385879</v>
      </c>
      <c r="AB12" s="41">
        <f t="shared" ref="AB12" si="4">V12+Z12</f>
        <v>19</v>
      </c>
      <c r="AC12" s="51">
        <f>C12-V12</f>
        <v>876.65357903908705</v>
      </c>
      <c r="AD12" s="51">
        <f>AC12-Z12</f>
        <v>860</v>
      </c>
      <c r="AE12" s="43">
        <f t="shared" ref="AE12" si="5">+F12</f>
        <v>860</v>
      </c>
      <c r="AF12" s="44">
        <f>+AD12-E12</f>
        <v>10</v>
      </c>
    </row>
    <row r="13" spans="1:32" ht="36.65" customHeight="1" x14ac:dyDescent="0.35">
      <c r="A13" s="25" t="s">
        <v>131</v>
      </c>
      <c r="B13" s="15">
        <v>1000</v>
      </c>
      <c r="C13" s="48">
        <f t="shared" ref="C13:C14" si="6">B13-1</f>
        <v>999</v>
      </c>
      <c r="D13" s="25" t="s">
        <v>114</v>
      </c>
      <c r="E13" s="16">
        <v>920</v>
      </c>
      <c r="F13" s="42">
        <f>E13+10</f>
        <v>930</v>
      </c>
      <c r="G13" s="18">
        <v>3790</v>
      </c>
      <c r="H13" s="39">
        <v>3</v>
      </c>
      <c r="I13" s="49">
        <f>((H13/100)+1)*G13</f>
        <v>3903.7000000000003</v>
      </c>
      <c r="J13" s="17">
        <v>11.64</v>
      </c>
      <c r="K13" s="40">
        <v>140</v>
      </c>
      <c r="L13" s="42">
        <f>C13-F13</f>
        <v>69</v>
      </c>
      <c r="M13" s="38">
        <f>(POWER(((1743.811*(POWER(J13,1.852))*I13))/((POWER(K13,1.852))*L13),(1/4.87)))</f>
        <v>4.1182337816241485</v>
      </c>
      <c r="N13" s="17">
        <v>6</v>
      </c>
      <c r="O13" s="18">
        <v>6</v>
      </c>
      <c r="P13" s="47">
        <f>((1743.811*(POWER($J13,1.852))*$I13))/((POWER($K13,1.852))*(POWER($O13,4.87)))</f>
        <v>11.03811858926665</v>
      </c>
      <c r="Q13" s="17">
        <v>3</v>
      </c>
      <c r="R13" s="18">
        <v>3</v>
      </c>
      <c r="S13" s="41">
        <f t="shared" si="1"/>
        <v>322.78335738347658</v>
      </c>
      <c r="T13" s="50">
        <f>I13-X13</f>
        <v>3177.8964645931837</v>
      </c>
      <c r="U13" s="46">
        <f>(ROUND((T13/6),0))*6</f>
        <v>3180</v>
      </c>
      <c r="V13" s="41">
        <f>((1743.811*(POWER($J13,1.852))*$T13))/((POWER($K13,1.852))*(POWER($O13,4.87)))</f>
        <v>8.9858334504677053</v>
      </c>
      <c r="W13" s="41">
        <f t="shared" ref="W13:W14" si="7">(J13/1000)/((3.1416/4)*((O13*0.0254)*(O13*0.0254)))</f>
        <v>0.6381050025490258</v>
      </c>
      <c r="X13" s="50">
        <f>I13*((L13-P13)/(S13-P13))</f>
        <v>725.80353540681654</v>
      </c>
      <c r="Y13" s="46">
        <f>(ROUND((X13/6),0))*6</f>
        <v>726</v>
      </c>
      <c r="Z13" s="41">
        <f>((1743.811*(POWER($J13,1.852))*$X13))/((POWER($K13,1.852))*(POWER($R13,4.87)))</f>
        <v>60.014166549532298</v>
      </c>
      <c r="AA13" s="41">
        <f t="shared" ref="AA13:AA14" si="8">(J13/1000)/((3.1416/4)*((R13*0.0254)*(R13*0.0254)))</f>
        <v>2.5524200101961032</v>
      </c>
      <c r="AB13" s="41">
        <f t="shared" ref="AB13:AB14" si="9">V13+Z13</f>
        <v>69</v>
      </c>
      <c r="AC13" s="51">
        <f>C13-V13</f>
        <v>990.01416654953232</v>
      </c>
      <c r="AD13" s="51">
        <f>AC13-Z13</f>
        <v>930</v>
      </c>
      <c r="AE13" s="43">
        <f t="shared" ref="AE13:AE14" si="10">+F13</f>
        <v>930</v>
      </c>
      <c r="AF13" s="44">
        <f>+AD13-E13</f>
        <v>10</v>
      </c>
    </row>
    <row r="14" spans="1:32" ht="36.65" customHeight="1" x14ac:dyDescent="0.35">
      <c r="A14" s="25" t="s">
        <v>64</v>
      </c>
      <c r="B14" s="15">
        <f>E13</f>
        <v>920</v>
      </c>
      <c r="C14" s="48">
        <f t="shared" si="6"/>
        <v>919</v>
      </c>
      <c r="D14" s="25" t="s">
        <v>65</v>
      </c>
      <c r="E14" s="16">
        <v>828</v>
      </c>
      <c r="F14" s="42">
        <f>E14+10</f>
        <v>838</v>
      </c>
      <c r="G14" s="18">
        <v>745</v>
      </c>
      <c r="H14" s="39">
        <v>3</v>
      </c>
      <c r="I14" s="49">
        <f t="shared" ref="I14:I15" si="11">((H14/100)+1)*G14</f>
        <v>767.35</v>
      </c>
      <c r="J14" s="17">
        <v>2.78</v>
      </c>
      <c r="K14" s="40">
        <v>140</v>
      </c>
      <c r="L14" s="42">
        <f>C14-F14</f>
        <v>81</v>
      </c>
      <c r="M14" s="38">
        <f>(POWER(((1743.811*(POWER(J14,1.852))*I14))/((POWER(K14,1.852))*L14),(1/4.87)))</f>
        <v>1.6551592313763954</v>
      </c>
      <c r="N14" s="17">
        <v>2</v>
      </c>
      <c r="O14" s="18">
        <v>2.06</v>
      </c>
      <c r="P14" s="47">
        <f>((1743.811*(POWER($J14,1.852))*$I14))/((POWER($K14,1.852))*(POWER($O14,4.87)))</f>
        <v>27.906243993750419</v>
      </c>
      <c r="Q14" s="17">
        <v>1.5</v>
      </c>
      <c r="R14" s="18">
        <v>1.58</v>
      </c>
      <c r="S14" s="41">
        <f t="shared" si="1"/>
        <v>101.57217139273608</v>
      </c>
      <c r="T14" s="50">
        <f>I14-X14</f>
        <v>214.29249960726622</v>
      </c>
      <c r="U14" s="46">
        <f>(ROUND((T14/6),0))*6</f>
        <v>216</v>
      </c>
      <c r="V14" s="41">
        <f>((1743.811*(POWER($J14,1.852))*$T14))/((POWER($K14,1.852))*(POWER($O14,4.87)))</f>
        <v>7.7931827459060878</v>
      </c>
      <c r="W14" s="41">
        <f t="shared" si="7"/>
        <v>1.2928615660062193</v>
      </c>
      <c r="X14" s="50">
        <f>I14*((L14-P14)/(S14-P14))</f>
        <v>553.0575003927338</v>
      </c>
      <c r="Y14" s="46">
        <f>(ROUND((X14/6),0))*6</f>
        <v>552</v>
      </c>
      <c r="Z14" s="41">
        <f>((1743.811*(POWER($J14,1.852))*$X14))/((POWER($K14,1.852))*(POWER($R14,4.87)))</f>
        <v>73.206817254093892</v>
      </c>
      <c r="AA14" s="41">
        <f t="shared" si="8"/>
        <v>2.197719652901776</v>
      </c>
      <c r="AB14" s="41">
        <f t="shared" si="9"/>
        <v>80.999999999999986</v>
      </c>
      <c r="AC14" s="51">
        <f>C14-V14</f>
        <v>911.20681725409395</v>
      </c>
      <c r="AD14" s="51">
        <f>AC14-Z14</f>
        <v>838</v>
      </c>
      <c r="AE14" s="43">
        <f t="shared" si="10"/>
        <v>838</v>
      </c>
      <c r="AF14" s="44">
        <f>+AD14-E14</f>
        <v>10</v>
      </c>
    </row>
    <row r="15" spans="1:32" ht="36.65" customHeight="1" x14ac:dyDescent="0.35">
      <c r="A15" s="25"/>
      <c r="B15" s="15"/>
      <c r="C15" s="48">
        <f t="shared" ref="C15" si="12">B15-1</f>
        <v>-1</v>
      </c>
      <c r="D15" s="25"/>
      <c r="E15" s="16"/>
      <c r="F15" s="42">
        <f>E15+10</f>
        <v>10</v>
      </c>
      <c r="G15" s="18"/>
      <c r="H15" s="39">
        <v>3</v>
      </c>
      <c r="I15" s="49">
        <f t="shared" si="11"/>
        <v>0</v>
      </c>
      <c r="J15" s="17"/>
      <c r="K15" s="40">
        <v>140</v>
      </c>
      <c r="L15" s="42">
        <f>C15-F15</f>
        <v>-11</v>
      </c>
      <c r="M15" s="38">
        <f>(POWER(((1743.811*(POWER(J15,1.852))*I15))/((POWER(K15,1.852))*L15),(1/4.87)))</f>
        <v>0</v>
      </c>
      <c r="N15" s="17"/>
      <c r="O15" s="18"/>
      <c r="P15" s="47" t="e">
        <f>((1743.811*(POWER($J15,1.852))*$I15))/((POWER($K15,1.852))*(POWER($O15,4.87)))</f>
        <v>#DIV/0!</v>
      </c>
      <c r="Q15" s="17"/>
      <c r="R15" s="18"/>
      <c r="S15" s="41" t="e">
        <f t="shared" si="1"/>
        <v>#DIV/0!</v>
      </c>
      <c r="T15" s="50" t="e">
        <f>I15-X15</f>
        <v>#DIV/0!</v>
      </c>
      <c r="U15" s="46" t="e">
        <f>(ROUND((T15/6),0))*6</f>
        <v>#DIV/0!</v>
      </c>
      <c r="V15" s="41" t="e">
        <f>((1743.811*(POWER($J15,1.852))*$T15))/((POWER($K15,1.852))*(POWER($O15,4.87)))</f>
        <v>#DIV/0!</v>
      </c>
      <c r="W15" s="41" t="e">
        <f t="shared" ref="W15" si="13">(J15/1000)/((3.1416/4)*((O15*0.0254)*(O15*0.0254)))</f>
        <v>#DIV/0!</v>
      </c>
      <c r="X15" s="50" t="e">
        <f>I15*((L15-P15)/(S15-P15))</f>
        <v>#DIV/0!</v>
      </c>
      <c r="Y15" s="46" t="e">
        <f>(ROUND((X15/6),0))*6</f>
        <v>#DIV/0!</v>
      </c>
      <c r="Z15" s="41" t="e">
        <f>((1743.811*(POWER($J15,1.852))*$X15))/((POWER($K15,1.852))*(POWER($R15,4.87)))</f>
        <v>#DIV/0!</v>
      </c>
      <c r="AA15" s="41" t="e">
        <f t="shared" ref="AA15" si="14">(J15/1000)/((3.1416/4)*((R15*0.0254)*(R15*0.0254)))</f>
        <v>#DIV/0!</v>
      </c>
      <c r="AB15" s="41" t="e">
        <f t="shared" ref="AB15" si="15">V15+Z15</f>
        <v>#DIV/0!</v>
      </c>
      <c r="AC15" s="51" t="e">
        <f>C15-V15</f>
        <v>#DIV/0!</v>
      </c>
      <c r="AD15" s="51" t="e">
        <f>AC15-Z15</f>
        <v>#DIV/0!</v>
      </c>
      <c r="AE15" s="43">
        <f t="shared" ref="AE15" si="16">+F15</f>
        <v>10</v>
      </c>
      <c r="AF15" s="44" t="e">
        <f>+AD15-E15</f>
        <v>#DIV/0!</v>
      </c>
    </row>
    <row r="16" spans="1:32" x14ac:dyDescent="0.35">
      <c r="B16" s="26"/>
      <c r="C16" s="26"/>
      <c r="D16" s="27"/>
    </row>
    <row r="17" spans="2:14" x14ac:dyDescent="0.35">
      <c r="B17" s="26"/>
      <c r="C17" s="26"/>
      <c r="D17" s="27"/>
    </row>
    <row r="18" spans="2:14" x14ac:dyDescent="0.35">
      <c r="B18" s="26"/>
      <c r="C18" s="26"/>
      <c r="D18" s="27"/>
    </row>
    <row r="19" spans="2:14" x14ac:dyDescent="0.35">
      <c r="B19" s="26"/>
      <c r="C19" s="26"/>
      <c r="D19" s="27"/>
    </row>
    <row r="20" spans="2:14" x14ac:dyDescent="0.35">
      <c r="B20" s="26"/>
      <c r="C20" s="26"/>
      <c r="D20" s="27"/>
    </row>
    <row r="21" spans="2:14" x14ac:dyDescent="0.35">
      <c r="B21" s="26"/>
      <c r="C21" s="26"/>
      <c r="D21" s="27"/>
    </row>
    <row r="22" spans="2:14" x14ac:dyDescent="0.35">
      <c r="B22" s="26"/>
      <c r="C22" s="26"/>
      <c r="D22" s="27"/>
    </row>
    <row r="23" spans="2:14" x14ac:dyDescent="0.35">
      <c r="B23" s="26"/>
      <c r="C23" s="26"/>
      <c r="D23" s="27"/>
    </row>
    <row r="24" spans="2:14" x14ac:dyDescent="0.35">
      <c r="B24" s="26"/>
      <c r="C24" s="26"/>
      <c r="D24" s="27"/>
    </row>
    <row r="25" spans="2:14" x14ac:dyDescent="0.35">
      <c r="B25" s="26"/>
      <c r="C25" s="26"/>
      <c r="D25" s="27"/>
      <c r="G25" s="37"/>
      <c r="H25" s="37"/>
      <c r="I25" s="37"/>
    </row>
    <row r="26" spans="2:14" x14ac:dyDescent="0.35">
      <c r="B26" s="26"/>
      <c r="C26" s="26"/>
      <c r="D26" s="27"/>
      <c r="G26" s="1"/>
      <c r="H26" s="1"/>
      <c r="I26" s="34"/>
      <c r="K26" s="1"/>
      <c r="L26" s="1"/>
      <c r="M26" s="1"/>
      <c r="N26" s="1"/>
    </row>
    <row r="27" spans="2:14" x14ac:dyDescent="0.35">
      <c r="G27" s="1"/>
      <c r="H27" s="1"/>
      <c r="I27" s="34"/>
      <c r="K27" s="1"/>
      <c r="L27" s="1"/>
      <c r="M27" s="1"/>
    </row>
    <row r="28" spans="2:14" x14ac:dyDescent="0.35">
      <c r="I28" s="35"/>
      <c r="K28" s="1"/>
      <c r="L28" s="1"/>
      <c r="M28" s="36"/>
    </row>
    <row r="29" spans="2:14" x14ac:dyDescent="0.35">
      <c r="K29" s="1"/>
      <c r="L29" s="1"/>
      <c r="M29" s="36"/>
    </row>
  </sheetData>
  <mergeCells count="24">
    <mergeCell ref="AF10:AF11"/>
    <mergeCell ref="A3:O3"/>
    <mergeCell ref="P3:AD3"/>
    <mergeCell ref="A5:O5"/>
    <mergeCell ref="P5:AD5"/>
    <mergeCell ref="A4:O4"/>
    <mergeCell ref="A6:O6"/>
    <mergeCell ref="P6:AD6"/>
    <mergeCell ref="A8:O8"/>
    <mergeCell ref="P8:AD8"/>
    <mergeCell ref="A9:L9"/>
    <mergeCell ref="M9:M10"/>
    <mergeCell ref="N9:R9"/>
    <mergeCell ref="T9:AD9"/>
    <mergeCell ref="A10:A11"/>
    <mergeCell ref="D10:D11"/>
    <mergeCell ref="AC10:AC11"/>
    <mergeCell ref="AD10:AD11"/>
    <mergeCell ref="K10:K11"/>
    <mergeCell ref="N10:O10"/>
    <mergeCell ref="Q10:R10"/>
    <mergeCell ref="T10:W10"/>
    <mergeCell ref="X10:AA10"/>
    <mergeCell ref="AB10:AB11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28098-A46E-4593-ABF5-C02B845A1FC1}">
  <sheetPr>
    <tabColor rgb="FF76527E"/>
  </sheetPr>
  <dimension ref="B2:AQ24"/>
  <sheetViews>
    <sheetView workbookViewId="0">
      <selection activeCell="F10" sqref="F10"/>
    </sheetView>
  </sheetViews>
  <sheetFormatPr baseColWidth="10" defaultRowHeight="14.5" x14ac:dyDescent="0.35"/>
  <cols>
    <col min="1" max="1" width="3.6328125" customWidth="1"/>
    <col min="4" max="6" width="10.90625" customWidth="1"/>
    <col min="7" max="8" width="10.90625" style="97" customWidth="1"/>
    <col min="9" max="21" width="10.90625" customWidth="1"/>
    <col min="22" max="22" width="10.7265625" customWidth="1"/>
    <col min="27" max="28" width="11.54296875" hidden="1" customWidth="1"/>
    <col min="29" max="31" width="12.1796875" hidden="1" customWidth="1"/>
    <col min="32" max="33" width="11.6328125" hidden="1" customWidth="1"/>
    <col min="34" max="34" width="14.36328125" hidden="1" customWidth="1"/>
    <col min="35" max="36" width="13.6328125" hidden="1" customWidth="1"/>
    <col min="37" max="37" width="12.1796875" hidden="1" customWidth="1"/>
    <col min="38" max="39" width="12.36328125" hidden="1" customWidth="1"/>
    <col min="40" max="40" width="11.81640625" hidden="1" customWidth="1"/>
    <col min="41" max="41" width="0" hidden="1" customWidth="1"/>
  </cols>
  <sheetData>
    <row r="2" spans="2:43" x14ac:dyDescent="0.35">
      <c r="D2" t="s">
        <v>125</v>
      </c>
      <c r="E2" s="1" t="s">
        <v>34</v>
      </c>
      <c r="J2" t="s">
        <v>126</v>
      </c>
      <c r="Y2" s="183"/>
    </row>
    <row r="3" spans="2:43" x14ac:dyDescent="0.35">
      <c r="B3" s="71" t="s">
        <v>90</v>
      </c>
      <c r="C3" s="71" t="s">
        <v>91</v>
      </c>
      <c r="D3" s="71" t="s">
        <v>10</v>
      </c>
      <c r="E3" s="71" t="s">
        <v>92</v>
      </c>
      <c r="F3" s="71" t="s">
        <v>93</v>
      </c>
      <c r="G3" s="72" t="s">
        <v>47</v>
      </c>
      <c r="H3" s="72" t="s">
        <v>47</v>
      </c>
      <c r="I3" s="73" t="s">
        <v>94</v>
      </c>
      <c r="J3" s="73" t="s">
        <v>94</v>
      </c>
      <c r="K3" s="74" t="s">
        <v>95</v>
      </c>
      <c r="L3" s="170" t="s">
        <v>96</v>
      </c>
      <c r="M3" s="171"/>
      <c r="N3" s="74" t="s">
        <v>97</v>
      </c>
      <c r="O3" s="74" t="s">
        <v>98</v>
      </c>
      <c r="P3" s="74" t="s">
        <v>47</v>
      </c>
      <c r="Q3" s="74" t="s">
        <v>94</v>
      </c>
      <c r="R3" s="74" t="s">
        <v>94</v>
      </c>
      <c r="S3" s="74" t="s">
        <v>95</v>
      </c>
      <c r="T3" s="170" t="s">
        <v>96</v>
      </c>
      <c r="U3" s="171"/>
      <c r="V3" s="74" t="s">
        <v>97</v>
      </c>
      <c r="W3" s="74" t="s">
        <v>98</v>
      </c>
      <c r="X3" s="127" t="s">
        <v>47</v>
      </c>
      <c r="Y3" s="74" t="s">
        <v>94</v>
      </c>
      <c r="Z3" s="74" t="s">
        <v>94</v>
      </c>
      <c r="AA3" s="74" t="s">
        <v>95</v>
      </c>
      <c r="AB3" s="170" t="s">
        <v>96</v>
      </c>
      <c r="AC3" s="171"/>
      <c r="AD3" s="74" t="s">
        <v>97</v>
      </c>
      <c r="AE3" s="74" t="s">
        <v>98</v>
      </c>
      <c r="AF3" s="74" t="s">
        <v>98</v>
      </c>
      <c r="AG3" s="74" t="s">
        <v>94</v>
      </c>
      <c r="AH3" s="74" t="s">
        <v>94</v>
      </c>
      <c r="AI3" s="74" t="s">
        <v>95</v>
      </c>
      <c r="AJ3" s="171" t="s">
        <v>96</v>
      </c>
      <c r="AK3" s="172"/>
      <c r="AL3" s="74" t="s">
        <v>97</v>
      </c>
      <c r="AM3" s="75" t="s">
        <v>47</v>
      </c>
      <c r="AN3" s="75" t="s">
        <v>47</v>
      </c>
      <c r="AQ3" s="92" t="s">
        <v>115</v>
      </c>
    </row>
    <row r="4" spans="2:43" x14ac:dyDescent="0.35">
      <c r="B4" s="169">
        <v>1</v>
      </c>
      <c r="C4" s="19">
        <v>1</v>
      </c>
      <c r="D4" s="19">
        <v>90</v>
      </c>
      <c r="E4" s="19">
        <v>140</v>
      </c>
      <c r="F4" s="19">
        <v>4</v>
      </c>
      <c r="G4" s="76">
        <v>15.41</v>
      </c>
      <c r="H4" s="76">
        <f>ABS(G4)</f>
        <v>15.41</v>
      </c>
      <c r="I4" s="77">
        <f>((1743.811*(POWER(H4,1.852)*D4))/((POWER(E4,1.852)*(POWER(F4,4.87)))))</f>
        <v>3.0824151416297485</v>
      </c>
      <c r="J4" s="77">
        <f>I4</f>
        <v>3.0824151416297485</v>
      </c>
      <c r="K4" s="77">
        <f>J4/G4</f>
        <v>0.20002693975533734</v>
      </c>
      <c r="L4" s="78">
        <f>((-1*$J$8)/(1.85*$K$8))</f>
        <v>-0.20547328941484017</v>
      </c>
      <c r="M4" s="77"/>
      <c r="N4" s="77">
        <f>L4+M4</f>
        <v>-0.20547328941484017</v>
      </c>
      <c r="O4" s="77">
        <f>G4+N4</f>
        <v>15.20452671058516</v>
      </c>
      <c r="P4" s="77">
        <f>ABS(O4)</f>
        <v>15.20452671058516</v>
      </c>
      <c r="Q4" s="77">
        <f>((1743.811*(POWER(P4,1.852)*D4))/((POWER(E4,1.852)*(POWER(F4,4.87)))))</f>
        <v>3.0067302308360846</v>
      </c>
      <c r="R4" s="77">
        <f>Q4</f>
        <v>3.0067302308360846</v>
      </c>
      <c r="S4" s="77">
        <f>R4/O4</f>
        <v>0.19775230680102951</v>
      </c>
      <c r="T4" s="77">
        <f>((-1*$R$8)/(1.85*$S$8))</f>
        <v>5.248674378237396E-2</v>
      </c>
      <c r="U4" s="77"/>
      <c r="V4" s="77">
        <f>T4+U4</f>
        <v>5.248674378237396E-2</v>
      </c>
      <c r="W4" s="77">
        <f>O4+V4</f>
        <v>15.257013454367534</v>
      </c>
      <c r="X4" s="128">
        <f>ABS(W4)</f>
        <v>15.257013454367534</v>
      </c>
      <c r="Y4" s="79">
        <f>((1743.811*(POWER(X4,1.852)*D4))/((POWER(E4,1.852)*(POWER(F4,4.87)))))</f>
        <v>3.0259810961181173</v>
      </c>
      <c r="Z4" s="79">
        <f>Y4</f>
        <v>3.0259810961181173</v>
      </c>
      <c r="AA4" s="77">
        <f>Z4/W4</f>
        <v>0.19833377647391978</v>
      </c>
      <c r="AB4" s="77">
        <f>((-1*$Z$8)/(1.85*$AA$8))</f>
        <v>-1.0574056787805817E-2</v>
      </c>
      <c r="AC4" s="77"/>
      <c r="AD4" s="77">
        <f>AB4+AC4</f>
        <v>-1.0574056787805817E-2</v>
      </c>
      <c r="AE4" s="77">
        <f>W4+AD4</f>
        <v>15.246439397579728</v>
      </c>
      <c r="AF4" s="77">
        <f>ABS(AE4)</f>
        <v>15.246439397579728</v>
      </c>
      <c r="AG4" s="80">
        <f>((1743.811*(POWER(AF4,1.852)*D4))/((POWER(E4,1.852)*(POWER(F4,4.87)))))</f>
        <v>3.0220982421632265</v>
      </c>
      <c r="AH4" s="80">
        <f>AG4</f>
        <v>3.0220982421632265</v>
      </c>
      <c r="AI4" s="77">
        <f>AH4/AE4</f>
        <v>0.19821665658166487</v>
      </c>
      <c r="AJ4" s="77">
        <f>((-1*$AH$8)/(1.85*$AI$8))</f>
        <v>2.7082738598775743E-3</v>
      </c>
      <c r="AK4" s="77"/>
      <c r="AL4" s="80">
        <f>AJ4+AK4</f>
        <v>2.7082738598775743E-3</v>
      </c>
      <c r="AM4" s="77">
        <f>AE4+AL4</f>
        <v>15.249147671439605</v>
      </c>
      <c r="AN4" s="77">
        <f>ABS(AM4)</f>
        <v>15.249147671439605</v>
      </c>
      <c r="AQ4" s="92">
        <f>912.08-Y4</f>
        <v>909.05401890388191</v>
      </c>
    </row>
    <row r="5" spans="2:43" x14ac:dyDescent="0.35">
      <c r="B5" s="169"/>
      <c r="C5" s="19">
        <v>2</v>
      </c>
      <c r="D5" s="19">
        <v>90</v>
      </c>
      <c r="E5" s="19">
        <v>140</v>
      </c>
      <c r="F5" s="19">
        <v>4</v>
      </c>
      <c r="G5" s="76">
        <v>-11.59</v>
      </c>
      <c r="H5" s="76">
        <f t="shared" ref="H5:H7" si="0">ABS(G5)</f>
        <v>11.59</v>
      </c>
      <c r="I5" s="77">
        <f>((1743.811*(POWER(H5,1.852)*D5))/((POWER(E5,1.852)*(POWER(F5,4.87)))))</f>
        <v>1.8187087903531844</v>
      </c>
      <c r="J5" s="77">
        <f>I5*-1</f>
        <v>-1.8187087903531844</v>
      </c>
      <c r="K5" s="77">
        <f>J5/G5</f>
        <v>0.15692051685532221</v>
      </c>
      <c r="L5" s="77">
        <f>((-1*$J$8)/(1.85*$K$8))</f>
        <v>-0.20547328941484017</v>
      </c>
      <c r="M5" s="77"/>
      <c r="N5" s="77">
        <f t="shared" ref="N5:N13" si="1">L5+M5</f>
        <v>-0.20547328941484017</v>
      </c>
      <c r="O5" s="77">
        <f>G5+N5</f>
        <v>-11.79547328941484</v>
      </c>
      <c r="P5" s="77">
        <f t="shared" ref="P5:P7" si="2">ABS(O5)</f>
        <v>11.79547328941484</v>
      </c>
      <c r="Q5" s="77">
        <f>((1743.811*(POWER(P5,1.852)*D5))/((POWER(E5,1.852)*(POWER(F5,4.87)))))</f>
        <v>1.8788733675514286</v>
      </c>
      <c r="R5" s="77">
        <f>Q5*-1</f>
        <v>-1.8788733675514286</v>
      </c>
      <c r="S5" s="77">
        <f t="shared" ref="S5:S13" si="3">R5/O5</f>
        <v>0.1592876624321225</v>
      </c>
      <c r="T5" s="77">
        <f>((-1*$R$8)/(1.85*$S$8))</f>
        <v>5.248674378237396E-2</v>
      </c>
      <c r="U5" s="77"/>
      <c r="V5" s="77">
        <f t="shared" ref="V5:V13" si="4">T5+U5</f>
        <v>5.248674378237396E-2</v>
      </c>
      <c r="W5" s="77">
        <f t="shared" ref="W5:W13" si="5">O5+V5</f>
        <v>-11.742986545632466</v>
      </c>
      <c r="X5" s="128">
        <f t="shared" ref="X5:X13" si="6">ABS(W5)</f>
        <v>11.742986545632466</v>
      </c>
      <c r="Y5" s="79">
        <f t="shared" ref="Y5:Y13" si="7">((1743.811*(POWER(X5,1.852)*D5))/((POWER(E5,1.852)*(POWER(F5,4.87)))))</f>
        <v>1.8634190957533319</v>
      </c>
      <c r="Z5" s="79">
        <f>Y5*-1</f>
        <v>-1.8634190957533319</v>
      </c>
      <c r="AA5" s="77">
        <f t="shared" ref="AA5:AA13" si="8">Z5/W5</f>
        <v>0.15868357581031103</v>
      </c>
      <c r="AB5" s="77">
        <f>((-1*$Z$8)/(1.85*$AA$8))</f>
        <v>-1.0574056787805817E-2</v>
      </c>
      <c r="AC5" s="77"/>
      <c r="AD5" s="77">
        <f t="shared" ref="AD5:AD13" si="9">AB5+AC5</f>
        <v>-1.0574056787805817E-2</v>
      </c>
      <c r="AE5" s="77">
        <f t="shared" ref="AE5:AE13" si="10">W5+AD5</f>
        <v>-11.753560602420272</v>
      </c>
      <c r="AF5" s="77">
        <f t="shared" ref="AF5:AF13" si="11">ABS(AE5)</f>
        <v>11.753560602420272</v>
      </c>
      <c r="AG5" s="80">
        <f t="shared" ref="AG5:AG13" si="12">((1743.811*(POWER(AF5,1.852)*D5))/((POWER(E5,1.852)*(POWER(F5,4.87)))))</f>
        <v>1.8665278125014504</v>
      </c>
      <c r="AH5" s="80">
        <f>AG5*-1</f>
        <v>-1.8665278125014504</v>
      </c>
      <c r="AI5" s="77">
        <f t="shared" ref="AI5:AI13" si="13">AH5/AE5</f>
        <v>0.1588053080797574</v>
      </c>
      <c r="AJ5" s="77">
        <f>((-1*$AH$8)/(1.85*$AI$8))</f>
        <v>2.7082738598775743E-3</v>
      </c>
      <c r="AK5" s="77"/>
      <c r="AL5" s="80">
        <f t="shared" ref="AL5:AL13" si="14">AJ5+AK5</f>
        <v>2.7082738598775743E-3</v>
      </c>
      <c r="AM5" s="77">
        <f t="shared" ref="AM5:AM13" si="15">AE5+AL5</f>
        <v>-11.750852328560395</v>
      </c>
      <c r="AN5" s="77">
        <f t="shared" ref="AN5:AN13" si="16">ABS(AM5)</f>
        <v>11.750852328560395</v>
      </c>
      <c r="AQ5" s="92">
        <f>912.08-Y5</f>
        <v>910.21658090424671</v>
      </c>
    </row>
    <row r="6" spans="2:43" x14ac:dyDescent="0.35">
      <c r="B6" s="169"/>
      <c r="C6" s="19">
        <v>3</v>
      </c>
      <c r="D6" s="19">
        <v>90</v>
      </c>
      <c r="E6" s="19">
        <v>140</v>
      </c>
      <c r="F6" s="19">
        <v>2.5</v>
      </c>
      <c r="G6" s="76">
        <v>-3.72</v>
      </c>
      <c r="H6" s="76">
        <f t="shared" si="0"/>
        <v>3.72</v>
      </c>
      <c r="I6" s="77">
        <f>((1743.811*(POWER(H6,1.852)*D6))/((POWER(E6,1.852)*(POWER(F6,4.87)))))</f>
        <v>2.1867064334058335</v>
      </c>
      <c r="J6" s="77">
        <f>I6*-1</f>
        <v>-2.1867064334058335</v>
      </c>
      <c r="K6" s="77">
        <f>J6/G6</f>
        <v>0.58782431005533153</v>
      </c>
      <c r="L6" s="77">
        <f>((-1*$J$8)/(1.85*$K$8))</f>
        <v>-0.20547328941484017</v>
      </c>
      <c r="M6" s="77"/>
      <c r="N6" s="77">
        <f t="shared" si="1"/>
        <v>-0.20547328941484017</v>
      </c>
      <c r="O6" s="77">
        <f>G6+N6</f>
        <v>-3.9254732894148403</v>
      </c>
      <c r="P6" s="77">
        <f t="shared" si="2"/>
        <v>3.9254732894148403</v>
      </c>
      <c r="Q6" s="77">
        <f>((1743.811*(POWER(P6,1.852)*D6))/((POWER(E6,1.852)*(POWER(F6,4.87)))))</f>
        <v>2.4156443322042764</v>
      </c>
      <c r="R6" s="77">
        <f>Q6*-1</f>
        <v>-2.4156443322042764</v>
      </c>
      <c r="S6" s="77">
        <f t="shared" si="3"/>
        <v>0.61537658114198246</v>
      </c>
      <c r="T6" s="77">
        <f>((-1*$R$8)/(1.85*$S$8))</f>
        <v>5.248674378237396E-2</v>
      </c>
      <c r="U6" s="77"/>
      <c r="V6" s="77">
        <f t="shared" si="4"/>
        <v>5.248674378237396E-2</v>
      </c>
      <c r="W6" s="77">
        <f t="shared" si="5"/>
        <v>-3.8729865456324664</v>
      </c>
      <c r="X6" s="128">
        <f t="shared" si="6"/>
        <v>3.8729865456324664</v>
      </c>
      <c r="Y6" s="79">
        <f t="shared" si="7"/>
        <v>2.3561673215527033</v>
      </c>
      <c r="Z6" s="79">
        <f>Y6*-1</f>
        <v>-2.3561673215527033</v>
      </c>
      <c r="AA6" s="77">
        <f t="shared" si="8"/>
        <v>0.60835928392514893</v>
      </c>
      <c r="AB6" s="77">
        <f>((-1*$Z$8)/(1.85*$AA$8))</f>
        <v>-1.0574056787805817E-2</v>
      </c>
      <c r="AC6" s="77"/>
      <c r="AD6" s="77">
        <f t="shared" si="9"/>
        <v>-1.0574056787805817E-2</v>
      </c>
      <c r="AE6" s="77">
        <f t="shared" si="10"/>
        <v>-3.883560602420272</v>
      </c>
      <c r="AF6" s="77">
        <f t="shared" si="11"/>
        <v>3.883560602420272</v>
      </c>
      <c r="AG6" s="80">
        <f t="shared" si="12"/>
        <v>2.3680947690513374</v>
      </c>
      <c r="AH6" s="80">
        <f>AG6*-1</f>
        <v>-2.3680947690513374</v>
      </c>
      <c r="AI6" s="77">
        <f t="shared" si="13"/>
        <v>0.60977412521270258</v>
      </c>
      <c r="AJ6" s="77">
        <f>((-1*$AH$8)/(1.85*$AI$8))</f>
        <v>2.7082738598775743E-3</v>
      </c>
      <c r="AK6" s="77"/>
      <c r="AL6" s="77">
        <f t="shared" si="14"/>
        <v>2.7082738598775743E-3</v>
      </c>
      <c r="AM6" s="77">
        <f t="shared" si="15"/>
        <v>-3.8808523285603944</v>
      </c>
      <c r="AN6" s="77">
        <f t="shared" si="16"/>
        <v>3.8808523285603944</v>
      </c>
      <c r="AQ6" s="92">
        <f>912.08-Y6</f>
        <v>909.72383267844737</v>
      </c>
    </row>
    <row r="7" spans="2:43" s="126" customFormat="1" x14ac:dyDescent="0.35">
      <c r="B7" s="169"/>
      <c r="C7" s="122">
        <v>4</v>
      </c>
      <c r="D7" s="122">
        <v>90</v>
      </c>
      <c r="E7" s="122">
        <v>140</v>
      </c>
      <c r="F7" s="122">
        <v>2.5</v>
      </c>
      <c r="G7" s="123">
        <v>3</v>
      </c>
      <c r="H7" s="123">
        <f t="shared" si="0"/>
        <v>3</v>
      </c>
      <c r="I7" s="124">
        <f>((1743.811*(POWER(H7,1.852)*D7))/((POWER(E7,1.852)*(POWER(F7,4.87)))))</f>
        <v>1.4681604536643698</v>
      </c>
      <c r="J7" s="124">
        <f>I7</f>
        <v>1.4681604536643698</v>
      </c>
      <c r="K7" s="124">
        <f>J7/G7</f>
        <v>0.48938681788812327</v>
      </c>
      <c r="L7" s="124">
        <f>((-1*$J$8)/(1.85*$K$8))</f>
        <v>-0.20547328941484017</v>
      </c>
      <c r="M7" s="124">
        <f>-L11</f>
        <v>-0.16410982524711859</v>
      </c>
      <c r="N7" s="124">
        <f t="shared" si="1"/>
        <v>-0.36958311466195876</v>
      </c>
      <c r="O7" s="124">
        <f>G7+N7</f>
        <v>2.6304168853380414</v>
      </c>
      <c r="P7" s="124">
        <f t="shared" si="2"/>
        <v>2.6304168853380414</v>
      </c>
      <c r="Q7" s="124">
        <f>((1743.811*(POWER(P7,1.852)*D7))/((POWER(E7,1.852)*(POWER(F7,4.87)))))</f>
        <v>1.1508811768595544</v>
      </c>
      <c r="R7" s="124">
        <f>Q7</f>
        <v>1.1508811768595544</v>
      </c>
      <c r="S7" s="124">
        <f t="shared" si="3"/>
        <v>0.4375280524066632</v>
      </c>
      <c r="T7" s="124">
        <f>((-1*$R$8)/(1.85*$S$8))</f>
        <v>5.248674378237396E-2</v>
      </c>
      <c r="U7" s="124">
        <f>-T11</f>
        <v>3.321281379474203E-2</v>
      </c>
      <c r="V7" s="124">
        <f t="shared" si="4"/>
        <v>8.569955757711599E-2</v>
      </c>
      <c r="W7" s="124">
        <f t="shared" si="5"/>
        <v>2.7161164429151574</v>
      </c>
      <c r="X7" s="129">
        <f t="shared" si="6"/>
        <v>2.7161164429151574</v>
      </c>
      <c r="Y7" s="125">
        <f t="shared" si="7"/>
        <v>1.2212859656582966</v>
      </c>
      <c r="Z7" s="125">
        <f>Y7</f>
        <v>1.2212859656582966</v>
      </c>
      <c r="AA7" s="124">
        <f t="shared" si="8"/>
        <v>0.44964418548547685</v>
      </c>
      <c r="AB7" s="124">
        <f>((-1*$Z$8)/(1.85*$AA$8))</f>
        <v>-1.0574056787805817E-2</v>
      </c>
      <c r="AC7" s="124">
        <f>-AB11</f>
        <v>-8.510531244097683E-3</v>
      </c>
      <c r="AD7" s="124">
        <f t="shared" si="9"/>
        <v>-1.90845880319035E-2</v>
      </c>
      <c r="AE7" s="124">
        <f t="shared" si="10"/>
        <v>2.6970318548832539</v>
      </c>
      <c r="AF7" s="124">
        <f t="shared" si="11"/>
        <v>2.6970318548832539</v>
      </c>
      <c r="AG7" s="124">
        <f t="shared" si="12"/>
        <v>1.2054410330524989</v>
      </c>
      <c r="AH7" s="124">
        <f>AG7</f>
        <v>1.2054410330524989</v>
      </c>
      <c r="AI7" s="124">
        <f t="shared" si="13"/>
        <v>0.44695098089773161</v>
      </c>
      <c r="AJ7" s="124">
        <f>((-1*$AH$8)/(1.85*$AI$8))</f>
        <v>2.7082738598775743E-3</v>
      </c>
      <c r="AK7" s="124">
        <f>-AJ11</f>
        <v>1.7175799061811363E-3</v>
      </c>
      <c r="AL7" s="124">
        <f t="shared" si="14"/>
        <v>4.4258537660587108E-3</v>
      </c>
      <c r="AM7" s="124">
        <f t="shared" si="15"/>
        <v>2.7014577086493126</v>
      </c>
      <c r="AN7" s="124">
        <f t="shared" si="16"/>
        <v>2.7014577086493126</v>
      </c>
      <c r="AQ7" s="131">
        <f>912.08-Y7</f>
        <v>910.85871403434169</v>
      </c>
    </row>
    <row r="8" spans="2:43" x14ac:dyDescent="0.35">
      <c r="B8" s="1"/>
      <c r="C8" s="1"/>
      <c r="D8" s="1"/>
      <c r="E8" s="1"/>
      <c r="F8" s="1"/>
      <c r="G8" s="81"/>
      <c r="H8" s="81"/>
      <c r="I8" s="82"/>
      <c r="J8" s="83">
        <f>SUM(J4:J7)</f>
        <v>0.54516037153510033</v>
      </c>
      <c r="K8" s="84">
        <f>SUM(K4:K7)</f>
        <v>1.4341585845541143</v>
      </c>
      <c r="L8" s="82"/>
      <c r="M8" s="82"/>
      <c r="N8" s="82"/>
      <c r="O8" s="82"/>
      <c r="P8" s="82"/>
      <c r="Q8" s="82"/>
      <c r="R8" s="85">
        <f>SUM(R4:R7)</f>
        <v>-0.1369062920600661</v>
      </c>
      <c r="S8" s="85">
        <f>SUM(S4:S7)</f>
        <v>1.4099446027817977</v>
      </c>
      <c r="T8" s="82"/>
      <c r="U8" s="82"/>
      <c r="V8" s="82"/>
      <c r="W8" s="82"/>
      <c r="X8" s="130"/>
      <c r="Y8" s="86"/>
      <c r="Z8" s="87">
        <f>SUM(Z4:Z7)</f>
        <v>2.7680644470378768E-2</v>
      </c>
      <c r="AA8" s="85">
        <f>SUM(AA4:AA7)</f>
        <v>1.4150208216948565</v>
      </c>
      <c r="AB8" s="82"/>
      <c r="AC8" s="82"/>
      <c r="AD8" s="82"/>
      <c r="AE8" s="82"/>
      <c r="AF8" s="82"/>
      <c r="AG8" s="82"/>
      <c r="AH8" s="85">
        <f>SUM(AH4:AH7)</f>
        <v>-7.0833063370623339E-3</v>
      </c>
      <c r="AI8" s="85">
        <f>SUM(AI4:AI7)</f>
        <v>1.4137470707718565</v>
      </c>
      <c r="AJ8" s="82"/>
      <c r="AK8" s="82"/>
      <c r="AL8" s="82"/>
      <c r="AM8" s="82"/>
      <c r="AN8" s="82"/>
    </row>
    <row r="9" spans="2:43" x14ac:dyDescent="0.35">
      <c r="B9" s="1"/>
      <c r="C9" s="1"/>
      <c r="D9" s="1"/>
      <c r="E9" s="1"/>
      <c r="F9" s="1"/>
      <c r="G9" s="81"/>
      <c r="H9" s="81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130"/>
      <c r="Y9" s="86"/>
      <c r="Z9" s="86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</row>
    <row r="10" spans="2:43" x14ac:dyDescent="0.35">
      <c r="B10" s="169">
        <v>2</v>
      </c>
      <c r="C10" s="19">
        <v>1</v>
      </c>
      <c r="D10" s="19">
        <v>90</v>
      </c>
      <c r="E10" s="19">
        <v>140</v>
      </c>
      <c r="F10" s="19">
        <v>4</v>
      </c>
      <c r="G10" s="76">
        <v>6.45</v>
      </c>
      <c r="H10" s="76">
        <f>ABS(G10)</f>
        <v>6.45</v>
      </c>
      <c r="I10" s="77">
        <f>((1743.811*(POWER(H10,1.852)*D10))/((POWER(E10,1.852)*(POWER(F10,4.87)))))</f>
        <v>0.61430667447254395</v>
      </c>
      <c r="J10" s="77">
        <f>I10</f>
        <v>0.61430667447254395</v>
      </c>
      <c r="K10" s="77">
        <f>J10/G10</f>
        <v>9.5241344879464174E-2</v>
      </c>
      <c r="L10" s="77">
        <f>((-1*$J$14)/(1.85*$K$14))</f>
        <v>0.16410982524711859</v>
      </c>
      <c r="M10" s="77"/>
      <c r="N10" s="77">
        <f t="shared" si="1"/>
        <v>0.16410982524711859</v>
      </c>
      <c r="O10" s="77">
        <f>G10+N10</f>
        <v>6.6141098252471187</v>
      </c>
      <c r="P10" s="77">
        <f>ABS(O10)</f>
        <v>6.6141098252471187</v>
      </c>
      <c r="Q10" s="77">
        <f>((1743.811*(POWER(P10,1.852)*D10))/((POWER(E10,1.852)*(POWER(F10,4.87)))))</f>
        <v>0.64356686974787058</v>
      </c>
      <c r="R10" s="77">
        <f>Q10</f>
        <v>0.64356686974787058</v>
      </c>
      <c r="S10" s="77">
        <f t="shared" si="3"/>
        <v>9.7302114230288797E-2</v>
      </c>
      <c r="T10" s="77">
        <f>((-1*$R$14)/(1.85*$S$14))</f>
        <v>-3.321281379474203E-2</v>
      </c>
      <c r="U10" s="77"/>
      <c r="V10" s="77">
        <f t="shared" si="4"/>
        <v>-3.321281379474203E-2</v>
      </c>
      <c r="W10" s="77">
        <f t="shared" si="5"/>
        <v>6.580897011452377</v>
      </c>
      <c r="X10" s="128">
        <f t="shared" si="6"/>
        <v>6.580897011452377</v>
      </c>
      <c r="Y10" s="79">
        <f t="shared" si="7"/>
        <v>0.63759461014786878</v>
      </c>
      <c r="Z10" s="79">
        <f>Y10</f>
        <v>0.63759461014786878</v>
      </c>
      <c r="AA10" s="77">
        <f t="shared" si="8"/>
        <v>9.6885669087101278E-2</v>
      </c>
      <c r="AB10" s="77">
        <f>((-1*$Z$14)/(1.85*$AA$14))</f>
        <v>8.510531244097683E-3</v>
      </c>
      <c r="AC10" s="77"/>
      <c r="AD10" s="77">
        <f t="shared" si="9"/>
        <v>8.510531244097683E-3</v>
      </c>
      <c r="AE10" s="77">
        <f t="shared" si="10"/>
        <v>6.5894075426964749</v>
      </c>
      <c r="AF10" s="77">
        <f t="shared" si="11"/>
        <v>6.5894075426964749</v>
      </c>
      <c r="AG10" s="77">
        <f>((1743.811*(POWER(AF10,1.852)*D10))/((POWER(E10,1.852)*(POWER(F10,4.87)))))</f>
        <v>0.63912251521765662</v>
      </c>
      <c r="AH10" s="77">
        <f>AG10</f>
        <v>0.63912251521765662</v>
      </c>
      <c r="AI10" s="77">
        <f t="shared" si="13"/>
        <v>9.6992409571941426E-2</v>
      </c>
      <c r="AJ10" s="77">
        <f>((-1*$AH$14)/(1.85*$AI$14))</f>
        <v>-1.7175799061811363E-3</v>
      </c>
      <c r="AK10" s="77"/>
      <c r="AL10" s="77">
        <f t="shared" si="14"/>
        <v>-1.7175799061811363E-3</v>
      </c>
      <c r="AM10" s="77">
        <f t="shared" si="15"/>
        <v>6.5876899627902938</v>
      </c>
      <c r="AN10" s="77">
        <f t="shared" si="16"/>
        <v>6.5876899627902938</v>
      </c>
      <c r="AQ10" s="92">
        <f>AQ4-Y10</f>
        <v>908.41642429373405</v>
      </c>
    </row>
    <row r="11" spans="2:43" s="126" customFormat="1" x14ac:dyDescent="0.35">
      <c r="B11" s="169"/>
      <c r="C11" s="122">
        <v>2</v>
      </c>
      <c r="D11" s="122">
        <v>90</v>
      </c>
      <c r="E11" s="122">
        <v>140</v>
      </c>
      <c r="F11" s="122">
        <v>2.5</v>
      </c>
      <c r="G11" s="123">
        <v>-3</v>
      </c>
      <c r="H11" s="123">
        <f t="shared" ref="H11:H13" si="17">ABS(G11)</f>
        <v>3</v>
      </c>
      <c r="I11" s="124">
        <f>((1743.811*(POWER(H11,1.852)*D11))/((POWER(E11,1.852)*(POWER(F11,4.87)))))</f>
        <v>1.4681604536643698</v>
      </c>
      <c r="J11" s="124">
        <f>I11*-1</f>
        <v>-1.4681604536643698</v>
      </c>
      <c r="K11" s="124">
        <f>J11/G11</f>
        <v>0.48938681788812327</v>
      </c>
      <c r="L11" s="124">
        <f>((-1*$J$14)/(1.85*$K$14))</f>
        <v>0.16410982524711859</v>
      </c>
      <c r="M11" s="124">
        <f>-L7</f>
        <v>0.20547328941484017</v>
      </c>
      <c r="N11" s="124">
        <f t="shared" si="1"/>
        <v>0.36958311466195876</v>
      </c>
      <c r="O11" s="124">
        <f>G11+N11</f>
        <v>-2.6304168853380414</v>
      </c>
      <c r="P11" s="124">
        <f t="shared" ref="P11:P13" si="18">ABS(O11)</f>
        <v>2.6304168853380414</v>
      </c>
      <c r="Q11" s="124">
        <f>((1743.811*(POWER(P11,1.852)*D11))/((POWER(E11,1.852)*(POWER(F11,4.87)))))</f>
        <v>1.1508811768595544</v>
      </c>
      <c r="R11" s="124">
        <f>Q11*-1</f>
        <v>-1.1508811768595544</v>
      </c>
      <c r="S11" s="124">
        <f t="shared" si="3"/>
        <v>0.4375280524066632</v>
      </c>
      <c r="T11" s="124">
        <f>((-1*$R$14)/(1.85*$S$14))</f>
        <v>-3.321281379474203E-2</v>
      </c>
      <c r="U11" s="124">
        <f>-T7</f>
        <v>-5.248674378237396E-2</v>
      </c>
      <c r="V11" s="124">
        <f t="shared" si="4"/>
        <v>-8.569955757711599E-2</v>
      </c>
      <c r="W11" s="124">
        <f t="shared" si="5"/>
        <v>-2.7161164429151574</v>
      </c>
      <c r="X11" s="129">
        <f t="shared" si="6"/>
        <v>2.7161164429151574</v>
      </c>
      <c r="Y11" s="125">
        <f t="shared" si="7"/>
        <v>1.2212859656582966</v>
      </c>
      <c r="Z11" s="125">
        <f>Y11*-1</f>
        <v>-1.2212859656582966</v>
      </c>
      <c r="AA11" s="124">
        <f t="shared" si="8"/>
        <v>0.44964418548547685</v>
      </c>
      <c r="AB11" s="124">
        <f>((-1*$Z$14)/(1.85*$AA$14))</f>
        <v>8.510531244097683E-3</v>
      </c>
      <c r="AC11" s="124">
        <f>-AB7</f>
        <v>1.0574056787805817E-2</v>
      </c>
      <c r="AD11" s="124">
        <f t="shared" si="9"/>
        <v>1.90845880319035E-2</v>
      </c>
      <c r="AE11" s="124">
        <f t="shared" si="10"/>
        <v>-2.6970318548832539</v>
      </c>
      <c r="AF11" s="124">
        <f t="shared" si="11"/>
        <v>2.6970318548832539</v>
      </c>
      <c r="AG11" s="124">
        <f t="shared" si="12"/>
        <v>1.2054410330524989</v>
      </c>
      <c r="AH11" s="124">
        <f>AG11*-1</f>
        <v>-1.2054410330524989</v>
      </c>
      <c r="AI11" s="124">
        <f t="shared" si="13"/>
        <v>0.44695098089773161</v>
      </c>
      <c r="AJ11" s="124">
        <f>((-1*$AH$14)/(1.85*$AI$14))</f>
        <v>-1.7175799061811363E-3</v>
      </c>
      <c r="AK11" s="124">
        <f>-AJ7</f>
        <v>-2.7082738598775743E-3</v>
      </c>
      <c r="AL11" s="124">
        <f t="shared" si="14"/>
        <v>-4.4258537660587108E-3</v>
      </c>
      <c r="AM11" s="124">
        <f t="shared" si="15"/>
        <v>-2.7014577086493126</v>
      </c>
      <c r="AN11" s="124">
        <f t="shared" si="16"/>
        <v>2.7014577086493126</v>
      </c>
    </row>
    <row r="12" spans="2:43" x14ac:dyDescent="0.35">
      <c r="B12" s="169"/>
      <c r="C12" s="19">
        <v>3</v>
      </c>
      <c r="D12" s="19">
        <v>90</v>
      </c>
      <c r="E12" s="19">
        <v>140</v>
      </c>
      <c r="F12" s="19">
        <v>2</v>
      </c>
      <c r="G12" s="76">
        <v>-2.2000000000000002</v>
      </c>
      <c r="H12" s="76">
        <f t="shared" si="17"/>
        <v>2.2000000000000002</v>
      </c>
      <c r="I12" s="77">
        <f>((1743.811*(POWER(H12,1.852)*D12))/((POWER(E12,1.852)*(POWER(F12,4.87)))))</f>
        <v>2.4505497637760785</v>
      </c>
      <c r="J12" s="77">
        <f>I12*-1</f>
        <v>-2.4505497637760785</v>
      </c>
      <c r="K12" s="77">
        <f>J12/G12</f>
        <v>1.1138862562618537</v>
      </c>
      <c r="L12" s="77">
        <f>((-1*$J$14)/(1.85*$K$14))</f>
        <v>0.16410982524711859</v>
      </c>
      <c r="M12" s="77"/>
      <c r="N12" s="77">
        <f t="shared" si="1"/>
        <v>0.16410982524711859</v>
      </c>
      <c r="O12" s="77">
        <f>G12+N12</f>
        <v>-2.0358901747528817</v>
      </c>
      <c r="P12" s="77">
        <f t="shared" si="18"/>
        <v>2.0358901747528817</v>
      </c>
      <c r="Q12" s="77">
        <f>((1743.811*(POWER(P12,1.852)*D12))/((POWER(E12,1.852)*(POWER(F12,4.87)))))</f>
        <v>2.1228033826695625</v>
      </c>
      <c r="R12" s="77">
        <f>Q12*-1</f>
        <v>-2.1228033826695625</v>
      </c>
      <c r="S12" s="77">
        <f t="shared" si="3"/>
        <v>1.0426905188671243</v>
      </c>
      <c r="T12" s="78">
        <f>((-1*$R$14)/(1.85*$S$14))</f>
        <v>-3.321281379474203E-2</v>
      </c>
      <c r="U12" s="77"/>
      <c r="V12" s="77">
        <f t="shared" si="4"/>
        <v>-3.321281379474203E-2</v>
      </c>
      <c r="W12" s="77">
        <f t="shared" si="5"/>
        <v>-2.0691029885476238</v>
      </c>
      <c r="X12" s="128">
        <f t="shared" si="6"/>
        <v>2.0691029885476238</v>
      </c>
      <c r="Y12" s="79">
        <f t="shared" si="7"/>
        <v>2.1873847770823498</v>
      </c>
      <c r="Z12" s="79">
        <f>Y12*-1</f>
        <v>-2.1873847770823498</v>
      </c>
      <c r="AA12" s="77">
        <f t="shared" si="8"/>
        <v>1.0571657327786048</v>
      </c>
      <c r="AB12" s="77">
        <f>((-1*$Z$14)/(1.85*$AA$14))</f>
        <v>8.510531244097683E-3</v>
      </c>
      <c r="AC12" s="77"/>
      <c r="AD12" s="77">
        <f t="shared" si="9"/>
        <v>8.510531244097683E-3</v>
      </c>
      <c r="AE12" s="77">
        <f t="shared" si="10"/>
        <v>-2.0605924573035259</v>
      </c>
      <c r="AF12" s="77">
        <f t="shared" si="11"/>
        <v>2.0605924573035259</v>
      </c>
      <c r="AG12" s="77">
        <f t="shared" si="12"/>
        <v>2.1707514573348532</v>
      </c>
      <c r="AH12" s="77">
        <f>AG12*-1</f>
        <v>-2.1707514573348532</v>
      </c>
      <c r="AI12" s="77">
        <f t="shared" si="13"/>
        <v>1.0534598676418918</v>
      </c>
      <c r="AJ12" s="77">
        <f>((-1*$AH$14)/(1.85*$AI$14))</f>
        <v>-1.7175799061811363E-3</v>
      </c>
      <c r="AK12" s="77"/>
      <c r="AL12" s="77">
        <f t="shared" si="14"/>
        <v>-1.7175799061811363E-3</v>
      </c>
      <c r="AM12" s="77">
        <f t="shared" si="15"/>
        <v>-2.062310037209707</v>
      </c>
      <c r="AN12" s="77">
        <f t="shared" si="16"/>
        <v>2.062310037209707</v>
      </c>
    </row>
    <row r="13" spans="2:43" x14ac:dyDescent="0.35">
      <c r="B13" s="169"/>
      <c r="C13" s="19">
        <v>4</v>
      </c>
      <c r="D13" s="19">
        <v>90</v>
      </c>
      <c r="E13" s="19">
        <v>140</v>
      </c>
      <c r="F13" s="19">
        <v>2</v>
      </c>
      <c r="G13" s="76">
        <v>2.2000000000000002</v>
      </c>
      <c r="H13" s="76">
        <f t="shared" si="17"/>
        <v>2.2000000000000002</v>
      </c>
      <c r="I13" s="77">
        <f>((1743.811*(POWER(H13,1.852)*D13))/((POWER(E13,1.852)*(POWER(F13,4.87)))))</f>
        <v>2.4505497637760785</v>
      </c>
      <c r="J13" s="77">
        <f>I13</f>
        <v>2.4505497637760785</v>
      </c>
      <c r="K13" s="77">
        <f>J13/G13</f>
        <v>1.1138862562618537</v>
      </c>
      <c r="L13" s="77">
        <f>((-1*$J$14)/(1.85*$K$14))</f>
        <v>0.16410982524711859</v>
      </c>
      <c r="M13" s="77"/>
      <c r="N13" s="77">
        <f t="shared" si="1"/>
        <v>0.16410982524711859</v>
      </c>
      <c r="O13" s="77">
        <f>G13+N13</f>
        <v>2.3641098252471187</v>
      </c>
      <c r="P13" s="77">
        <f t="shared" si="18"/>
        <v>2.3641098252471187</v>
      </c>
      <c r="Q13" s="77">
        <f>((1743.811*(POWER(P13,1.852)*D13))/((POWER(E13,1.852)*(POWER(F13,4.87)))))</f>
        <v>2.7998141578798394</v>
      </c>
      <c r="R13" s="77">
        <f>Q13</f>
        <v>2.7998141578798394</v>
      </c>
      <c r="S13" s="77">
        <f t="shared" si="3"/>
        <v>1.1842995312568345</v>
      </c>
      <c r="T13" s="78">
        <f>((-1*$R$14)/(1.85*$S$14))</f>
        <v>-3.321281379474203E-2</v>
      </c>
      <c r="U13" s="77"/>
      <c r="V13" s="77">
        <f t="shared" si="4"/>
        <v>-3.321281379474203E-2</v>
      </c>
      <c r="W13" s="77">
        <f t="shared" si="5"/>
        <v>2.3308970114523766</v>
      </c>
      <c r="X13" s="128">
        <f t="shared" si="6"/>
        <v>2.3308970114523766</v>
      </c>
      <c r="Y13" s="79">
        <f t="shared" si="7"/>
        <v>2.7274040110013811</v>
      </c>
      <c r="Z13" s="79">
        <f>Y13</f>
        <v>2.7274040110013811</v>
      </c>
      <c r="AA13" s="77">
        <f t="shared" si="8"/>
        <v>1.1701091886946742</v>
      </c>
      <c r="AB13" s="77">
        <f>((-1*$Z$14)/(1.85*$AA$14))</f>
        <v>8.510531244097683E-3</v>
      </c>
      <c r="AC13" s="77"/>
      <c r="AD13" s="77">
        <f t="shared" si="9"/>
        <v>8.510531244097683E-3</v>
      </c>
      <c r="AE13" s="77">
        <f t="shared" si="10"/>
        <v>2.3394075426964744</v>
      </c>
      <c r="AF13" s="77">
        <f t="shared" si="11"/>
        <v>2.3394075426964744</v>
      </c>
      <c r="AG13" s="88">
        <f t="shared" si="12"/>
        <v>2.7458753721559845</v>
      </c>
      <c r="AH13" s="88">
        <f>AG13</f>
        <v>2.7458753721559845</v>
      </c>
      <c r="AI13" s="77">
        <f t="shared" si="13"/>
        <v>1.1737481913865262</v>
      </c>
      <c r="AJ13" s="77">
        <f>((-1*$AH$14)/(1.85*$AI$14))</f>
        <v>-1.7175799061811363E-3</v>
      </c>
      <c r="AK13" s="77"/>
      <c r="AL13" s="77">
        <f t="shared" si="14"/>
        <v>-1.7175799061811363E-3</v>
      </c>
      <c r="AM13" s="77">
        <f t="shared" si="15"/>
        <v>2.3376899627902934</v>
      </c>
      <c r="AN13" s="77">
        <f t="shared" si="16"/>
        <v>2.3376899627902934</v>
      </c>
      <c r="AQ13" s="92">
        <f>AQ10-Y13</f>
        <v>905.68902028273271</v>
      </c>
    </row>
    <row r="14" spans="2:43" x14ac:dyDescent="0.35">
      <c r="B14" s="1"/>
      <c r="C14" s="1"/>
      <c r="D14" s="1"/>
      <c r="E14" s="1"/>
      <c r="F14" s="1"/>
      <c r="G14" s="81"/>
      <c r="H14" s="81"/>
      <c r="I14" s="1"/>
      <c r="J14" s="89">
        <f>SUM(J10:J13)</f>
        <v>-0.8538537791918257</v>
      </c>
      <c r="K14" s="90">
        <f>SUM(K10:K13)</f>
        <v>2.8124006752912951</v>
      </c>
      <c r="R14" s="91">
        <f>SUM(R10:R13)</f>
        <v>0.16969646809859329</v>
      </c>
      <c r="S14" s="91">
        <f>SUM(S10:S13)</f>
        <v>2.7618202167609107</v>
      </c>
      <c r="X14" s="92"/>
      <c r="Y14" s="92"/>
      <c r="Z14" s="93">
        <f>SUM(Z10:Z13)</f>
        <v>-4.367212159139644E-2</v>
      </c>
      <c r="AA14" s="94">
        <f>SUM(AA10:AA13)</f>
        <v>2.7738047760458571</v>
      </c>
      <c r="AH14" s="95">
        <f>SUM(AH10:AH13)</f>
        <v>8.8053969862889048E-3</v>
      </c>
      <c r="AI14" s="96">
        <f>SUM(AI10:AI13)</f>
        <v>2.7711514494980909</v>
      </c>
      <c r="AJ14" s="82"/>
    </row>
    <row r="15" spans="2:43" x14ac:dyDescent="0.35">
      <c r="B15" s="1"/>
      <c r="C15" s="1"/>
      <c r="D15" s="1"/>
      <c r="E15" s="1"/>
      <c r="F15" s="1"/>
      <c r="G15" s="81"/>
      <c r="H15" s="81"/>
      <c r="I15" s="1"/>
    </row>
    <row r="16" spans="2:43" x14ac:dyDescent="0.35">
      <c r="B16" s="1"/>
      <c r="C16" s="1"/>
      <c r="D16" s="1"/>
      <c r="E16" s="1"/>
      <c r="F16" s="1"/>
      <c r="G16" s="81"/>
      <c r="H16" s="81"/>
      <c r="I16" s="1"/>
    </row>
    <row r="17" spans="2:42" x14ac:dyDescent="0.35">
      <c r="B17" s="1"/>
      <c r="C17" s="1"/>
      <c r="D17" s="1"/>
      <c r="E17" s="1"/>
      <c r="F17" s="1"/>
      <c r="G17" s="81"/>
      <c r="H17" s="81"/>
      <c r="I17" s="1"/>
    </row>
    <row r="18" spans="2:42" x14ac:dyDescent="0.35">
      <c r="B18" s="1" t="s">
        <v>116</v>
      </c>
      <c r="C18" s="1"/>
      <c r="D18" s="1"/>
      <c r="E18" s="1"/>
      <c r="F18" s="1"/>
      <c r="G18" s="81"/>
      <c r="H18" s="81"/>
      <c r="I18" s="1"/>
    </row>
    <row r="19" spans="2:42" x14ac:dyDescent="0.35">
      <c r="B19" s="1"/>
      <c r="C19" s="1"/>
      <c r="D19" s="1"/>
      <c r="E19" s="1"/>
      <c r="F19" s="1"/>
      <c r="G19" s="81"/>
      <c r="H19" s="81"/>
      <c r="I19" s="1"/>
    </row>
    <row r="21" spans="2:42" x14ac:dyDescent="0.35">
      <c r="I21" t="s">
        <v>127</v>
      </c>
    </row>
    <row r="22" spans="2:42" x14ac:dyDescent="0.35">
      <c r="L22" t="s">
        <v>113</v>
      </c>
      <c r="AP22" t="s">
        <v>117</v>
      </c>
    </row>
    <row r="24" spans="2:42" x14ac:dyDescent="0.35">
      <c r="I24" t="s">
        <v>128</v>
      </c>
      <c r="AP24" t="s">
        <v>118</v>
      </c>
    </row>
  </sheetData>
  <mergeCells count="6">
    <mergeCell ref="B10:B13"/>
    <mergeCell ref="L3:M3"/>
    <mergeCell ref="T3:U3"/>
    <mergeCell ref="AB3:AC3"/>
    <mergeCell ref="AJ3:AK3"/>
    <mergeCell ref="B4:B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B47BC-1224-4DD9-BE0A-3F6B72C0B1C8}">
  <sheetPr>
    <tabColor theme="7" tint="0.59999389629810485"/>
  </sheetPr>
  <dimension ref="B3:AV30"/>
  <sheetViews>
    <sheetView workbookViewId="0">
      <selection activeCell="K25" sqref="K25"/>
    </sheetView>
  </sheetViews>
  <sheetFormatPr baseColWidth="10" defaultRowHeight="14.5" x14ac:dyDescent="0.35"/>
  <cols>
    <col min="1" max="1" width="3.6328125" customWidth="1"/>
    <col min="7" max="8" width="11.54296875" style="97"/>
    <col min="29" max="30" width="12.1796875" customWidth="1"/>
    <col min="31" max="31" width="12.1796875" bestFit="1" customWidth="1"/>
    <col min="32" max="33" width="11.6328125" customWidth="1"/>
    <col min="34" max="34" width="14.36328125" customWidth="1"/>
    <col min="35" max="36" width="13.6328125" customWidth="1"/>
    <col min="37" max="37" width="12.1796875" customWidth="1"/>
    <col min="38" max="38" width="12.36328125" customWidth="1"/>
    <col min="39" max="39" width="12.36328125" bestFit="1" customWidth="1"/>
    <col min="40" max="42" width="11.81640625" customWidth="1"/>
  </cols>
  <sheetData>
    <row r="3" spans="2:48" x14ac:dyDescent="0.35">
      <c r="B3" s="98" t="s">
        <v>90</v>
      </c>
      <c r="C3" s="98" t="s">
        <v>91</v>
      </c>
      <c r="D3" s="98" t="s">
        <v>10</v>
      </c>
      <c r="E3" s="98" t="s">
        <v>92</v>
      </c>
      <c r="F3" s="98" t="s">
        <v>93</v>
      </c>
      <c r="G3" s="99" t="s">
        <v>47</v>
      </c>
      <c r="H3" s="99" t="s">
        <v>47</v>
      </c>
      <c r="I3" s="98" t="s">
        <v>94</v>
      </c>
      <c r="J3" s="98" t="s">
        <v>94</v>
      </c>
      <c r="K3" s="98" t="s">
        <v>95</v>
      </c>
      <c r="L3" s="177" t="s">
        <v>96</v>
      </c>
      <c r="M3" s="173"/>
      <c r="N3" s="98" t="s">
        <v>97</v>
      </c>
      <c r="O3" s="98" t="s">
        <v>98</v>
      </c>
      <c r="P3" s="98" t="s">
        <v>47</v>
      </c>
      <c r="Q3" s="98" t="s">
        <v>94</v>
      </c>
      <c r="R3" s="98" t="s">
        <v>94</v>
      </c>
      <c r="S3" s="98" t="s">
        <v>95</v>
      </c>
      <c r="T3" s="177" t="s">
        <v>96</v>
      </c>
      <c r="U3" s="173"/>
      <c r="V3" s="98" t="s">
        <v>97</v>
      </c>
      <c r="W3" s="98" t="s">
        <v>99</v>
      </c>
      <c r="X3" s="98" t="s">
        <v>47</v>
      </c>
      <c r="Y3" s="98" t="s">
        <v>94</v>
      </c>
      <c r="Z3" s="98" t="s">
        <v>94</v>
      </c>
      <c r="AA3" s="98" t="s">
        <v>95</v>
      </c>
      <c r="AB3" s="177" t="s">
        <v>96</v>
      </c>
      <c r="AC3" s="173"/>
      <c r="AD3" s="98" t="s">
        <v>97</v>
      </c>
      <c r="AE3" s="98" t="s">
        <v>100</v>
      </c>
      <c r="AF3" s="98" t="s">
        <v>98</v>
      </c>
      <c r="AG3" s="98" t="s">
        <v>94</v>
      </c>
      <c r="AH3" s="98" t="s">
        <v>94</v>
      </c>
      <c r="AI3" s="98" t="s">
        <v>95</v>
      </c>
      <c r="AJ3" s="173" t="s">
        <v>96</v>
      </c>
      <c r="AK3" s="174"/>
      <c r="AL3" s="98" t="s">
        <v>97</v>
      </c>
      <c r="AM3" s="100" t="s">
        <v>101</v>
      </c>
      <c r="AN3" s="100" t="s">
        <v>47</v>
      </c>
      <c r="AO3" s="101" t="s">
        <v>94</v>
      </c>
      <c r="AP3" s="101" t="s">
        <v>94</v>
      </c>
      <c r="AQ3" s="101" t="s">
        <v>95</v>
      </c>
      <c r="AR3" s="175" t="s">
        <v>96</v>
      </c>
      <c r="AS3" s="176"/>
      <c r="AT3" s="101" t="s">
        <v>97</v>
      </c>
      <c r="AU3" s="98" t="s">
        <v>102</v>
      </c>
      <c r="AV3" s="98" t="s">
        <v>47</v>
      </c>
    </row>
    <row r="4" spans="2:48" x14ac:dyDescent="0.35">
      <c r="B4" s="169">
        <v>1</v>
      </c>
      <c r="C4" s="19"/>
      <c r="D4" s="19"/>
      <c r="E4" s="19"/>
      <c r="F4" s="19"/>
      <c r="G4" s="76"/>
      <c r="H4" s="76"/>
      <c r="I4" s="77" t="e">
        <f>((1743.811*(POWER(H4,1.852)*D4))/((POWER(E4,1.852)*(POWER(F4,4.87)))))</f>
        <v>#DIV/0!</v>
      </c>
      <c r="J4" s="77" t="e">
        <f>I4*-1</f>
        <v>#DIV/0!</v>
      </c>
      <c r="K4" s="77" t="e">
        <f>J4/G4</f>
        <v>#DIV/0!</v>
      </c>
      <c r="L4" s="78" t="e">
        <f>((-1*$J$9)/(1.85*$K$9))</f>
        <v>#DIV/0!</v>
      </c>
      <c r="M4" s="77"/>
      <c r="N4" s="77" t="e">
        <f>L4+M4</f>
        <v>#DIV/0!</v>
      </c>
      <c r="O4" s="79" t="e">
        <f>G4+N4</f>
        <v>#DIV/0!</v>
      </c>
      <c r="P4" s="77" t="e">
        <f>ABS(O4)</f>
        <v>#DIV/0!</v>
      </c>
      <c r="Q4" s="77" t="e">
        <f>((1743.811*(POWER(P4,1.852)*D4))/((POWER(E4,1.852)*(POWER(F4,4.87)))))</f>
        <v>#DIV/0!</v>
      </c>
      <c r="R4" s="77" t="e">
        <f>Q4*-1</f>
        <v>#DIV/0!</v>
      </c>
      <c r="S4" s="77" t="e">
        <f>R4/O4</f>
        <v>#DIV/0!</v>
      </c>
      <c r="T4" s="77" t="e">
        <f>((-1*$R$9)/(1.85*$S$9))</f>
        <v>#DIV/0!</v>
      </c>
      <c r="U4" s="77"/>
      <c r="V4" s="77" t="e">
        <f>T4+U4</f>
        <v>#DIV/0!</v>
      </c>
      <c r="W4" s="79" t="e">
        <f>O4+V4</f>
        <v>#DIV/0!</v>
      </c>
      <c r="X4" s="79" t="e">
        <f>ABS(W4)</f>
        <v>#DIV/0!</v>
      </c>
      <c r="Y4" s="77" t="e">
        <f>((1743.811*(POWER(X4,1.852)*D4))/((POWER(E4,1.852)*(POWER(F4,4.87)))))</f>
        <v>#DIV/0!</v>
      </c>
      <c r="Z4" s="77" t="e">
        <f>-Y4</f>
        <v>#DIV/0!</v>
      </c>
      <c r="AA4" s="77" t="e">
        <f>Z4/W4</f>
        <v>#DIV/0!</v>
      </c>
      <c r="AB4" s="77" t="e">
        <f>((-1*$Z$9)/(1.85*$AA$9))</f>
        <v>#DIV/0!</v>
      </c>
      <c r="AC4" s="77"/>
      <c r="AD4" s="77" t="e">
        <f>AB4+AC4</f>
        <v>#DIV/0!</v>
      </c>
      <c r="AE4" s="77" t="e">
        <f>W4+AD4</f>
        <v>#DIV/0!</v>
      </c>
      <c r="AF4" s="77" t="e">
        <f>ABS(AE4)</f>
        <v>#DIV/0!</v>
      </c>
      <c r="AG4" s="80" t="e">
        <f>((1743.811*(POWER(AF4,1.852)*D4))/((POWER(E4,1.852)*(POWER(F4,4.87)))))</f>
        <v>#DIV/0!</v>
      </c>
      <c r="AH4" s="80" t="e">
        <f>-AG4</f>
        <v>#DIV/0!</v>
      </c>
      <c r="AI4" s="77" t="e">
        <f>AH4/AE4</f>
        <v>#DIV/0!</v>
      </c>
      <c r="AJ4" s="77" t="e">
        <f>((-1*$AH$9)/(1.85*$AI$9))</f>
        <v>#DIV/0!</v>
      </c>
      <c r="AK4" s="77"/>
      <c r="AL4" s="80" t="e">
        <f>AJ4+AK4</f>
        <v>#DIV/0!</v>
      </c>
      <c r="AM4" s="77" t="e">
        <f>AE4+AL4</f>
        <v>#DIV/0!</v>
      </c>
      <c r="AN4" s="77" t="e">
        <f>ABS(AM4)</f>
        <v>#DIV/0!</v>
      </c>
      <c r="AO4" s="77" t="e">
        <f>((1743.811*(POWER(AN4,1.852)*D4))/((POWER(E4,1.852)*(POWER(F4,4.87)))))</f>
        <v>#DIV/0!</v>
      </c>
      <c r="AP4" s="77" t="e">
        <f>-AO4</f>
        <v>#DIV/0!</v>
      </c>
      <c r="AQ4" s="54" t="e">
        <f>AO4/AN4</f>
        <v>#DIV/0!</v>
      </c>
      <c r="AR4" s="77" t="e">
        <f>((-1*$AP$9)/(1.85*$AQ$9))</f>
        <v>#DIV/0!</v>
      </c>
      <c r="AS4" s="21"/>
      <c r="AT4" s="54" t="e">
        <f>AR4+AS4</f>
        <v>#DIV/0!</v>
      </c>
      <c r="AU4" s="54" t="e">
        <f>AM4+AT4</f>
        <v>#DIV/0!</v>
      </c>
      <c r="AV4" s="54" t="e">
        <f>ABS(AU4)</f>
        <v>#DIV/0!</v>
      </c>
    </row>
    <row r="5" spans="2:48" x14ac:dyDescent="0.35">
      <c r="B5" s="169"/>
      <c r="C5" s="19"/>
      <c r="D5" s="19"/>
      <c r="E5" s="19"/>
      <c r="F5" s="19"/>
      <c r="G5" s="76"/>
      <c r="H5" s="76"/>
      <c r="I5" s="77" t="e">
        <f>((1743.811*(POWER(H5,1.852)*D5))/((POWER(E5,1.852)*(POWER(F5,4.87)))))</f>
        <v>#DIV/0!</v>
      </c>
      <c r="J5" s="77" t="e">
        <f>I5</f>
        <v>#DIV/0!</v>
      </c>
      <c r="K5" s="77" t="e">
        <f>J5/G5</f>
        <v>#DIV/0!</v>
      </c>
      <c r="L5" s="78" t="e">
        <f>((-1*$J$9)/(1.85*$K$9))</f>
        <v>#DIV/0!</v>
      </c>
      <c r="M5" s="77"/>
      <c r="N5" s="77" t="e">
        <f>L5+M5</f>
        <v>#DIV/0!</v>
      </c>
      <c r="O5" s="79" t="e">
        <f>G5+N5</f>
        <v>#DIV/0!</v>
      </c>
      <c r="P5" s="77" t="e">
        <f t="shared" ref="P5:P20" si="0">ABS(O5)</f>
        <v>#DIV/0!</v>
      </c>
      <c r="Q5" s="77" t="e">
        <f>((1743.811*(POWER(P5,1.852)*D5))/((POWER(E5,1.852)*(POWER(F5,4.87)))))</f>
        <v>#DIV/0!</v>
      </c>
      <c r="R5" s="77" t="e">
        <f>Q5</f>
        <v>#DIV/0!</v>
      </c>
      <c r="S5" s="77" t="e">
        <f>R5/O5</f>
        <v>#DIV/0!</v>
      </c>
      <c r="T5" s="77" t="e">
        <f>((-1*$R$9)/(1.85*$S$9))</f>
        <v>#DIV/0!</v>
      </c>
      <c r="U5" s="77"/>
      <c r="V5" s="77" t="e">
        <f>T5+U5</f>
        <v>#DIV/0!</v>
      </c>
      <c r="W5" s="79" t="e">
        <f>O5+V5</f>
        <v>#DIV/0!</v>
      </c>
      <c r="X5" s="79" t="e">
        <f>ABS(W5)</f>
        <v>#DIV/0!</v>
      </c>
      <c r="Y5" s="77" t="e">
        <f>((1743.811*(POWER(X5,1.852)*D5))/((POWER(E5,1.852)*(POWER(F5,4.87)))))</f>
        <v>#DIV/0!</v>
      </c>
      <c r="Z5" s="77" t="e">
        <f>Y5</f>
        <v>#DIV/0!</v>
      </c>
      <c r="AA5" s="77" t="e">
        <f>Z5/W5</f>
        <v>#DIV/0!</v>
      </c>
      <c r="AB5" s="77" t="e">
        <f>((-1*$Z$9)/(1.85*$AA$9))</f>
        <v>#DIV/0!</v>
      </c>
      <c r="AC5" s="77"/>
      <c r="AD5" s="77" t="e">
        <f>AB5+AC5</f>
        <v>#DIV/0!</v>
      </c>
      <c r="AE5" s="102" t="e">
        <f>W5+AD5</f>
        <v>#DIV/0!</v>
      </c>
      <c r="AF5" s="77" t="e">
        <f>ABS(AE5)</f>
        <v>#DIV/0!</v>
      </c>
      <c r="AG5" s="80" t="e">
        <f>((1743.811*(POWER(AF5,1.852)*D5))/((POWER(E5,1.852)*(POWER(F5,4.87)))))</f>
        <v>#DIV/0!</v>
      </c>
      <c r="AH5" s="80" t="e">
        <f>AG5</f>
        <v>#DIV/0!</v>
      </c>
      <c r="AI5" s="77" t="e">
        <f>AH5/AE5</f>
        <v>#DIV/0!</v>
      </c>
      <c r="AJ5" s="77" t="e">
        <f>((-1*$AH$9)/(1.85*$AI$9))</f>
        <v>#DIV/0!</v>
      </c>
      <c r="AK5" s="77"/>
      <c r="AL5" s="80" t="e">
        <f>AJ5+AK5</f>
        <v>#DIV/0!</v>
      </c>
      <c r="AM5" s="77" t="e">
        <f>AE5+AL5</f>
        <v>#DIV/0!</v>
      </c>
      <c r="AN5" s="77" t="e">
        <f>ABS(AM5)</f>
        <v>#DIV/0!</v>
      </c>
      <c r="AO5" s="77" t="e">
        <f>((1743.811*(POWER(AN5,1.852)*D5))/((POWER(E5,1.852)*(POWER(F5,4.87)))))</f>
        <v>#DIV/0!</v>
      </c>
      <c r="AP5" s="77" t="e">
        <f>AO5</f>
        <v>#DIV/0!</v>
      </c>
      <c r="AQ5" s="54" t="e">
        <f>AO5/AN5</f>
        <v>#DIV/0!</v>
      </c>
      <c r="AR5" s="77" t="e">
        <f>((-1*$AP$9)/(1.85*$AQ$9))</f>
        <v>#DIV/0!</v>
      </c>
      <c r="AS5" s="21"/>
      <c r="AT5" s="54" t="e">
        <f>AR5+AS5</f>
        <v>#DIV/0!</v>
      </c>
      <c r="AU5" s="54" t="e">
        <f>AM5+AT5</f>
        <v>#DIV/0!</v>
      </c>
      <c r="AV5" s="54" t="e">
        <f>ABS(AU5)</f>
        <v>#DIV/0!</v>
      </c>
    </row>
    <row r="6" spans="2:48" x14ac:dyDescent="0.35">
      <c r="B6" s="169"/>
      <c r="C6" s="19"/>
      <c r="D6" s="19"/>
      <c r="E6" s="19"/>
      <c r="F6" s="19"/>
      <c r="G6" s="76"/>
      <c r="H6" s="76"/>
      <c r="I6" s="77" t="e">
        <f>((1743.811*(POWER(H6,1.852)*D6))/((POWER(E6,1.852)*(POWER(F6,4.87)))))</f>
        <v>#DIV/0!</v>
      </c>
      <c r="J6" s="77" t="e">
        <f>I6</f>
        <v>#DIV/0!</v>
      </c>
      <c r="K6" s="77" t="e">
        <f>J6/G6</f>
        <v>#DIV/0!</v>
      </c>
      <c r="L6" s="78" t="e">
        <f>((-1*$J$9)/(1.85*$K$9))</f>
        <v>#DIV/0!</v>
      </c>
      <c r="M6" s="77"/>
      <c r="N6" s="77" t="e">
        <f>L6+M6</f>
        <v>#DIV/0!</v>
      </c>
      <c r="O6" s="79" t="e">
        <f>G6+N6</f>
        <v>#DIV/0!</v>
      </c>
      <c r="P6" s="77" t="e">
        <f t="shared" si="0"/>
        <v>#DIV/0!</v>
      </c>
      <c r="Q6" s="77" t="e">
        <f>((1743.811*(POWER(P6,1.852)*D6))/((POWER(E6,1.852)*(POWER(F6,4.87)))))</f>
        <v>#DIV/0!</v>
      </c>
      <c r="R6" s="77" t="e">
        <f>Q6</f>
        <v>#DIV/0!</v>
      </c>
      <c r="S6" s="77" t="e">
        <f>R6/O6</f>
        <v>#DIV/0!</v>
      </c>
      <c r="T6" s="77" t="e">
        <f>((-1*$R$9)/(1.85*$S$9))</f>
        <v>#DIV/0!</v>
      </c>
      <c r="U6" s="77"/>
      <c r="V6" s="77" t="e">
        <f>T6+U6</f>
        <v>#DIV/0!</v>
      </c>
      <c r="W6" s="79" t="e">
        <f>O6+V6</f>
        <v>#DIV/0!</v>
      </c>
      <c r="X6" s="79" t="e">
        <f>ABS(W6)</f>
        <v>#DIV/0!</v>
      </c>
      <c r="Y6" s="77" t="e">
        <f>((1743.811*(POWER(X6,1.852)*D6))/((POWER(E6,1.852)*(POWER(F6,4.87)))))</f>
        <v>#DIV/0!</v>
      </c>
      <c r="Z6" s="77" t="e">
        <f>Y6</f>
        <v>#DIV/0!</v>
      </c>
      <c r="AA6" s="77" t="e">
        <f>Z6/W6</f>
        <v>#DIV/0!</v>
      </c>
      <c r="AB6" s="77" t="e">
        <f>((-1*$Z$9)/(1.85*$AA$9))</f>
        <v>#DIV/0!</v>
      </c>
      <c r="AC6" s="77"/>
      <c r="AD6" s="77" t="e">
        <f>AB6+AC6</f>
        <v>#DIV/0!</v>
      </c>
      <c r="AE6" s="102" t="e">
        <f>W6+AD6</f>
        <v>#DIV/0!</v>
      </c>
      <c r="AF6" s="77" t="e">
        <f>ABS(AE6)</f>
        <v>#DIV/0!</v>
      </c>
      <c r="AG6" s="80" t="e">
        <f>((1743.811*(POWER(AF6,1.852)*D6))/((POWER(E6,1.852)*(POWER(F6,4.87)))))</f>
        <v>#DIV/0!</v>
      </c>
      <c r="AH6" s="80" t="e">
        <f>AG6</f>
        <v>#DIV/0!</v>
      </c>
      <c r="AI6" s="77" t="e">
        <f>AH6/AE6</f>
        <v>#DIV/0!</v>
      </c>
      <c r="AJ6" s="77" t="e">
        <f>((-1*$AH$9)/(1.85*$AI$9))</f>
        <v>#DIV/0!</v>
      </c>
      <c r="AK6" s="77"/>
      <c r="AL6" s="80" t="e">
        <f>AJ6+AK6</f>
        <v>#DIV/0!</v>
      </c>
      <c r="AM6" s="77" t="e">
        <f>AE6+AL6</f>
        <v>#DIV/0!</v>
      </c>
      <c r="AN6" s="77" t="e">
        <f>ABS(AM6)</f>
        <v>#DIV/0!</v>
      </c>
      <c r="AO6" s="77" t="e">
        <f>((1743.811*(POWER(AN6,1.852)*D6))/((POWER(E6,1.852)*(POWER(F6,4.87)))))</f>
        <v>#DIV/0!</v>
      </c>
      <c r="AP6" s="77" t="e">
        <f>AO6</f>
        <v>#DIV/0!</v>
      </c>
      <c r="AQ6" s="54" t="e">
        <f>AO6/AN6</f>
        <v>#DIV/0!</v>
      </c>
      <c r="AR6" s="77" t="e">
        <f>((-1*$AP$9)/(1.85*$AQ$9))</f>
        <v>#DIV/0!</v>
      </c>
      <c r="AS6" s="103"/>
      <c r="AT6" s="54" t="e">
        <f>AR6+AS6</f>
        <v>#DIV/0!</v>
      </c>
      <c r="AU6" s="54" t="e">
        <f>AM6+AT6</f>
        <v>#DIV/0!</v>
      </c>
      <c r="AV6" s="54" t="e">
        <f>ABS(AU6)</f>
        <v>#DIV/0!</v>
      </c>
    </row>
    <row r="7" spans="2:48" x14ac:dyDescent="0.35">
      <c r="B7" s="169"/>
      <c r="C7" s="19"/>
      <c r="D7" s="19"/>
      <c r="E7" s="19"/>
      <c r="F7" s="19"/>
      <c r="G7" s="76"/>
      <c r="H7" s="76"/>
      <c r="I7" s="77" t="e">
        <f>((1743.811*(POWER(H7,1.852)*D7))/((POWER(E7,1.852)*(POWER(F7,4.87)))))</f>
        <v>#DIV/0!</v>
      </c>
      <c r="J7" s="77" t="e">
        <f>I7</f>
        <v>#DIV/0!</v>
      </c>
      <c r="K7" s="77" t="e">
        <f>J7/G7</f>
        <v>#DIV/0!</v>
      </c>
      <c r="L7" s="77" t="e">
        <f>((-1*$J$9)/(1.85*$K$9))</f>
        <v>#DIV/0!</v>
      </c>
      <c r="M7" s="77"/>
      <c r="N7" s="77" t="e">
        <f t="shared" ref="N7:N14" si="1">L7+M7</f>
        <v>#DIV/0!</v>
      </c>
      <c r="O7" s="79" t="e">
        <f>G7+N7</f>
        <v>#DIV/0!</v>
      </c>
      <c r="P7" s="77" t="e">
        <f t="shared" si="0"/>
        <v>#DIV/0!</v>
      </c>
      <c r="Q7" s="77" t="e">
        <f>((1743.811*(POWER(P7,1.852)*D7))/((POWER(E7,1.852)*(POWER(F7,4.87)))))</f>
        <v>#DIV/0!</v>
      </c>
      <c r="R7" s="77" t="e">
        <f t="shared" ref="R7:R13" si="2">Q7</f>
        <v>#DIV/0!</v>
      </c>
      <c r="S7" s="77" t="e">
        <f t="shared" ref="S7:S14" si="3">R7/O7</f>
        <v>#DIV/0!</v>
      </c>
      <c r="T7" s="77" t="e">
        <f>((-1*$R$9)/(1.85*$S$9))</f>
        <v>#DIV/0!</v>
      </c>
      <c r="U7" s="77"/>
      <c r="V7" s="77" t="e">
        <f t="shared" ref="V7:V14" si="4">T7+U7</f>
        <v>#DIV/0!</v>
      </c>
      <c r="W7" s="79" t="e">
        <f t="shared" ref="W7:W14" si="5">O7+V7</f>
        <v>#DIV/0!</v>
      </c>
      <c r="X7" s="79" t="e">
        <f t="shared" ref="X7:X14" si="6">ABS(W7)</f>
        <v>#DIV/0!</v>
      </c>
      <c r="Y7" s="77" t="e">
        <f t="shared" ref="Y7:Y14" si="7">((1743.811*(POWER(X7,1.852)*D7))/((POWER(E7,1.852)*(POWER(F7,4.87)))))</f>
        <v>#DIV/0!</v>
      </c>
      <c r="Z7" s="77" t="e">
        <f>Y7</f>
        <v>#DIV/0!</v>
      </c>
      <c r="AA7" s="77" t="e">
        <f t="shared" ref="AA7:AA14" si="8">Z7/W7</f>
        <v>#DIV/0!</v>
      </c>
      <c r="AB7" s="77" t="e">
        <f>((-1*$Z$9)/(1.85*$AA$9))</f>
        <v>#DIV/0!</v>
      </c>
      <c r="AC7" s="77"/>
      <c r="AD7" s="77" t="e">
        <f t="shared" ref="AD7:AD14" si="9">AB7+AC7</f>
        <v>#DIV/0!</v>
      </c>
      <c r="AE7" s="102" t="e">
        <f t="shared" ref="AE7:AE14" si="10">W7+AD7</f>
        <v>#DIV/0!</v>
      </c>
      <c r="AF7" s="77" t="e">
        <f t="shared" ref="AF7:AF14" si="11">ABS(AE7)</f>
        <v>#DIV/0!</v>
      </c>
      <c r="AG7" s="80" t="e">
        <f t="shared" ref="AG7:AG14" si="12">((1743.811*(POWER(AF7,1.852)*D7))/((POWER(E7,1.852)*(POWER(F7,4.87)))))</f>
        <v>#DIV/0!</v>
      </c>
      <c r="AH7" s="80" t="e">
        <f>AG7</f>
        <v>#DIV/0!</v>
      </c>
      <c r="AI7" s="77" t="e">
        <f t="shared" ref="AI7:AI14" si="13">AH7/AE7</f>
        <v>#DIV/0!</v>
      </c>
      <c r="AJ7" s="77" t="e">
        <f>((-1*$AH$9)/(1.85*$AI$9))</f>
        <v>#DIV/0!</v>
      </c>
      <c r="AK7" s="77"/>
      <c r="AL7" s="80" t="e">
        <f t="shared" ref="AL7:AL14" si="14">AJ7+AK7</f>
        <v>#DIV/0!</v>
      </c>
      <c r="AM7" s="77" t="e">
        <f t="shared" ref="AM7:AM14" si="15">AE7+AL7</f>
        <v>#DIV/0!</v>
      </c>
      <c r="AN7" s="77" t="e">
        <f t="shared" ref="AN7:AN14" si="16">ABS(AM7)</f>
        <v>#DIV/0!</v>
      </c>
      <c r="AO7" s="77" t="e">
        <f t="shared" ref="AO7:AO14" si="17">((1743.811*(POWER(AN7,1.852)*D7))/((POWER(E7,1.852)*(POWER(F7,4.87)))))</f>
        <v>#DIV/0!</v>
      </c>
      <c r="AP7" s="77" t="e">
        <f>AO7</f>
        <v>#DIV/0!</v>
      </c>
      <c r="AQ7" s="54" t="e">
        <f>AO7/AN7</f>
        <v>#DIV/0!</v>
      </c>
      <c r="AR7" s="77" t="e">
        <f>((-1*$AP$9)/(1.85*$AQ$9))</f>
        <v>#DIV/0!</v>
      </c>
      <c r="AS7" s="103"/>
      <c r="AT7" s="54" t="e">
        <f t="shared" ref="AT7:AT14" si="18">AR7+AS7</f>
        <v>#DIV/0!</v>
      </c>
      <c r="AU7" s="54" t="e">
        <f t="shared" ref="AU7:AU14" si="19">AM7+AT7</f>
        <v>#DIV/0!</v>
      </c>
      <c r="AV7" s="54" t="e">
        <f t="shared" ref="AV7:AV14" si="20">ABS(AU7)</f>
        <v>#DIV/0!</v>
      </c>
    </row>
    <row r="8" spans="2:48" x14ac:dyDescent="0.35">
      <c r="B8" s="169"/>
      <c r="C8" s="19"/>
      <c r="D8" s="19"/>
      <c r="E8" s="19"/>
      <c r="F8" s="19"/>
      <c r="G8" s="76"/>
      <c r="H8" s="76"/>
      <c r="I8" s="77" t="e">
        <f>((1743.811*(POWER(H8,1.852)*D8))/((POWER(E8,1.852)*(POWER(F8,4.87)))))</f>
        <v>#DIV/0!</v>
      </c>
      <c r="J8" s="77" t="e">
        <f>I8*-1</f>
        <v>#DIV/0!</v>
      </c>
      <c r="K8" s="77" t="e">
        <f>J8/G8</f>
        <v>#DIV/0!</v>
      </c>
      <c r="L8" s="77" t="e">
        <f>((-1*$J$9)/(1.85*$K$9))</f>
        <v>#DIV/0!</v>
      </c>
      <c r="M8" s="77"/>
      <c r="N8" s="77" t="e">
        <f t="shared" si="1"/>
        <v>#DIV/0!</v>
      </c>
      <c r="O8" s="79" t="e">
        <f>G8+N8</f>
        <v>#DIV/0!</v>
      </c>
      <c r="P8" s="77" t="e">
        <f t="shared" si="0"/>
        <v>#DIV/0!</v>
      </c>
      <c r="Q8" s="77" t="e">
        <f>((1743.811*(POWER(P8,1.852)*D8))/((POWER(E8,1.852)*(POWER(F8,4.87)))))</f>
        <v>#DIV/0!</v>
      </c>
      <c r="R8" s="77" t="e">
        <f>Q8*-1</f>
        <v>#DIV/0!</v>
      </c>
      <c r="S8" s="77" t="e">
        <f t="shared" si="3"/>
        <v>#DIV/0!</v>
      </c>
      <c r="T8" s="77" t="e">
        <f>((-1*$R$9)/(1.85*$S$9))</f>
        <v>#DIV/0!</v>
      </c>
      <c r="U8" s="77"/>
      <c r="V8" s="77" t="e">
        <f t="shared" si="4"/>
        <v>#DIV/0!</v>
      </c>
      <c r="W8" s="79" t="e">
        <f t="shared" si="5"/>
        <v>#DIV/0!</v>
      </c>
      <c r="X8" s="79" t="e">
        <f t="shared" si="6"/>
        <v>#DIV/0!</v>
      </c>
      <c r="Y8" s="77" t="e">
        <f t="shared" si="7"/>
        <v>#DIV/0!</v>
      </c>
      <c r="Z8" s="77" t="e">
        <f>Y8*-1</f>
        <v>#DIV/0!</v>
      </c>
      <c r="AA8" s="77" t="e">
        <f t="shared" si="8"/>
        <v>#DIV/0!</v>
      </c>
      <c r="AB8" s="77" t="e">
        <f>((-1*$Z$9)/(1.85*$AA$9))</f>
        <v>#DIV/0!</v>
      </c>
      <c r="AC8" s="77"/>
      <c r="AD8" s="77" t="e">
        <f t="shared" si="9"/>
        <v>#DIV/0!</v>
      </c>
      <c r="AE8" s="102" t="e">
        <f t="shared" si="10"/>
        <v>#DIV/0!</v>
      </c>
      <c r="AF8" s="77" t="e">
        <f t="shared" si="11"/>
        <v>#DIV/0!</v>
      </c>
      <c r="AG8" s="80" t="e">
        <f t="shared" si="12"/>
        <v>#DIV/0!</v>
      </c>
      <c r="AH8" s="80" t="e">
        <f>AG8*-1</f>
        <v>#DIV/0!</v>
      </c>
      <c r="AI8" s="77" t="e">
        <f t="shared" si="13"/>
        <v>#DIV/0!</v>
      </c>
      <c r="AJ8" s="77" t="e">
        <f>((-1*$AH$9)/(1.85*$AI$9))</f>
        <v>#DIV/0!</v>
      </c>
      <c r="AK8" s="77"/>
      <c r="AL8" s="77" t="e">
        <f t="shared" si="14"/>
        <v>#DIV/0!</v>
      </c>
      <c r="AM8" s="77" t="e">
        <f t="shared" si="15"/>
        <v>#DIV/0!</v>
      </c>
      <c r="AN8" s="77" t="e">
        <f t="shared" si="16"/>
        <v>#DIV/0!</v>
      </c>
      <c r="AO8" s="77" t="e">
        <f t="shared" si="17"/>
        <v>#DIV/0!</v>
      </c>
      <c r="AP8" s="77" t="e">
        <f>AO8*-1</f>
        <v>#DIV/0!</v>
      </c>
      <c r="AQ8" s="54" t="e">
        <f>AO8/AN8</f>
        <v>#DIV/0!</v>
      </c>
      <c r="AR8" s="77" t="e">
        <f>((-1*$AP$9)/(1.85*$AQ$9))</f>
        <v>#DIV/0!</v>
      </c>
      <c r="AS8" s="21"/>
      <c r="AT8" s="54" t="e">
        <f t="shared" si="18"/>
        <v>#DIV/0!</v>
      </c>
      <c r="AU8" s="54" t="e">
        <f t="shared" si="19"/>
        <v>#DIV/0!</v>
      </c>
      <c r="AV8" s="54" t="e">
        <f t="shared" si="20"/>
        <v>#DIV/0!</v>
      </c>
    </row>
    <row r="9" spans="2:48" x14ac:dyDescent="0.35">
      <c r="B9" s="1"/>
      <c r="C9" s="1"/>
      <c r="D9" s="1"/>
      <c r="E9" s="1"/>
      <c r="F9" s="1"/>
      <c r="G9" s="81"/>
      <c r="H9" s="81"/>
      <c r="I9" s="82"/>
      <c r="J9" s="104" t="e">
        <f>SUM(J4:J8)</f>
        <v>#DIV/0!</v>
      </c>
      <c r="K9" s="77" t="e">
        <f>SUM(K4:K8)</f>
        <v>#DIV/0!</v>
      </c>
      <c r="L9" s="82"/>
      <c r="M9" s="82"/>
      <c r="N9" s="82"/>
      <c r="O9" s="86"/>
      <c r="P9" s="77"/>
      <c r="Q9" s="82"/>
      <c r="R9" s="77" t="e">
        <f>SUM(R4:R8)</f>
        <v>#DIV/0!</v>
      </c>
      <c r="S9" s="77" t="e">
        <f>SUM(S4:S8)</f>
        <v>#DIV/0!</v>
      </c>
      <c r="T9" s="82"/>
      <c r="U9" s="82"/>
      <c r="V9" s="82"/>
      <c r="W9" s="86"/>
      <c r="X9" s="86"/>
      <c r="Y9" s="82"/>
      <c r="Z9" s="77" t="e">
        <f>SUM(Z4:Z8)</f>
        <v>#DIV/0!</v>
      </c>
      <c r="AA9" s="77" t="e">
        <f>SUM(AA4:AA8)</f>
        <v>#DIV/0!</v>
      </c>
      <c r="AB9" s="82"/>
      <c r="AC9" s="82"/>
      <c r="AD9" s="82"/>
      <c r="AE9" s="105"/>
      <c r="AF9" s="82"/>
      <c r="AG9" s="82"/>
      <c r="AH9" s="77" t="e">
        <f>SUM(AH4:AH8)</f>
        <v>#DIV/0!</v>
      </c>
      <c r="AI9" s="77" t="e">
        <f>SUM(AI4:AI8)</f>
        <v>#DIV/0!</v>
      </c>
      <c r="AJ9" s="82"/>
      <c r="AK9" s="82"/>
      <c r="AL9" s="82"/>
      <c r="AM9" s="82"/>
      <c r="AN9" s="82"/>
      <c r="AO9" s="82"/>
      <c r="AP9" s="77" t="e">
        <f>SUM(AP4:AP8)</f>
        <v>#DIV/0!</v>
      </c>
      <c r="AQ9" s="54" t="e">
        <f>SUM(AQ4:AQ8)</f>
        <v>#DIV/0!</v>
      </c>
      <c r="AR9" s="82"/>
      <c r="AS9" s="1"/>
      <c r="AT9" s="106"/>
      <c r="AU9" s="106"/>
      <c r="AV9" s="106"/>
    </row>
    <row r="10" spans="2:48" x14ac:dyDescent="0.35">
      <c r="B10" s="1"/>
      <c r="C10" s="1"/>
      <c r="D10" s="1"/>
      <c r="E10" s="1"/>
      <c r="F10" s="1"/>
      <c r="G10" s="81"/>
      <c r="H10" s="81"/>
      <c r="I10" s="82"/>
      <c r="J10" s="82"/>
      <c r="K10" s="82"/>
      <c r="L10" s="82"/>
      <c r="M10" s="82"/>
      <c r="N10" s="82"/>
      <c r="O10" s="86"/>
      <c r="P10" s="77"/>
      <c r="Q10" s="82"/>
      <c r="R10" s="82"/>
      <c r="S10" s="82"/>
      <c r="T10" s="82"/>
      <c r="U10" s="82"/>
      <c r="V10" s="82"/>
      <c r="W10" s="86"/>
      <c r="X10" s="86"/>
      <c r="Y10" s="82"/>
      <c r="Z10" s="82"/>
      <c r="AA10" s="82"/>
      <c r="AB10" s="82"/>
      <c r="AC10" s="82"/>
      <c r="AD10" s="82"/>
      <c r="AE10" s="105"/>
      <c r="AF10" s="82"/>
      <c r="AG10" s="82"/>
      <c r="AH10" s="82"/>
      <c r="AI10" s="82"/>
      <c r="AJ10" s="82"/>
      <c r="AK10" s="82"/>
      <c r="AL10" s="82"/>
      <c r="AM10" s="82"/>
      <c r="AN10" s="82"/>
      <c r="AO10" s="82"/>
      <c r="AP10" s="82"/>
      <c r="AQ10" s="106"/>
      <c r="AR10" s="82"/>
      <c r="AS10" s="1"/>
      <c r="AT10" s="106"/>
      <c r="AU10" s="106"/>
      <c r="AV10" s="106"/>
    </row>
    <row r="11" spans="2:48" x14ac:dyDescent="0.35">
      <c r="B11" s="169">
        <v>2</v>
      </c>
      <c r="C11" s="19"/>
      <c r="D11" s="19"/>
      <c r="E11" s="19"/>
      <c r="F11" s="19"/>
      <c r="G11" s="76"/>
      <c r="H11" s="76"/>
      <c r="I11" s="77" t="e">
        <f>((1743.811*(POWER(H11,1.852)*D11))/((POWER(E11,1.852)*(POWER(F11,4.87)))))</f>
        <v>#DIV/0!</v>
      </c>
      <c r="J11" s="77" t="e">
        <f>I11*-1</f>
        <v>#DIV/0!</v>
      </c>
      <c r="K11" s="77" t="e">
        <f>J11/G11</f>
        <v>#DIV/0!</v>
      </c>
      <c r="L11" s="77" t="e">
        <f>((-1*$J$15)/(1.85*$K$15))</f>
        <v>#DIV/0!</v>
      </c>
      <c r="M11" s="77"/>
      <c r="N11" s="77" t="e">
        <f t="shared" si="1"/>
        <v>#DIV/0!</v>
      </c>
      <c r="O11" s="79" t="e">
        <f>G11+N11</f>
        <v>#DIV/0!</v>
      </c>
      <c r="P11" s="77" t="e">
        <f t="shared" si="0"/>
        <v>#DIV/0!</v>
      </c>
      <c r="Q11" s="77" t="e">
        <f>((1743.811*(POWER(P11,1.852)*D11))/((POWER(E11,1.852)*(POWER(F11,4.87)))))</f>
        <v>#DIV/0!</v>
      </c>
      <c r="R11" s="77" t="e">
        <f>Q11*-1</f>
        <v>#DIV/0!</v>
      </c>
      <c r="S11" s="77" t="e">
        <f t="shared" si="3"/>
        <v>#DIV/0!</v>
      </c>
      <c r="T11" s="77" t="e">
        <f>((-1*$R$15)/(1.85*$S$15))</f>
        <v>#DIV/0!</v>
      </c>
      <c r="U11" s="77"/>
      <c r="V11" s="77" t="e">
        <f t="shared" si="4"/>
        <v>#DIV/0!</v>
      </c>
      <c r="W11" s="79" t="e">
        <f t="shared" si="5"/>
        <v>#DIV/0!</v>
      </c>
      <c r="X11" s="79" t="e">
        <f t="shared" si="6"/>
        <v>#DIV/0!</v>
      </c>
      <c r="Y11" s="77" t="e">
        <f t="shared" si="7"/>
        <v>#DIV/0!</v>
      </c>
      <c r="Z11" s="77" t="e">
        <f>-Y11</f>
        <v>#DIV/0!</v>
      </c>
      <c r="AA11" s="77" t="e">
        <f t="shared" si="8"/>
        <v>#DIV/0!</v>
      </c>
      <c r="AB11" s="77" t="e">
        <f>((-1*$Z$15)/(1.85*$AA$15))</f>
        <v>#DIV/0!</v>
      </c>
      <c r="AC11" s="77"/>
      <c r="AD11" s="77" t="e">
        <f t="shared" si="9"/>
        <v>#DIV/0!</v>
      </c>
      <c r="AE11" s="102" t="e">
        <f t="shared" si="10"/>
        <v>#DIV/0!</v>
      </c>
      <c r="AF11" s="77" t="e">
        <f t="shared" si="11"/>
        <v>#DIV/0!</v>
      </c>
      <c r="AG11" s="77" t="e">
        <f>((1743.811*(POWER(AF11,1.852)*D11))/((POWER(E11,1.852)*(POWER(F11,4.87)))))</f>
        <v>#DIV/0!</v>
      </c>
      <c r="AH11" s="77" t="e">
        <f>-AG11</f>
        <v>#DIV/0!</v>
      </c>
      <c r="AI11" s="77" t="e">
        <f t="shared" si="13"/>
        <v>#DIV/0!</v>
      </c>
      <c r="AJ11" s="77" t="e">
        <f>((-1*$AH$15)/(1.85*$AI$15))</f>
        <v>#DIV/0!</v>
      </c>
      <c r="AK11" s="77"/>
      <c r="AL11" s="77" t="e">
        <f t="shared" si="14"/>
        <v>#DIV/0!</v>
      </c>
      <c r="AM11" s="77" t="e">
        <f t="shared" si="15"/>
        <v>#DIV/0!</v>
      </c>
      <c r="AN11" s="77" t="e">
        <f t="shared" si="16"/>
        <v>#DIV/0!</v>
      </c>
      <c r="AO11" s="77" t="e">
        <f t="shared" si="17"/>
        <v>#DIV/0!</v>
      </c>
      <c r="AP11" s="77" t="e">
        <f>-AO11</f>
        <v>#DIV/0!</v>
      </c>
      <c r="AQ11" s="54" t="e">
        <f>AO11/AN11</f>
        <v>#DIV/0!</v>
      </c>
      <c r="AR11" s="77" t="e">
        <f>((-1*$AP$15)/(1.85*$AQ$15))</f>
        <v>#DIV/0!</v>
      </c>
      <c r="AS11" s="54"/>
      <c r="AT11" s="54" t="e">
        <f t="shared" si="18"/>
        <v>#DIV/0!</v>
      </c>
      <c r="AU11" s="54" t="e">
        <f t="shared" si="19"/>
        <v>#DIV/0!</v>
      </c>
      <c r="AV11" s="54" t="e">
        <f t="shared" si="20"/>
        <v>#DIV/0!</v>
      </c>
    </row>
    <row r="12" spans="2:48" x14ac:dyDescent="0.35">
      <c r="B12" s="169"/>
      <c r="C12" s="19"/>
      <c r="D12" s="19"/>
      <c r="E12" s="19"/>
      <c r="F12" s="19"/>
      <c r="G12" s="76"/>
      <c r="H12" s="76"/>
      <c r="I12" s="77" t="e">
        <f>((1743.811*(POWER(H12,1.852)*D12))/((POWER(E12,1.852)*(POWER(F12,4.87)))))</f>
        <v>#DIV/0!</v>
      </c>
      <c r="J12" s="77" t="e">
        <f>I12</f>
        <v>#DIV/0!</v>
      </c>
      <c r="K12" s="77" t="e">
        <f>J12/G12</f>
        <v>#DIV/0!</v>
      </c>
      <c r="L12" s="77" t="e">
        <f>((-1*$J$15)/(1.85*$K$15))</f>
        <v>#DIV/0!</v>
      </c>
      <c r="M12" s="77"/>
      <c r="N12" s="77" t="e">
        <f t="shared" si="1"/>
        <v>#DIV/0!</v>
      </c>
      <c r="O12" s="79" t="e">
        <f>G12+N12</f>
        <v>#DIV/0!</v>
      </c>
      <c r="P12" s="77" t="e">
        <f t="shared" si="0"/>
        <v>#DIV/0!</v>
      </c>
      <c r="Q12" s="77" t="e">
        <f>((1743.811*(POWER(P12,1.852)*D12))/((POWER(E12,1.852)*(POWER(F12,4.87)))))</f>
        <v>#DIV/0!</v>
      </c>
      <c r="R12" s="77" t="e">
        <f t="shared" si="2"/>
        <v>#DIV/0!</v>
      </c>
      <c r="S12" s="77" t="e">
        <f t="shared" si="3"/>
        <v>#DIV/0!</v>
      </c>
      <c r="T12" s="77" t="e">
        <f>((-1*$R$15)/(1.85*$S$15))</f>
        <v>#DIV/0!</v>
      </c>
      <c r="U12" s="77"/>
      <c r="V12" s="77" t="e">
        <f t="shared" si="4"/>
        <v>#DIV/0!</v>
      </c>
      <c r="W12" s="79" t="e">
        <f t="shared" si="5"/>
        <v>#DIV/0!</v>
      </c>
      <c r="X12" s="79" t="e">
        <f t="shared" si="6"/>
        <v>#DIV/0!</v>
      </c>
      <c r="Y12" s="77" t="e">
        <f t="shared" si="7"/>
        <v>#DIV/0!</v>
      </c>
      <c r="Z12" s="77" t="e">
        <f>Y12</f>
        <v>#DIV/0!</v>
      </c>
      <c r="AA12" s="77" t="e">
        <f t="shared" si="8"/>
        <v>#DIV/0!</v>
      </c>
      <c r="AB12" s="77" t="e">
        <f>((-1*$Z$15)/(1.85*$AA$15))</f>
        <v>#DIV/0!</v>
      </c>
      <c r="AC12" s="77"/>
      <c r="AD12" s="77" t="e">
        <f t="shared" si="9"/>
        <v>#DIV/0!</v>
      </c>
      <c r="AE12" s="102" t="e">
        <f t="shared" si="10"/>
        <v>#DIV/0!</v>
      </c>
      <c r="AF12" s="77" t="e">
        <f t="shared" si="11"/>
        <v>#DIV/0!</v>
      </c>
      <c r="AG12" s="77" t="e">
        <f t="shared" si="12"/>
        <v>#DIV/0!</v>
      </c>
      <c r="AH12" s="77" t="e">
        <f>AG12</f>
        <v>#DIV/0!</v>
      </c>
      <c r="AI12" s="77" t="e">
        <f t="shared" si="13"/>
        <v>#DIV/0!</v>
      </c>
      <c r="AJ12" s="77" t="e">
        <f>((-1*$AH$15)/(1.85*$AI$15))</f>
        <v>#DIV/0!</v>
      </c>
      <c r="AK12" s="77"/>
      <c r="AL12" s="77" t="e">
        <f t="shared" si="14"/>
        <v>#DIV/0!</v>
      </c>
      <c r="AM12" s="77" t="e">
        <f t="shared" si="15"/>
        <v>#DIV/0!</v>
      </c>
      <c r="AN12" s="77" t="e">
        <f t="shared" si="16"/>
        <v>#DIV/0!</v>
      </c>
      <c r="AO12" s="77" t="e">
        <f t="shared" si="17"/>
        <v>#DIV/0!</v>
      </c>
      <c r="AP12" s="77" t="e">
        <f t="shared" ref="AP12:AP13" si="21">AO12</f>
        <v>#DIV/0!</v>
      </c>
      <c r="AQ12" s="54" t="e">
        <f>AO12/AN12</f>
        <v>#DIV/0!</v>
      </c>
      <c r="AR12" s="77" t="e">
        <f>((-1*$AP$15)/(1.85*$AQ$15))</f>
        <v>#DIV/0!</v>
      </c>
      <c r="AS12" s="54"/>
      <c r="AT12" s="54" t="e">
        <f t="shared" si="18"/>
        <v>#DIV/0!</v>
      </c>
      <c r="AU12" s="54" t="e">
        <f t="shared" si="19"/>
        <v>#DIV/0!</v>
      </c>
      <c r="AV12" s="54" t="e">
        <f t="shared" si="20"/>
        <v>#DIV/0!</v>
      </c>
    </row>
    <row r="13" spans="2:48" x14ac:dyDescent="0.35">
      <c r="B13" s="169"/>
      <c r="C13" s="19"/>
      <c r="D13" s="19"/>
      <c r="E13" s="19"/>
      <c r="F13" s="19"/>
      <c r="G13" s="76"/>
      <c r="H13" s="76"/>
      <c r="I13" s="77" t="e">
        <f>((1743.811*(POWER(H13,1.852)*D13))/((POWER(E13,1.852)*(POWER(F13,4.87)))))</f>
        <v>#DIV/0!</v>
      </c>
      <c r="J13" s="77" t="e">
        <f>I13</f>
        <v>#DIV/0!</v>
      </c>
      <c r="K13" s="77" t="e">
        <f>J13/G13</f>
        <v>#DIV/0!</v>
      </c>
      <c r="L13" s="77" t="e">
        <f>((-1*$J$15)/(1.85*$K$15))</f>
        <v>#DIV/0!</v>
      </c>
      <c r="M13" s="77"/>
      <c r="N13" s="77" t="e">
        <f t="shared" si="1"/>
        <v>#DIV/0!</v>
      </c>
      <c r="O13" s="79" t="e">
        <f>G13+N13</f>
        <v>#DIV/0!</v>
      </c>
      <c r="P13" s="77" t="e">
        <f t="shared" si="0"/>
        <v>#DIV/0!</v>
      </c>
      <c r="Q13" s="77" t="e">
        <f>((1743.811*(POWER(P13,1.852)*D13))/((POWER(E13,1.852)*(POWER(F13,4.87)))))</f>
        <v>#DIV/0!</v>
      </c>
      <c r="R13" s="77" t="e">
        <f t="shared" si="2"/>
        <v>#DIV/0!</v>
      </c>
      <c r="S13" s="77" t="e">
        <f t="shared" si="3"/>
        <v>#DIV/0!</v>
      </c>
      <c r="T13" s="78" t="e">
        <f>((-1*$R$15)/(1.85*$S$15))</f>
        <v>#DIV/0!</v>
      </c>
      <c r="U13" s="77"/>
      <c r="V13" s="77" t="e">
        <f t="shared" si="4"/>
        <v>#DIV/0!</v>
      </c>
      <c r="W13" s="79" t="e">
        <f t="shared" si="5"/>
        <v>#DIV/0!</v>
      </c>
      <c r="X13" s="79" t="e">
        <f t="shared" si="6"/>
        <v>#DIV/0!</v>
      </c>
      <c r="Y13" s="77" t="e">
        <f t="shared" si="7"/>
        <v>#DIV/0!</v>
      </c>
      <c r="Z13" s="77" t="e">
        <f>Y13</f>
        <v>#DIV/0!</v>
      </c>
      <c r="AA13" s="77" t="e">
        <f t="shared" si="8"/>
        <v>#DIV/0!</v>
      </c>
      <c r="AB13" s="77" t="e">
        <f>((-1*$Z$15)/(1.85*$AA$15))</f>
        <v>#DIV/0!</v>
      </c>
      <c r="AC13" s="77"/>
      <c r="AD13" s="77" t="e">
        <f t="shared" si="9"/>
        <v>#DIV/0!</v>
      </c>
      <c r="AE13" s="102" t="e">
        <f t="shared" si="10"/>
        <v>#DIV/0!</v>
      </c>
      <c r="AF13" s="77" t="e">
        <f t="shared" si="11"/>
        <v>#DIV/0!</v>
      </c>
      <c r="AG13" s="77" t="e">
        <f t="shared" si="12"/>
        <v>#DIV/0!</v>
      </c>
      <c r="AH13" s="77" t="e">
        <f>AG13</f>
        <v>#DIV/0!</v>
      </c>
      <c r="AI13" s="77" t="e">
        <f t="shared" si="13"/>
        <v>#DIV/0!</v>
      </c>
      <c r="AJ13" s="77" t="e">
        <f>((-1*$AH$15)/(1.85*$AI$15))</f>
        <v>#DIV/0!</v>
      </c>
      <c r="AK13" s="77"/>
      <c r="AL13" s="77" t="e">
        <f t="shared" si="14"/>
        <v>#DIV/0!</v>
      </c>
      <c r="AM13" s="77" t="e">
        <f t="shared" si="15"/>
        <v>#DIV/0!</v>
      </c>
      <c r="AN13" s="77" t="e">
        <f t="shared" si="16"/>
        <v>#DIV/0!</v>
      </c>
      <c r="AO13" s="77" t="e">
        <f t="shared" si="17"/>
        <v>#DIV/0!</v>
      </c>
      <c r="AP13" s="77" t="e">
        <f t="shared" si="21"/>
        <v>#DIV/0!</v>
      </c>
      <c r="AQ13" s="54" t="e">
        <f>AO13/AN13</f>
        <v>#DIV/0!</v>
      </c>
      <c r="AR13" s="77" t="e">
        <f>((-1*$AP$15)/(1.85*$AQ$15))</f>
        <v>#DIV/0!</v>
      </c>
      <c r="AS13" s="21"/>
      <c r="AT13" s="54" t="e">
        <f t="shared" si="18"/>
        <v>#DIV/0!</v>
      </c>
      <c r="AU13" s="54" t="e">
        <f t="shared" si="19"/>
        <v>#DIV/0!</v>
      </c>
      <c r="AV13" s="54" t="e">
        <f t="shared" si="20"/>
        <v>#DIV/0!</v>
      </c>
    </row>
    <row r="14" spans="2:48" x14ac:dyDescent="0.35">
      <c r="B14" s="169"/>
      <c r="C14" s="19"/>
      <c r="D14" s="19"/>
      <c r="E14" s="19"/>
      <c r="F14" s="19"/>
      <c r="G14" s="76"/>
      <c r="H14" s="76"/>
      <c r="I14" s="77" t="e">
        <f>((1743.811*(POWER(H14,1.852)*D14))/((POWER(E14,1.852)*(POWER(F14,4.87)))))</f>
        <v>#DIV/0!</v>
      </c>
      <c r="J14" s="77" t="e">
        <f>I14*-1</f>
        <v>#DIV/0!</v>
      </c>
      <c r="K14" s="77" t="e">
        <f>J14/G14</f>
        <v>#DIV/0!</v>
      </c>
      <c r="L14" s="77" t="e">
        <f>((-1*$J$15)/(1.85*$K$15))</f>
        <v>#DIV/0!</v>
      </c>
      <c r="M14" s="77"/>
      <c r="N14" s="77" t="e">
        <f t="shared" si="1"/>
        <v>#DIV/0!</v>
      </c>
      <c r="O14" s="79" t="e">
        <f>G14+N14</f>
        <v>#DIV/0!</v>
      </c>
      <c r="P14" s="77" t="e">
        <f t="shared" si="0"/>
        <v>#DIV/0!</v>
      </c>
      <c r="Q14" s="77" t="e">
        <f>((1743.811*(POWER(P14,1.852)*D14))/((POWER(E14,1.852)*(POWER(F14,4.87)))))</f>
        <v>#DIV/0!</v>
      </c>
      <c r="R14" s="77" t="e">
        <f>Q14*-1</f>
        <v>#DIV/0!</v>
      </c>
      <c r="S14" s="77" t="e">
        <f t="shared" si="3"/>
        <v>#DIV/0!</v>
      </c>
      <c r="T14" s="78" t="e">
        <f>((-1*$R$15)/(1.85*$S$15))</f>
        <v>#DIV/0!</v>
      </c>
      <c r="U14" s="77"/>
      <c r="V14" s="77" t="e">
        <f t="shared" si="4"/>
        <v>#DIV/0!</v>
      </c>
      <c r="W14" s="79" t="e">
        <f t="shared" si="5"/>
        <v>#DIV/0!</v>
      </c>
      <c r="X14" s="79" t="e">
        <f t="shared" si="6"/>
        <v>#DIV/0!</v>
      </c>
      <c r="Y14" s="77" t="e">
        <f t="shared" si="7"/>
        <v>#DIV/0!</v>
      </c>
      <c r="Z14" s="77" t="e">
        <f>-Y14</f>
        <v>#DIV/0!</v>
      </c>
      <c r="AA14" s="77" t="e">
        <f t="shared" si="8"/>
        <v>#DIV/0!</v>
      </c>
      <c r="AB14" s="77" t="e">
        <f>((-1*$Z$15)/(1.85*$AA$15))</f>
        <v>#DIV/0!</v>
      </c>
      <c r="AC14" s="77"/>
      <c r="AD14" s="77" t="e">
        <f t="shared" si="9"/>
        <v>#DIV/0!</v>
      </c>
      <c r="AE14" s="102" t="e">
        <f t="shared" si="10"/>
        <v>#DIV/0!</v>
      </c>
      <c r="AF14" s="77" t="e">
        <f t="shared" si="11"/>
        <v>#DIV/0!</v>
      </c>
      <c r="AG14" s="88" t="e">
        <f t="shared" si="12"/>
        <v>#DIV/0!</v>
      </c>
      <c r="AH14" s="88" t="e">
        <f>-AG14</f>
        <v>#DIV/0!</v>
      </c>
      <c r="AI14" s="77" t="e">
        <f t="shared" si="13"/>
        <v>#DIV/0!</v>
      </c>
      <c r="AJ14" s="77" t="e">
        <f>((-1*$AH$15)/(1.85*$AI$15))</f>
        <v>#DIV/0!</v>
      </c>
      <c r="AK14" s="77"/>
      <c r="AL14" s="77" t="e">
        <f t="shared" si="14"/>
        <v>#DIV/0!</v>
      </c>
      <c r="AM14" s="77" t="e">
        <f t="shared" si="15"/>
        <v>#DIV/0!</v>
      </c>
      <c r="AN14" s="77" t="e">
        <f t="shared" si="16"/>
        <v>#DIV/0!</v>
      </c>
      <c r="AO14" s="77" t="e">
        <f t="shared" si="17"/>
        <v>#DIV/0!</v>
      </c>
      <c r="AP14" s="77" t="e">
        <f>-AO14</f>
        <v>#DIV/0!</v>
      </c>
      <c r="AQ14" s="54" t="e">
        <f>AO14/AN14</f>
        <v>#DIV/0!</v>
      </c>
      <c r="AR14" s="77" t="e">
        <f>((-1*$AP$15)/(1.85*$AQ$15))</f>
        <v>#DIV/0!</v>
      </c>
      <c r="AS14" s="103"/>
      <c r="AT14" s="54" t="e">
        <f t="shared" si="18"/>
        <v>#DIV/0!</v>
      </c>
      <c r="AU14" s="54" t="e">
        <f t="shared" si="19"/>
        <v>#DIV/0!</v>
      </c>
      <c r="AV14" s="54" t="e">
        <f t="shared" si="20"/>
        <v>#DIV/0!</v>
      </c>
    </row>
    <row r="15" spans="2:48" x14ac:dyDescent="0.35">
      <c r="B15" s="1"/>
      <c r="C15" s="1"/>
      <c r="D15" s="1"/>
      <c r="E15" s="1"/>
      <c r="F15" s="1"/>
      <c r="G15" s="81"/>
      <c r="H15" s="81"/>
      <c r="I15" s="1"/>
      <c r="J15" s="107" t="e">
        <f>SUM(J11:J14)</f>
        <v>#DIV/0!</v>
      </c>
      <c r="K15" s="54" t="e">
        <f>SUM(K11:K14)</f>
        <v>#DIV/0!</v>
      </c>
      <c r="O15" s="92"/>
      <c r="P15" s="77"/>
      <c r="R15" s="54" t="e">
        <f>SUM(R11:R14)</f>
        <v>#DIV/0!</v>
      </c>
      <c r="S15" s="54" t="e">
        <f>SUM(S11:S14)</f>
        <v>#DIV/0!</v>
      </c>
      <c r="W15" s="92"/>
      <c r="X15" s="92"/>
      <c r="Z15" s="108" t="e">
        <f>SUM(Z11:Z14)</f>
        <v>#DIV/0!</v>
      </c>
      <c r="AA15" s="21" t="e">
        <f>SUM(AA11:AA14)</f>
        <v>#DIV/0!</v>
      </c>
      <c r="AH15" s="109" t="e">
        <f>SUM(AH11:AH14)</f>
        <v>#DIV/0!</v>
      </c>
      <c r="AI15" s="33" t="e">
        <f>SUM(AI11:AI14)</f>
        <v>#DIV/0!</v>
      </c>
      <c r="AJ15" s="82"/>
      <c r="AO15" s="1"/>
      <c r="AP15" s="54" t="e">
        <f>SUM(AP11:AP14)</f>
        <v>#DIV/0!</v>
      </c>
      <c r="AQ15" s="54" t="e">
        <f>SUM(AQ11:AQ14)</f>
        <v>#DIV/0!</v>
      </c>
    </row>
    <row r="16" spans="2:48" x14ac:dyDescent="0.35">
      <c r="B16" s="1"/>
      <c r="C16" s="1"/>
      <c r="D16" s="1"/>
      <c r="E16" s="1"/>
      <c r="F16" s="1"/>
      <c r="G16" s="81"/>
      <c r="H16" s="81"/>
      <c r="I16" s="1"/>
      <c r="O16" s="92"/>
      <c r="P16" s="77"/>
      <c r="W16" s="92"/>
      <c r="X16" s="92"/>
    </row>
    <row r="17" spans="2:48" x14ac:dyDescent="0.35">
      <c r="B17" s="169">
        <v>3</v>
      </c>
      <c r="C17" s="19"/>
      <c r="D17" s="19"/>
      <c r="E17" s="19"/>
      <c r="F17" s="19"/>
      <c r="G17" s="76"/>
      <c r="H17" s="76"/>
      <c r="I17" s="77" t="e">
        <f>((1743.811*(POWER(H17,1.852)*D17))/((POWER(E17,1.852)*(POWER(F17,4.87)))))</f>
        <v>#DIV/0!</v>
      </c>
      <c r="J17" s="77" t="e">
        <f>I17*-1</f>
        <v>#DIV/0!</v>
      </c>
      <c r="K17" s="77" t="e">
        <f>J17/G17</f>
        <v>#DIV/0!</v>
      </c>
      <c r="L17" s="77" t="e">
        <f>((-1*$J$21)/(1.85*$K$21))</f>
        <v>#DIV/0!</v>
      </c>
      <c r="M17" s="77"/>
      <c r="N17" s="77" t="e">
        <f>L17+M17</f>
        <v>#DIV/0!</v>
      </c>
      <c r="O17" s="79" t="e">
        <f>G17+N17</f>
        <v>#DIV/0!</v>
      </c>
      <c r="P17" s="77" t="e">
        <f t="shared" si="0"/>
        <v>#DIV/0!</v>
      </c>
      <c r="Q17" s="77" t="e">
        <f>((1743.811*(POWER(P17,1.852)*D17))/((POWER(E17,1.852)*(POWER(F17,4.87)))))</f>
        <v>#DIV/0!</v>
      </c>
      <c r="R17" s="77" t="e">
        <f>Q17*-1</f>
        <v>#DIV/0!</v>
      </c>
      <c r="S17" s="77" t="e">
        <f>R17/O17</f>
        <v>#DIV/0!</v>
      </c>
      <c r="T17" s="77" t="e">
        <f>((-1*$R$21)/(1.85*$S$21))</f>
        <v>#DIV/0!</v>
      </c>
      <c r="U17" s="77"/>
      <c r="V17" s="77" t="e">
        <f>T17+U17</f>
        <v>#DIV/0!</v>
      </c>
      <c r="W17" s="79" t="e">
        <f>O17+V17</f>
        <v>#DIV/0!</v>
      </c>
      <c r="X17" s="79" t="e">
        <f>ABS(W17)</f>
        <v>#DIV/0!</v>
      </c>
      <c r="Y17" s="77" t="e">
        <f>((1743.811*(POWER(X17,1.852)*D17))/((POWER(E17,1.852)*(POWER(F17,4.87)))))</f>
        <v>#DIV/0!</v>
      </c>
      <c r="Z17" s="77" t="e">
        <f>-Y17</f>
        <v>#DIV/0!</v>
      </c>
      <c r="AA17" s="77" t="e">
        <f>Z17/W17</f>
        <v>#DIV/0!</v>
      </c>
      <c r="AB17" s="77" t="e">
        <f>((-1*$Z$21)/(1.85*$AA$21))</f>
        <v>#DIV/0!</v>
      </c>
      <c r="AC17" s="77"/>
      <c r="AD17" s="77" t="e">
        <f>AB17+AC17</f>
        <v>#DIV/0!</v>
      </c>
      <c r="AE17" s="102" t="e">
        <f>W17+AD17</f>
        <v>#DIV/0!</v>
      </c>
      <c r="AF17" s="77" t="e">
        <f>ABS(AE17)</f>
        <v>#DIV/0!</v>
      </c>
      <c r="AG17" s="77" t="e">
        <f>((1743.811*(POWER(AF17,1.852)*D17))/((POWER(E17,1.852)*(POWER(F17,4.87)))))</f>
        <v>#DIV/0!</v>
      </c>
      <c r="AH17" s="77" t="e">
        <f>-AG17</f>
        <v>#DIV/0!</v>
      </c>
      <c r="AI17" s="77" t="e">
        <f>AH17/AE17</f>
        <v>#DIV/0!</v>
      </c>
      <c r="AJ17" s="77" t="e">
        <f>((-1*$AH$21)/(1.85*$AI$21))</f>
        <v>#DIV/0!</v>
      </c>
      <c r="AK17" s="77"/>
      <c r="AL17" s="77" t="e">
        <f>AJ17+AK17</f>
        <v>#DIV/0!</v>
      </c>
      <c r="AM17" s="77" t="e">
        <f>AE17+AL17</f>
        <v>#DIV/0!</v>
      </c>
      <c r="AN17" s="77" t="e">
        <f>ABS(AM17)</f>
        <v>#DIV/0!</v>
      </c>
      <c r="AO17" s="77" t="e">
        <f>((1743.811*(POWER(AN17,1.852)*D17))/((POWER(E17,1.852)*(POWER(F17,4.87)))))</f>
        <v>#DIV/0!</v>
      </c>
      <c r="AP17" s="77" t="e">
        <f>-AO17</f>
        <v>#DIV/0!</v>
      </c>
      <c r="AQ17" s="54" t="e">
        <f>AO17/AN17</f>
        <v>#DIV/0!</v>
      </c>
      <c r="AR17" s="77" t="e">
        <f>((-1*$AP$15)/(1.85*$AQ$15))</f>
        <v>#DIV/0!</v>
      </c>
      <c r="AS17" s="54"/>
      <c r="AT17" s="54" t="e">
        <f>AR17+AS17</f>
        <v>#DIV/0!</v>
      </c>
      <c r="AU17" s="54" t="e">
        <f>AM17+AT17</f>
        <v>#DIV/0!</v>
      </c>
      <c r="AV17" s="54" t="e">
        <f>ABS(AU17)</f>
        <v>#DIV/0!</v>
      </c>
    </row>
    <row r="18" spans="2:48" x14ac:dyDescent="0.35">
      <c r="B18" s="169"/>
      <c r="C18" s="19"/>
      <c r="D18" s="19"/>
      <c r="E18" s="19"/>
      <c r="F18" s="19"/>
      <c r="G18" s="110"/>
      <c r="H18" s="110"/>
      <c r="I18" s="78" t="e">
        <f>((1743.811*(POWER(H18,1.852)*D18))/((POWER(E18,1.852)*(POWER(F18,4.87)))))</f>
        <v>#DIV/0!</v>
      </c>
      <c r="J18" s="77" t="e">
        <f>I18*-1</f>
        <v>#DIV/0!</v>
      </c>
      <c r="K18" s="77" t="e">
        <f>J18/G18</f>
        <v>#DIV/0!</v>
      </c>
      <c r="L18" s="77" t="e">
        <f>((-1*$J$21)/(1.85*$K$21))</f>
        <v>#DIV/0!</v>
      </c>
      <c r="M18" s="77"/>
      <c r="N18" s="77" t="e">
        <f>L18+M18</f>
        <v>#DIV/0!</v>
      </c>
      <c r="O18" s="79" t="e">
        <f>G18+N18</f>
        <v>#DIV/0!</v>
      </c>
      <c r="P18" s="77" t="e">
        <f t="shared" si="0"/>
        <v>#DIV/0!</v>
      </c>
      <c r="Q18" s="77" t="e">
        <f>((1743.811*(POWER(P18,1.852)*D18))/((POWER(E18,1.852)*(POWER(F18,4.87)))))</f>
        <v>#DIV/0!</v>
      </c>
      <c r="R18" s="77" t="e">
        <f>Q18*-1</f>
        <v>#DIV/0!</v>
      </c>
      <c r="S18" s="77" t="e">
        <f>R18/O18</f>
        <v>#DIV/0!</v>
      </c>
      <c r="T18" s="77" t="e">
        <f>((-1*$R$21)/(1.85*$S$21))</f>
        <v>#DIV/0!</v>
      </c>
      <c r="U18" s="77"/>
      <c r="V18" s="77" t="e">
        <f>T18+U18</f>
        <v>#DIV/0!</v>
      </c>
      <c r="W18" s="79" t="e">
        <f>O18+V18</f>
        <v>#DIV/0!</v>
      </c>
      <c r="X18" s="79" t="e">
        <f>ABS(W18)</f>
        <v>#DIV/0!</v>
      </c>
      <c r="Y18" s="77" t="e">
        <f>((1743.811*(POWER(X18,1.852)*D18))/((POWER(E18,1.852)*(POWER(F18,4.87)))))</f>
        <v>#DIV/0!</v>
      </c>
      <c r="Z18" s="77" t="e">
        <f>Y18*-1</f>
        <v>#DIV/0!</v>
      </c>
      <c r="AA18" s="77" t="e">
        <f>Z18/W18</f>
        <v>#DIV/0!</v>
      </c>
      <c r="AB18" s="77" t="e">
        <f>((-1*$Z$21)/(1.85*$AA$21))</f>
        <v>#DIV/0!</v>
      </c>
      <c r="AC18" s="77"/>
      <c r="AD18" s="77" t="e">
        <f>AB18+AC18</f>
        <v>#DIV/0!</v>
      </c>
      <c r="AE18" s="77" t="e">
        <f>W18+AD18</f>
        <v>#DIV/0!</v>
      </c>
      <c r="AF18" s="77" t="e">
        <f>ABS(AE18)</f>
        <v>#DIV/0!</v>
      </c>
      <c r="AG18" s="77" t="e">
        <f>((1743.811*(POWER(AF18,1.852)*D18))/((POWER(E18,1.852)*(POWER(F18,4.87)))))</f>
        <v>#DIV/0!</v>
      </c>
      <c r="AH18" s="77" t="e">
        <f>AG18*-1</f>
        <v>#DIV/0!</v>
      </c>
      <c r="AI18" s="77" t="e">
        <f>AH18/AE18</f>
        <v>#DIV/0!</v>
      </c>
      <c r="AJ18" s="77" t="e">
        <f>((-1*$AH$21)/(1.85*$AI$21))</f>
        <v>#DIV/0!</v>
      </c>
      <c r="AK18" s="77"/>
      <c r="AL18" s="77" t="e">
        <f>AJ18+AK18</f>
        <v>#DIV/0!</v>
      </c>
      <c r="AM18" s="77" t="e">
        <f>(AE18+AL18)</f>
        <v>#DIV/0!</v>
      </c>
      <c r="AN18" s="77" t="e">
        <f>ABS(AM18)</f>
        <v>#DIV/0!</v>
      </c>
      <c r="AO18" s="77" t="e">
        <f>((1743.811*(POWER(AN18,1.852)*D18))/((POWER(E18,1.852)*(POWER(F18,4.87)))))</f>
        <v>#DIV/0!</v>
      </c>
      <c r="AP18" s="77" t="e">
        <f>AO18*-1</f>
        <v>#DIV/0!</v>
      </c>
      <c r="AQ18" s="54" t="e">
        <f>AO18/AN18</f>
        <v>#DIV/0!</v>
      </c>
      <c r="AR18" s="77" t="e">
        <f>((-1*$AP$15)/(1.85*$AQ$15))</f>
        <v>#DIV/0!</v>
      </c>
      <c r="AS18" s="54"/>
      <c r="AT18" s="54" t="e">
        <f>AR18+AS18</f>
        <v>#DIV/0!</v>
      </c>
      <c r="AU18" s="54" t="e">
        <f>AM18+AT18</f>
        <v>#DIV/0!</v>
      </c>
      <c r="AV18" s="54" t="e">
        <f>ABS(AU18)</f>
        <v>#DIV/0!</v>
      </c>
    </row>
    <row r="19" spans="2:48" x14ac:dyDescent="0.35">
      <c r="B19" s="169"/>
      <c r="C19" s="19"/>
      <c r="D19" s="19"/>
      <c r="E19" s="19"/>
      <c r="F19" s="19"/>
      <c r="G19" s="110"/>
      <c r="H19" s="110"/>
      <c r="I19" s="78" t="e">
        <f>((1743.811*(POWER(H19,1.852)*D19))/((POWER(E19,1.852)*(POWER(F19,4.87)))))</f>
        <v>#DIV/0!</v>
      </c>
      <c r="J19" s="77" t="e">
        <f>I19</f>
        <v>#DIV/0!</v>
      </c>
      <c r="K19" s="77" t="e">
        <f>J19/G19</f>
        <v>#DIV/0!</v>
      </c>
      <c r="L19" s="77" t="e">
        <f>((-1*$J$21)/(1.85*$K$21))</f>
        <v>#DIV/0!</v>
      </c>
      <c r="M19" s="77"/>
      <c r="N19" s="77" t="e">
        <f>L19+M19</f>
        <v>#DIV/0!</v>
      </c>
      <c r="O19" s="79" t="e">
        <f>G19+N19</f>
        <v>#DIV/0!</v>
      </c>
      <c r="P19" s="77" t="e">
        <f>ABS(O19)</f>
        <v>#DIV/0!</v>
      </c>
      <c r="Q19" s="77" t="e">
        <f>((1743.811*(POWER(P19,1.852)*D19))/((POWER(E19,1.852)*(POWER(F19,4.87)))))</f>
        <v>#DIV/0!</v>
      </c>
      <c r="R19" s="77" t="e">
        <f>Q19</f>
        <v>#DIV/0!</v>
      </c>
      <c r="S19" s="77" t="e">
        <f>R19/O19</f>
        <v>#DIV/0!</v>
      </c>
      <c r="T19" s="77" t="e">
        <f>((-1*$R$21)/(1.85*$S$21))</f>
        <v>#DIV/0!</v>
      </c>
      <c r="U19" s="77"/>
      <c r="V19" s="77" t="e">
        <f>T19+U19</f>
        <v>#DIV/0!</v>
      </c>
      <c r="W19" s="79" t="e">
        <f>O19+V19</f>
        <v>#DIV/0!</v>
      </c>
      <c r="X19" s="79" t="e">
        <f>ABS(W19)</f>
        <v>#DIV/0!</v>
      </c>
      <c r="Y19" s="77" t="e">
        <f>((1743.811*(POWER(X19,1.852)*D19))/((POWER(E19,1.852)*(POWER(F19,4.87)))))</f>
        <v>#DIV/0!</v>
      </c>
      <c r="Z19" s="77" t="e">
        <f>Y19</f>
        <v>#DIV/0!</v>
      </c>
      <c r="AA19" s="77" t="e">
        <f>Z19/W19</f>
        <v>#DIV/0!</v>
      </c>
      <c r="AB19" s="77" t="e">
        <f>((-1*$Z$21)/(1.85*$AA$21))</f>
        <v>#DIV/0!</v>
      </c>
      <c r="AC19" s="77"/>
      <c r="AD19" s="77" t="e">
        <f>AB19+AC19</f>
        <v>#DIV/0!</v>
      </c>
      <c r="AE19" s="77" t="e">
        <f>W19+AD19</f>
        <v>#DIV/0!</v>
      </c>
      <c r="AF19" s="77" t="e">
        <f>ABS(AE19)</f>
        <v>#DIV/0!</v>
      </c>
      <c r="AG19" s="77" t="e">
        <f>((1743.811*(POWER(AF19,1.852)*D19))/((POWER(E19,1.852)*(POWER(F19,4.87)))))</f>
        <v>#DIV/0!</v>
      </c>
      <c r="AH19" s="77" t="e">
        <f>AG19</f>
        <v>#DIV/0!</v>
      </c>
      <c r="AI19" s="77" t="e">
        <f>AH19/AE19</f>
        <v>#DIV/0!</v>
      </c>
      <c r="AJ19" s="77" t="e">
        <f>((-1*$AH$21)/(1.85*$AI$21))</f>
        <v>#DIV/0!</v>
      </c>
      <c r="AK19" s="77"/>
      <c r="AL19" s="77" t="e">
        <f>AJ19+AK19</f>
        <v>#DIV/0!</v>
      </c>
      <c r="AM19" s="77" t="e">
        <f>AE19+AL19</f>
        <v>#DIV/0!</v>
      </c>
      <c r="AN19" s="77" t="e">
        <f>ABS(AM19)</f>
        <v>#DIV/0!</v>
      </c>
      <c r="AO19" s="77" t="e">
        <f>((1743.811*(POWER(AN19,1.852)*D19))/((POWER(E19,1.852)*(POWER(F19,4.87)))))</f>
        <v>#DIV/0!</v>
      </c>
      <c r="AP19" s="77" t="e">
        <f>AO19</f>
        <v>#DIV/0!</v>
      </c>
      <c r="AQ19" s="54" t="e">
        <f>AO19/AN19</f>
        <v>#DIV/0!</v>
      </c>
      <c r="AR19" s="77" t="e">
        <f>((-1*$AP$15)/(1.85*$AQ$15))</f>
        <v>#DIV/0!</v>
      </c>
      <c r="AS19" s="54"/>
      <c r="AT19" s="54" t="e">
        <f>AR19+AS19</f>
        <v>#DIV/0!</v>
      </c>
      <c r="AU19" s="54" t="e">
        <f>AM19+AT19</f>
        <v>#DIV/0!</v>
      </c>
      <c r="AV19" s="54" t="e">
        <f>ABS(AU19)</f>
        <v>#DIV/0!</v>
      </c>
    </row>
    <row r="20" spans="2:48" x14ac:dyDescent="0.35">
      <c r="B20" s="169"/>
      <c r="C20" s="19"/>
      <c r="D20" s="19"/>
      <c r="E20" s="19"/>
      <c r="F20" s="19"/>
      <c r="G20" s="76"/>
      <c r="H20" s="76"/>
      <c r="I20" s="77" t="e">
        <f>((1743.811*(POWER(H20,1.852)*D20))/((POWER(E20,1.852)*(POWER(F20,4.87)))))</f>
        <v>#DIV/0!</v>
      </c>
      <c r="J20" s="77" t="e">
        <f>I20*-1</f>
        <v>#DIV/0!</v>
      </c>
      <c r="K20" s="77" t="e">
        <f>J20/G20</f>
        <v>#DIV/0!</v>
      </c>
      <c r="L20" s="77" t="e">
        <f>((-1*$J$21)/(1.85*$K$21))</f>
        <v>#DIV/0!</v>
      </c>
      <c r="M20" s="77"/>
      <c r="N20" s="77" t="e">
        <f>L20+M20</f>
        <v>#DIV/0!</v>
      </c>
      <c r="O20" s="79" t="e">
        <f>G20+N20</f>
        <v>#DIV/0!</v>
      </c>
      <c r="P20" s="77" t="e">
        <f t="shared" si="0"/>
        <v>#DIV/0!</v>
      </c>
      <c r="Q20" s="77" t="e">
        <f>((1743.811*(POWER(P20,1.852)*D20))/((POWER(E20,1.852)*(POWER(F20,4.87)))))</f>
        <v>#DIV/0!</v>
      </c>
      <c r="R20" s="77" t="e">
        <f>Q20*-1</f>
        <v>#DIV/0!</v>
      </c>
      <c r="S20" s="77" t="e">
        <f>R20/O20</f>
        <v>#DIV/0!</v>
      </c>
      <c r="T20" s="77" t="e">
        <f>((-1*$R$21)/(1.85*$S$21))</f>
        <v>#DIV/0!</v>
      </c>
      <c r="U20" s="77"/>
      <c r="V20" s="77" t="e">
        <f>T20+U20</f>
        <v>#DIV/0!</v>
      </c>
      <c r="W20" s="79" t="e">
        <f>O20+V20</f>
        <v>#DIV/0!</v>
      </c>
      <c r="X20" s="79" t="e">
        <f>ABS(W20)</f>
        <v>#DIV/0!</v>
      </c>
      <c r="Y20" s="77" t="e">
        <f>((1743.811*(POWER(X20,1.852)*D20))/((POWER(E20,1.852)*(POWER(F20,4.87)))))</f>
        <v>#DIV/0!</v>
      </c>
      <c r="Z20" s="77" t="e">
        <f>Y20*-1</f>
        <v>#DIV/0!</v>
      </c>
      <c r="AA20" s="77" t="e">
        <f>Z20/W20</f>
        <v>#DIV/0!</v>
      </c>
      <c r="AB20" s="77" t="e">
        <f>((-1*$Z$21)/(1.85*$AA$21))</f>
        <v>#DIV/0!</v>
      </c>
      <c r="AC20" s="77"/>
      <c r="AD20" s="77" t="e">
        <f>AB20+AC20</f>
        <v>#DIV/0!</v>
      </c>
      <c r="AE20" s="77" t="e">
        <f>W20+AD20</f>
        <v>#DIV/0!</v>
      </c>
      <c r="AF20" s="77" t="e">
        <f>ABS(AE20)</f>
        <v>#DIV/0!</v>
      </c>
      <c r="AG20" s="77" t="e">
        <f>((1743.811*(POWER(AF20,1.852)*D20))/((POWER(E20,1.852)*(POWER(F20,4.87)))))</f>
        <v>#DIV/0!</v>
      </c>
      <c r="AH20" s="77" t="e">
        <f>AG20*-1</f>
        <v>#DIV/0!</v>
      </c>
      <c r="AI20" s="77" t="e">
        <f>AH20/AE20</f>
        <v>#DIV/0!</v>
      </c>
      <c r="AJ20" s="77" t="e">
        <f>((-1*$AH$21)/(1.85*$AI$21))</f>
        <v>#DIV/0!</v>
      </c>
      <c r="AK20" s="77"/>
      <c r="AL20" s="77" t="e">
        <f>AJ20+AK20</f>
        <v>#DIV/0!</v>
      </c>
      <c r="AM20" s="77" t="e">
        <f>AE20+AL20</f>
        <v>#DIV/0!</v>
      </c>
      <c r="AN20" s="77" t="e">
        <f>ABS(AM20)</f>
        <v>#DIV/0!</v>
      </c>
      <c r="AO20" s="77" t="e">
        <f>((1743.811*(POWER(AN20,1.852)*D20))/((POWER(E20,1.852)*(POWER(F20,4.87)))))</f>
        <v>#DIV/0!</v>
      </c>
      <c r="AP20" s="77" t="e">
        <f>AO20*-1</f>
        <v>#DIV/0!</v>
      </c>
      <c r="AQ20" s="54" t="e">
        <f>AO20/AN20</f>
        <v>#DIV/0!</v>
      </c>
      <c r="AR20" s="77" t="e">
        <f>((-1*$AP$15)/(1.85*$AQ$15))</f>
        <v>#DIV/0!</v>
      </c>
      <c r="AS20" s="21"/>
      <c r="AT20" s="54" t="e">
        <f>AR20+AS20</f>
        <v>#DIV/0!</v>
      </c>
      <c r="AU20" s="54" t="e">
        <f>AM20+AT20</f>
        <v>#DIV/0!</v>
      </c>
      <c r="AV20" s="54" t="e">
        <f>ABS(AU20)</f>
        <v>#DIV/0!</v>
      </c>
    </row>
    <row r="21" spans="2:48" x14ac:dyDescent="0.35">
      <c r="B21" s="1"/>
      <c r="C21" s="1"/>
      <c r="D21" s="1"/>
      <c r="E21" s="1"/>
      <c r="F21" s="1"/>
      <c r="G21" s="81"/>
      <c r="H21" s="81"/>
      <c r="I21" s="1"/>
      <c r="J21" s="107" t="e">
        <f>SUM(J17:J20)</f>
        <v>#DIV/0!</v>
      </c>
      <c r="K21" s="54" t="e">
        <f>SUM(K17:K20)</f>
        <v>#DIV/0!</v>
      </c>
      <c r="R21" s="54" t="e">
        <f>SUM(R17:R20)</f>
        <v>#DIV/0!</v>
      </c>
      <c r="S21" s="54" t="e">
        <f>SUM(S17:S20)</f>
        <v>#DIV/0!</v>
      </c>
      <c r="Z21" s="108" t="e">
        <f>SUM(Z17:Z20)</f>
        <v>#DIV/0!</v>
      </c>
      <c r="AA21" s="21" t="e">
        <f>SUM(AA17:AA20)</f>
        <v>#DIV/0!</v>
      </c>
      <c r="AH21" s="109" t="e">
        <f>SUM(AH17:AH20)</f>
        <v>#DIV/0!</v>
      </c>
      <c r="AI21" s="33" t="e">
        <f>SUM(AI17:AI20)</f>
        <v>#DIV/0!</v>
      </c>
      <c r="AJ21" s="82"/>
      <c r="AO21" s="1"/>
      <c r="AP21" s="54" t="e">
        <f>SUM(AP17:AP20)</f>
        <v>#DIV/0!</v>
      </c>
      <c r="AQ21" s="54" t="e">
        <f>SUM(AQ17:AQ20)</f>
        <v>#DIV/0!</v>
      </c>
    </row>
    <row r="26" spans="2:48" x14ac:dyDescent="0.35">
      <c r="AQ26" t="s">
        <v>103</v>
      </c>
    </row>
    <row r="28" spans="2:48" x14ac:dyDescent="0.35">
      <c r="AC28">
        <v>18</v>
      </c>
      <c r="AQ28">
        <v>14</v>
      </c>
    </row>
    <row r="29" spans="2:48" x14ac:dyDescent="0.35">
      <c r="AC29">
        <v>5.0000000000000001E-3</v>
      </c>
      <c r="AQ29">
        <f>AQ28/1000</f>
        <v>1.4E-2</v>
      </c>
    </row>
    <row r="30" spans="2:48" x14ac:dyDescent="0.35">
      <c r="AC30">
        <f>AC28*AC29</f>
        <v>0.09</v>
      </c>
      <c r="AQ30">
        <f>AQ29*5</f>
        <v>7.0000000000000007E-2</v>
      </c>
    </row>
  </sheetData>
  <mergeCells count="8">
    <mergeCell ref="AJ3:AK3"/>
    <mergeCell ref="AR3:AS3"/>
    <mergeCell ref="B4:B8"/>
    <mergeCell ref="B11:B14"/>
    <mergeCell ref="B17:B20"/>
    <mergeCell ref="L3:M3"/>
    <mergeCell ref="T3:U3"/>
    <mergeCell ref="AB3:A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11DD5-4D1D-4946-AB33-EE85C25E6BED}">
  <sheetPr>
    <tabColor theme="5" tint="0.39997558519241921"/>
  </sheetPr>
  <dimension ref="B3:BD31"/>
  <sheetViews>
    <sheetView workbookViewId="0">
      <selection activeCell="I21" sqref="I21"/>
    </sheetView>
  </sheetViews>
  <sheetFormatPr baseColWidth="10" defaultRowHeight="14.5" x14ac:dyDescent="0.35"/>
  <cols>
    <col min="1" max="1" width="3.6328125" customWidth="1"/>
    <col min="7" max="8" width="11.54296875" style="97"/>
    <col min="29" max="31" width="12.1796875" bestFit="1" customWidth="1"/>
    <col min="32" max="33" width="11.6328125" bestFit="1" customWidth="1"/>
    <col min="34" max="34" width="14.36328125" bestFit="1" customWidth="1"/>
    <col min="35" max="35" width="13.6328125" bestFit="1" customWidth="1"/>
    <col min="36" max="36" width="13.6328125" customWidth="1"/>
    <col min="37" max="37" width="12.1796875" bestFit="1" customWidth="1"/>
    <col min="38" max="39" width="12.36328125" bestFit="1" customWidth="1"/>
    <col min="40" max="41" width="11.81640625" bestFit="1" customWidth="1"/>
    <col min="42" max="42" width="11.81640625" customWidth="1"/>
    <col min="45" max="45" width="11.54296875" style="1"/>
    <col min="56" max="56" width="13.6328125" bestFit="1" customWidth="1"/>
  </cols>
  <sheetData>
    <row r="3" spans="2:56" x14ac:dyDescent="0.35">
      <c r="B3" s="19" t="s">
        <v>90</v>
      </c>
      <c r="C3" s="19" t="s">
        <v>91</v>
      </c>
      <c r="D3" s="19" t="s">
        <v>10</v>
      </c>
      <c r="E3" s="19" t="s">
        <v>92</v>
      </c>
      <c r="F3" s="19" t="s">
        <v>93</v>
      </c>
      <c r="G3" s="76" t="s">
        <v>47</v>
      </c>
      <c r="H3" s="76" t="s">
        <v>47</v>
      </c>
      <c r="I3" s="73" t="s">
        <v>94</v>
      </c>
      <c r="J3" s="73" t="s">
        <v>94</v>
      </c>
      <c r="K3" s="74" t="s">
        <v>95</v>
      </c>
      <c r="L3" s="170" t="s">
        <v>96</v>
      </c>
      <c r="M3" s="171"/>
      <c r="N3" s="111" t="s">
        <v>97</v>
      </c>
      <c r="O3" s="74" t="s">
        <v>98</v>
      </c>
      <c r="P3" s="74" t="s">
        <v>47</v>
      </c>
      <c r="Q3" s="74" t="s">
        <v>94</v>
      </c>
      <c r="R3" s="74" t="s">
        <v>94</v>
      </c>
      <c r="S3" s="74" t="s">
        <v>95</v>
      </c>
      <c r="T3" s="170" t="s">
        <v>96</v>
      </c>
      <c r="U3" s="171"/>
      <c r="V3" s="74" t="s">
        <v>97</v>
      </c>
      <c r="W3" s="74" t="s">
        <v>98</v>
      </c>
      <c r="X3" s="74" t="s">
        <v>47</v>
      </c>
      <c r="Y3" s="74" t="s">
        <v>94</v>
      </c>
      <c r="Z3" s="74" t="s">
        <v>94</v>
      </c>
      <c r="AA3" s="74" t="s">
        <v>95</v>
      </c>
      <c r="AB3" s="170" t="s">
        <v>96</v>
      </c>
      <c r="AC3" s="171"/>
      <c r="AD3" s="74" t="s">
        <v>97</v>
      </c>
      <c r="AE3" s="74" t="s">
        <v>98</v>
      </c>
      <c r="AF3" s="74" t="s">
        <v>98</v>
      </c>
      <c r="AG3" s="74" t="s">
        <v>94</v>
      </c>
      <c r="AH3" s="74" t="s">
        <v>94</v>
      </c>
      <c r="AI3" s="74" t="s">
        <v>95</v>
      </c>
      <c r="AJ3" s="171" t="s">
        <v>96</v>
      </c>
      <c r="AK3" s="172"/>
      <c r="AL3" s="74" t="s">
        <v>97</v>
      </c>
      <c r="AM3" s="75" t="s">
        <v>47</v>
      </c>
      <c r="AN3" s="75" t="s">
        <v>47</v>
      </c>
      <c r="AO3" s="112" t="s">
        <v>94</v>
      </c>
      <c r="AP3" s="113" t="s">
        <v>94</v>
      </c>
      <c r="AQ3" s="112" t="s">
        <v>95</v>
      </c>
      <c r="AR3" s="178" t="s">
        <v>96</v>
      </c>
      <c r="AS3" s="179"/>
      <c r="AT3" s="112" t="s">
        <v>97</v>
      </c>
      <c r="AU3" s="74" t="s">
        <v>47</v>
      </c>
      <c r="AV3" s="75" t="s">
        <v>47</v>
      </c>
      <c r="AW3" s="112" t="s">
        <v>94</v>
      </c>
      <c r="AX3" s="112" t="s">
        <v>94</v>
      </c>
      <c r="AY3" s="112" t="s">
        <v>95</v>
      </c>
      <c r="AZ3" s="178" t="s">
        <v>96</v>
      </c>
      <c r="BA3" s="171"/>
      <c r="BB3" s="74" t="s">
        <v>97</v>
      </c>
      <c r="BC3" s="114" t="s">
        <v>104</v>
      </c>
      <c r="BD3" s="114" t="s">
        <v>105</v>
      </c>
    </row>
    <row r="4" spans="2:56" x14ac:dyDescent="0.35">
      <c r="B4" s="169">
        <v>1</v>
      </c>
      <c r="C4" s="19"/>
      <c r="D4" s="19"/>
      <c r="E4" s="19"/>
      <c r="F4" s="19"/>
      <c r="G4" s="107"/>
      <c r="H4" s="107">
        <f>ABS(G4)</f>
        <v>0</v>
      </c>
      <c r="I4" s="77" t="e">
        <f>((1743.811*(POWER(H4,1.852)*D4))/((POWER(E4,1.852)*(POWER(F4,4.87)))))</f>
        <v>#DIV/0!</v>
      </c>
      <c r="J4" s="77" t="e">
        <f>-I4*1</f>
        <v>#DIV/0!</v>
      </c>
      <c r="K4" s="77" t="e">
        <f>J4/G4</f>
        <v>#DIV/0!</v>
      </c>
      <c r="L4" s="78" t="e">
        <f>((-1*$J$8)/(1.85*$K$8))</f>
        <v>#DIV/0!</v>
      </c>
      <c r="M4" s="77"/>
      <c r="N4" s="77" t="e">
        <f>L4+M4</f>
        <v>#DIV/0!</v>
      </c>
      <c r="O4" s="77" t="e">
        <f>G4+N4</f>
        <v>#DIV/0!</v>
      </c>
      <c r="P4" s="77" t="e">
        <f>ABS(O4)</f>
        <v>#DIV/0!</v>
      </c>
      <c r="Q4" s="77" t="e">
        <f>((1743.811*(POWER(P4,1.852)*D4))/((POWER(E4,1.852)*(POWER(F4,4.87)))))</f>
        <v>#DIV/0!</v>
      </c>
      <c r="R4" s="77" t="e">
        <f>Q4*-1</f>
        <v>#DIV/0!</v>
      </c>
      <c r="S4" s="77" t="e">
        <f>R4/O4</f>
        <v>#DIV/0!</v>
      </c>
      <c r="T4" s="77" t="e">
        <f>((-1*$R$8)/(1.85*$S$8))</f>
        <v>#DIV/0!</v>
      </c>
      <c r="U4" s="77"/>
      <c r="V4" s="77" t="e">
        <f>T4+U4</f>
        <v>#DIV/0!</v>
      </c>
      <c r="W4" s="77" t="e">
        <f>O4+V4</f>
        <v>#DIV/0!</v>
      </c>
      <c r="X4" s="77" t="e">
        <f>ABS(W4)</f>
        <v>#DIV/0!</v>
      </c>
      <c r="Y4" s="77" t="e">
        <f>((1743.811*(POWER(X4,1.852)*D4))/((POWER(E4,1.852)*(POWER(F4,4.87)))))</f>
        <v>#DIV/0!</v>
      </c>
      <c r="Z4" s="77" t="e">
        <f>-Y4</f>
        <v>#DIV/0!</v>
      </c>
      <c r="AA4" s="77" t="e">
        <f>Z4/W4</f>
        <v>#DIV/0!</v>
      </c>
      <c r="AB4" s="77" t="e">
        <f>((-1*$Z$8)/(1.85*$AA$8))</f>
        <v>#DIV/0!</v>
      </c>
      <c r="AC4" s="77"/>
      <c r="AD4" s="77" t="e">
        <f>AB4+AC4</f>
        <v>#DIV/0!</v>
      </c>
      <c r="AE4" s="77" t="e">
        <f>W4+AD4</f>
        <v>#DIV/0!</v>
      </c>
      <c r="AF4" s="77" t="e">
        <f>ABS(AE4)</f>
        <v>#DIV/0!</v>
      </c>
      <c r="AG4" s="80" t="e">
        <f>((1743.811*(POWER(AF4,1.852)*D4))/((POWER(E4,1.852)*(POWER(F4,4.87)))))</f>
        <v>#DIV/0!</v>
      </c>
      <c r="AH4" s="80" t="e">
        <f>-AG4</f>
        <v>#DIV/0!</v>
      </c>
      <c r="AI4" s="77" t="e">
        <f>AH4/AE4</f>
        <v>#DIV/0!</v>
      </c>
      <c r="AJ4" s="77" t="e">
        <f>((-1*$AH$8)/(1.85*$AI$8))</f>
        <v>#DIV/0!</v>
      </c>
      <c r="AK4" s="77"/>
      <c r="AL4" s="80" t="e">
        <f>AJ4+AK4</f>
        <v>#DIV/0!</v>
      </c>
      <c r="AM4" s="77" t="e">
        <f>AE4+AL4</f>
        <v>#DIV/0!</v>
      </c>
      <c r="AN4" s="77" t="e">
        <f>ABS(AM4)</f>
        <v>#DIV/0!</v>
      </c>
      <c r="AO4" s="77" t="e">
        <f>((1743.811*(POWER(AN4,1.852)*D4))/((POWER(E4,1.852)*(POWER(F4,4.87)))))</f>
        <v>#DIV/0!</v>
      </c>
      <c r="AP4" s="79" t="e">
        <f>-AO4</f>
        <v>#DIV/0!</v>
      </c>
      <c r="AQ4" s="54" t="e">
        <f>AO4/AN4</f>
        <v>#DIV/0!</v>
      </c>
      <c r="AR4" s="77" t="e">
        <f>((-1*$AP$8)/(1.85*$AQ$8))</f>
        <v>#DIV/0!</v>
      </c>
      <c r="AS4" s="54"/>
      <c r="AT4" s="54" t="e">
        <f>AR4+AS4</f>
        <v>#DIV/0!</v>
      </c>
      <c r="AU4" s="54" t="e">
        <f>AM4+AT4</f>
        <v>#DIV/0!</v>
      </c>
      <c r="AV4" s="54" t="e">
        <f>ABS(AU4)</f>
        <v>#DIV/0!</v>
      </c>
      <c r="AW4" s="77" t="e">
        <f>((1743.811*(POWER(AV4,1.852)*D4))/((POWER(E4,1.852)*(POWER(F4,4.87)))))</f>
        <v>#DIV/0!</v>
      </c>
      <c r="AX4" s="54" t="e">
        <f>-AW4</f>
        <v>#DIV/0!</v>
      </c>
      <c r="AY4" s="54" t="e">
        <f>AX4/AU4</f>
        <v>#DIV/0!</v>
      </c>
      <c r="AZ4" s="77" t="e">
        <f>((-1*$AX$8)/(1.85*$AY$8))</f>
        <v>#DIV/0!</v>
      </c>
      <c r="BA4" s="54"/>
      <c r="BB4" s="54" t="e">
        <f>AZ4+BA4</f>
        <v>#DIV/0!</v>
      </c>
      <c r="BC4" s="54" t="e">
        <f>BB4+AU4</f>
        <v>#DIV/0!</v>
      </c>
      <c r="BD4" s="54" t="e">
        <f>ABS(BC4)</f>
        <v>#DIV/0!</v>
      </c>
    </row>
    <row r="5" spans="2:56" x14ac:dyDescent="0.35">
      <c r="B5" s="169"/>
      <c r="C5" s="19"/>
      <c r="D5" s="19"/>
      <c r="E5" s="19"/>
      <c r="F5" s="19"/>
      <c r="G5" s="107"/>
      <c r="H5" s="107">
        <f>ABS(G5)</f>
        <v>0</v>
      </c>
      <c r="I5" s="77" t="e">
        <f>((1743.811*(POWER(H5,1.852)*D5))/((POWER(E5,1.852)*(POWER(F5,4.87)))))</f>
        <v>#DIV/0!</v>
      </c>
      <c r="J5" s="77" t="e">
        <f>-I5</f>
        <v>#DIV/0!</v>
      </c>
      <c r="K5" s="77" t="e">
        <f>J5/G5</f>
        <v>#DIV/0!</v>
      </c>
      <c r="L5" s="78" t="e">
        <f>((-1*$J$8)/(1.85*$K$8))</f>
        <v>#DIV/0!</v>
      </c>
      <c r="M5" s="77"/>
      <c r="N5" s="77" t="e">
        <f>L5+M5</f>
        <v>#DIV/0!</v>
      </c>
      <c r="O5" s="77" t="e">
        <f>G5+N5</f>
        <v>#DIV/0!</v>
      </c>
      <c r="P5" s="77" t="e">
        <f t="shared" ref="P5:P20" si="0">ABS(O5)</f>
        <v>#DIV/0!</v>
      </c>
      <c r="Q5" s="77" t="e">
        <f>((1743.811*(POWER(P5,1.852)*D5))/((POWER(E5,1.852)*(POWER(F5,4.87)))))</f>
        <v>#DIV/0!</v>
      </c>
      <c r="R5" s="77" t="e">
        <f>-Q5</f>
        <v>#DIV/0!</v>
      </c>
      <c r="S5" s="77" t="e">
        <f>R5/O5</f>
        <v>#DIV/0!</v>
      </c>
      <c r="T5" s="77" t="e">
        <f>((-1*$R$8)/(1.85*$S$8))</f>
        <v>#DIV/0!</v>
      </c>
      <c r="U5" s="77"/>
      <c r="V5" s="77" t="e">
        <f>T5+U5</f>
        <v>#DIV/0!</v>
      </c>
      <c r="W5" s="77" t="e">
        <f>O5+V5</f>
        <v>#DIV/0!</v>
      </c>
      <c r="X5" s="77" t="e">
        <f>ABS(W5)</f>
        <v>#DIV/0!</v>
      </c>
      <c r="Y5" s="77" t="e">
        <f>((1743.811*(POWER(X5,1.852)*D5))/((POWER(E5,1.852)*(POWER(F5,4.87)))))</f>
        <v>#DIV/0!</v>
      </c>
      <c r="Z5" s="77" t="e">
        <f>-Y5</f>
        <v>#DIV/0!</v>
      </c>
      <c r="AA5" s="77" t="e">
        <f>Z5/W5</f>
        <v>#DIV/0!</v>
      </c>
      <c r="AB5" s="77" t="e">
        <f>((-1*$Z$8)/(1.85*$AA$8))</f>
        <v>#DIV/0!</v>
      </c>
      <c r="AC5" s="77"/>
      <c r="AD5" s="77" t="e">
        <f>AB5+AC5</f>
        <v>#DIV/0!</v>
      </c>
      <c r="AE5" s="77" t="e">
        <f>W5+AD5</f>
        <v>#DIV/0!</v>
      </c>
      <c r="AF5" s="77" t="e">
        <f>ABS(AE5)</f>
        <v>#DIV/0!</v>
      </c>
      <c r="AG5" s="80" t="e">
        <f>((1743.811*(POWER(AF5,1.852)*D5))/((POWER(E5,1.852)*(POWER(F5,4.87)))))</f>
        <v>#DIV/0!</v>
      </c>
      <c r="AH5" s="80" t="e">
        <f>-AG5</f>
        <v>#DIV/0!</v>
      </c>
      <c r="AI5" s="77" t="e">
        <f>AH5/AE5</f>
        <v>#DIV/0!</v>
      </c>
      <c r="AJ5" s="77" t="e">
        <f>((-1*$AH$8)/(1.85*$AI$8))</f>
        <v>#DIV/0!</v>
      </c>
      <c r="AK5" s="77"/>
      <c r="AL5" s="80" t="e">
        <f>AJ5+AK5</f>
        <v>#DIV/0!</v>
      </c>
      <c r="AM5" s="77" t="e">
        <f>AE5+AL5</f>
        <v>#DIV/0!</v>
      </c>
      <c r="AN5" s="77" t="e">
        <f>ABS(AM5)</f>
        <v>#DIV/0!</v>
      </c>
      <c r="AO5" s="77" t="e">
        <f>((1743.811*(POWER(AN5,1.852)*D5))/((POWER(E5,1.852)*(POWER(F5,4.87)))))</f>
        <v>#DIV/0!</v>
      </c>
      <c r="AP5" s="79" t="e">
        <f>-AO5</f>
        <v>#DIV/0!</v>
      </c>
      <c r="AQ5" s="54" t="e">
        <f>AO5/AN5</f>
        <v>#DIV/0!</v>
      </c>
      <c r="AR5" s="77" t="e">
        <f>((-1*$AP$8)/(1.85*$AQ$8))</f>
        <v>#DIV/0!</v>
      </c>
      <c r="AS5" s="54"/>
      <c r="AT5" s="54" t="e">
        <f>AR5+AS5</f>
        <v>#DIV/0!</v>
      </c>
      <c r="AU5" s="54" t="e">
        <f>AM5+AT5</f>
        <v>#DIV/0!</v>
      </c>
      <c r="AV5" s="54" t="e">
        <f>ABS(AU5)</f>
        <v>#DIV/0!</v>
      </c>
      <c r="AW5" s="77" t="e">
        <f>((1743.811*(POWER(AV5,1.852)*D5))/((POWER(E5,1.852)*(POWER(F5,4.87)))))</f>
        <v>#DIV/0!</v>
      </c>
      <c r="AX5" s="54" t="e">
        <f>-AW5</f>
        <v>#DIV/0!</v>
      </c>
      <c r="AY5" s="54" t="e">
        <f>AX5/AU5</f>
        <v>#DIV/0!</v>
      </c>
      <c r="AZ5" s="77" t="e">
        <f>((-1*$AX$8)/(1.85*$AY$8))</f>
        <v>#DIV/0!</v>
      </c>
      <c r="BA5" s="54"/>
      <c r="BB5" s="54" t="e">
        <f>AZ5+BA5</f>
        <v>#DIV/0!</v>
      </c>
      <c r="BC5" s="54" t="e">
        <f t="shared" ref="BC5:BC27" si="1">BB5+AU5</f>
        <v>#DIV/0!</v>
      </c>
      <c r="BD5" s="54" t="e">
        <f t="shared" ref="BD5:BD27" si="2">ABS(BC5)</f>
        <v>#DIV/0!</v>
      </c>
    </row>
    <row r="6" spans="2:56" x14ac:dyDescent="0.35">
      <c r="B6" s="169"/>
      <c r="C6" s="19"/>
      <c r="D6" s="19"/>
      <c r="E6" s="19"/>
      <c r="F6" s="19"/>
      <c r="G6" s="107"/>
      <c r="H6" s="107">
        <f>ABS(G6)</f>
        <v>0</v>
      </c>
      <c r="I6" s="77" t="e">
        <f>((1743.811*(POWER(H6,1.852)*D6))/((POWER(E6,1.852)*(POWER(F6,4.87)))))</f>
        <v>#DIV/0!</v>
      </c>
      <c r="J6" s="77" t="e">
        <f>I6</f>
        <v>#DIV/0!</v>
      </c>
      <c r="K6" s="77" t="e">
        <f>J6/G6</f>
        <v>#DIV/0!</v>
      </c>
      <c r="L6" s="77" t="e">
        <f>((-1*$J$8)/(1.85*$K$8))</f>
        <v>#DIV/0!</v>
      </c>
      <c r="M6" s="77"/>
      <c r="N6" s="77" t="e">
        <f t="shared" ref="N6:N13" si="3">L6+M6</f>
        <v>#DIV/0!</v>
      </c>
      <c r="O6" s="77" t="e">
        <f>G6+N6</f>
        <v>#DIV/0!</v>
      </c>
      <c r="P6" s="77" t="e">
        <f t="shared" si="0"/>
        <v>#DIV/0!</v>
      </c>
      <c r="Q6" s="77" t="e">
        <f>((1743.811*(POWER(P6,1.852)*D6))/((POWER(E6,1.852)*(POWER(F6,4.87)))))</f>
        <v>#DIV/0!</v>
      </c>
      <c r="R6" s="77" t="e">
        <f>Q6</f>
        <v>#DIV/0!</v>
      </c>
      <c r="S6" s="77" t="e">
        <f t="shared" ref="S6:S13" si="4">R6/O6</f>
        <v>#DIV/0!</v>
      </c>
      <c r="T6" s="77" t="e">
        <f>((-1*$R$8)/(1.85*$S$8))</f>
        <v>#DIV/0!</v>
      </c>
      <c r="U6" s="77"/>
      <c r="V6" s="77" t="e">
        <f t="shared" ref="V6:V13" si="5">T6+U6</f>
        <v>#DIV/0!</v>
      </c>
      <c r="W6" s="77" t="e">
        <f t="shared" ref="W6:W13" si="6">O6+V6</f>
        <v>#DIV/0!</v>
      </c>
      <c r="X6" s="77" t="e">
        <f t="shared" ref="X6:X13" si="7">ABS(W6)</f>
        <v>#DIV/0!</v>
      </c>
      <c r="Y6" s="77" t="e">
        <f t="shared" ref="Y6:Y13" si="8">((1743.811*(POWER(X6,1.852)*D6))/((POWER(E6,1.852)*(POWER(F6,4.87)))))</f>
        <v>#DIV/0!</v>
      </c>
      <c r="Z6" s="77" t="e">
        <f>Y6</f>
        <v>#DIV/0!</v>
      </c>
      <c r="AA6" s="77" t="e">
        <f t="shared" ref="AA6:AA13" si="9">Z6/W6</f>
        <v>#DIV/0!</v>
      </c>
      <c r="AB6" s="77" t="e">
        <f>((-1*$Z$8)/(1.85*$AA$8))</f>
        <v>#DIV/0!</v>
      </c>
      <c r="AC6" s="77"/>
      <c r="AD6" s="77" t="e">
        <f t="shared" ref="AD6:AD13" si="10">AB6+AC6</f>
        <v>#DIV/0!</v>
      </c>
      <c r="AE6" s="102" t="e">
        <f t="shared" ref="AE6:AE13" si="11">W6+AD6</f>
        <v>#DIV/0!</v>
      </c>
      <c r="AF6" s="77" t="e">
        <f t="shared" ref="AF6:AF13" si="12">ABS(AE6)</f>
        <v>#DIV/0!</v>
      </c>
      <c r="AG6" s="80" t="e">
        <f t="shared" ref="AG6:AG13" si="13">((1743.811*(POWER(AF6,1.852)*D6))/((POWER(E6,1.852)*(POWER(F6,4.87)))))</f>
        <v>#DIV/0!</v>
      </c>
      <c r="AH6" s="80" t="e">
        <f>AG6</f>
        <v>#DIV/0!</v>
      </c>
      <c r="AI6" s="77" t="e">
        <f t="shared" ref="AI6:AI13" si="14">AH6/AE6</f>
        <v>#DIV/0!</v>
      </c>
      <c r="AJ6" s="77" t="e">
        <f>((-1*$AH$8)/(1.85*$AI$8))</f>
        <v>#DIV/0!</v>
      </c>
      <c r="AK6" s="77"/>
      <c r="AL6" s="80" t="e">
        <f t="shared" ref="AL6:AL13" si="15">AJ6+AK6</f>
        <v>#DIV/0!</v>
      </c>
      <c r="AM6" s="77" t="e">
        <f t="shared" ref="AM6:AM13" si="16">AE6+AL6</f>
        <v>#DIV/0!</v>
      </c>
      <c r="AN6" s="77" t="e">
        <f t="shared" ref="AN6:AN13" si="17">ABS(AM6)</f>
        <v>#DIV/0!</v>
      </c>
      <c r="AO6" s="77" t="e">
        <f t="shared" ref="AO6:AO13" si="18">((1743.811*(POWER(AN6,1.852)*D6))/((POWER(E6,1.852)*(POWER(F6,4.87)))))</f>
        <v>#DIV/0!</v>
      </c>
      <c r="AP6" s="79" t="e">
        <f>AO6</f>
        <v>#DIV/0!</v>
      </c>
      <c r="AQ6" s="54" t="e">
        <f>AO6/AN6</f>
        <v>#DIV/0!</v>
      </c>
      <c r="AR6" s="77" t="e">
        <f>((-1*$AP$8)/(1.85*$AQ$8))</f>
        <v>#DIV/0!</v>
      </c>
      <c r="AS6" s="54"/>
      <c r="AT6" s="54" t="e">
        <f t="shared" ref="AT6:AT13" si="19">AR6+AS6</f>
        <v>#DIV/0!</v>
      </c>
      <c r="AU6" s="54" t="e">
        <f t="shared" ref="AU6:AU13" si="20">AM6+AT6</f>
        <v>#DIV/0!</v>
      </c>
      <c r="AV6" s="54" t="e">
        <f t="shared" ref="AV6:AV13" si="21">ABS(AU6)</f>
        <v>#DIV/0!</v>
      </c>
      <c r="AW6" s="77" t="e">
        <f t="shared" ref="AW6:AW13" si="22">((1743.811*(POWER(AV6,1.852)*D6))/((POWER(E6,1.852)*(POWER(F6,4.87)))))</f>
        <v>#DIV/0!</v>
      </c>
      <c r="AX6" s="54" t="e">
        <f>AW6</f>
        <v>#DIV/0!</v>
      </c>
      <c r="AY6" s="54" t="e">
        <f t="shared" ref="AY6:AY13" si="23">AX6/AU6</f>
        <v>#DIV/0!</v>
      </c>
      <c r="AZ6" s="77" t="e">
        <f>((-1*$AX$8)/(1.85*$AY$8))</f>
        <v>#DIV/0!</v>
      </c>
      <c r="BA6" s="54"/>
      <c r="BB6" s="54" t="e">
        <f t="shared" ref="BB6:BB13" si="24">AZ6+BA6</f>
        <v>#DIV/0!</v>
      </c>
      <c r="BC6" s="54" t="e">
        <f t="shared" si="1"/>
        <v>#DIV/0!</v>
      </c>
      <c r="BD6" s="54" t="e">
        <f t="shared" si="2"/>
        <v>#DIV/0!</v>
      </c>
    </row>
    <row r="7" spans="2:56" x14ac:dyDescent="0.35">
      <c r="B7" s="169"/>
      <c r="C7" s="19"/>
      <c r="D7" s="19"/>
      <c r="E7" s="19"/>
      <c r="F7" s="19"/>
      <c r="G7" s="107"/>
      <c r="H7" s="107">
        <f>ABS(G7)</f>
        <v>0</v>
      </c>
      <c r="I7" s="77" t="e">
        <f>((1743.811*(POWER(H7,1.852)*D7))/((POWER(E7,1.852)*(POWER(F7,4.87)))))</f>
        <v>#DIV/0!</v>
      </c>
      <c r="J7" s="77" t="e">
        <f>I7</f>
        <v>#DIV/0!</v>
      </c>
      <c r="K7" s="77" t="e">
        <f>J7/G7</f>
        <v>#DIV/0!</v>
      </c>
      <c r="L7" s="77" t="e">
        <f>((-1*$J$8)/(1.85*$K$8))</f>
        <v>#DIV/0!</v>
      </c>
      <c r="M7" s="77"/>
      <c r="N7" s="77" t="e">
        <f t="shared" si="3"/>
        <v>#DIV/0!</v>
      </c>
      <c r="O7" s="77" t="e">
        <f>G7+N7</f>
        <v>#DIV/0!</v>
      </c>
      <c r="P7" s="77" t="e">
        <f t="shared" si="0"/>
        <v>#DIV/0!</v>
      </c>
      <c r="Q7" s="77" t="e">
        <f>((1743.811*(POWER(P7,1.852)*D7))/((POWER(E7,1.852)*(POWER(F7,4.87)))))</f>
        <v>#DIV/0!</v>
      </c>
      <c r="R7" s="77" t="e">
        <f>Q7</f>
        <v>#DIV/0!</v>
      </c>
      <c r="S7" s="77" t="e">
        <f t="shared" si="4"/>
        <v>#DIV/0!</v>
      </c>
      <c r="T7" s="77" t="e">
        <f>((-1*$R$8)/(1.85*$S$8))</f>
        <v>#DIV/0!</v>
      </c>
      <c r="U7" s="77"/>
      <c r="V7" s="77" t="e">
        <f t="shared" si="5"/>
        <v>#DIV/0!</v>
      </c>
      <c r="W7" s="77" t="e">
        <f t="shared" si="6"/>
        <v>#DIV/0!</v>
      </c>
      <c r="X7" s="77" t="e">
        <f t="shared" si="7"/>
        <v>#DIV/0!</v>
      </c>
      <c r="Y7" s="77" t="e">
        <f t="shared" si="8"/>
        <v>#DIV/0!</v>
      </c>
      <c r="Z7" s="77" t="e">
        <f>Y7</f>
        <v>#DIV/0!</v>
      </c>
      <c r="AA7" s="77" t="e">
        <f t="shared" si="9"/>
        <v>#DIV/0!</v>
      </c>
      <c r="AB7" s="77" t="e">
        <f>((-1*$Z$8)/(1.85*$AA$8))</f>
        <v>#DIV/0!</v>
      </c>
      <c r="AC7" s="77"/>
      <c r="AD7" s="77" t="e">
        <f t="shared" si="10"/>
        <v>#DIV/0!</v>
      </c>
      <c r="AE7" s="77" t="e">
        <f t="shared" si="11"/>
        <v>#DIV/0!</v>
      </c>
      <c r="AF7" s="77" t="e">
        <f t="shared" si="12"/>
        <v>#DIV/0!</v>
      </c>
      <c r="AG7" s="77" t="e">
        <f t="shared" si="13"/>
        <v>#DIV/0!</v>
      </c>
      <c r="AH7" s="77" t="e">
        <f>AG7</f>
        <v>#DIV/0!</v>
      </c>
      <c r="AI7" s="77" t="e">
        <f t="shared" si="14"/>
        <v>#DIV/0!</v>
      </c>
      <c r="AJ7" s="77" t="e">
        <f>((-1*$AH$8)/(1.85*$AI$8))</f>
        <v>#DIV/0!</v>
      </c>
      <c r="AK7" s="77"/>
      <c r="AL7" s="77" t="e">
        <f t="shared" si="15"/>
        <v>#DIV/0!</v>
      </c>
      <c r="AM7" s="77" t="e">
        <f t="shared" si="16"/>
        <v>#DIV/0!</v>
      </c>
      <c r="AN7" s="77" t="e">
        <f t="shared" si="17"/>
        <v>#DIV/0!</v>
      </c>
      <c r="AO7" s="77" t="e">
        <f t="shared" si="18"/>
        <v>#DIV/0!</v>
      </c>
      <c r="AP7" s="79" t="e">
        <f>AO7</f>
        <v>#DIV/0!</v>
      </c>
      <c r="AQ7" s="54" t="e">
        <f>AO7/AN7</f>
        <v>#DIV/0!</v>
      </c>
      <c r="AR7" s="77" t="e">
        <f>((-1*$AP$8)/(1.85*$AQ$8))</f>
        <v>#DIV/0!</v>
      </c>
      <c r="AS7" s="54"/>
      <c r="AT7" s="54" t="e">
        <f t="shared" si="19"/>
        <v>#DIV/0!</v>
      </c>
      <c r="AU7" s="54" t="e">
        <f t="shared" si="20"/>
        <v>#DIV/0!</v>
      </c>
      <c r="AV7" s="54" t="e">
        <f t="shared" si="21"/>
        <v>#DIV/0!</v>
      </c>
      <c r="AW7" s="77" t="e">
        <f t="shared" si="22"/>
        <v>#DIV/0!</v>
      </c>
      <c r="AX7" s="54" t="e">
        <f>AW7</f>
        <v>#DIV/0!</v>
      </c>
      <c r="AY7" s="54" t="e">
        <f t="shared" si="23"/>
        <v>#DIV/0!</v>
      </c>
      <c r="AZ7" s="77" t="e">
        <f>((-1*$AX$8)/(1.85*$AY$8))</f>
        <v>#DIV/0!</v>
      </c>
      <c r="BA7" s="54"/>
      <c r="BB7" s="54" t="e">
        <f t="shared" si="24"/>
        <v>#DIV/0!</v>
      </c>
      <c r="BC7" s="54" t="e">
        <f t="shared" si="1"/>
        <v>#DIV/0!</v>
      </c>
      <c r="BD7" s="54" t="e">
        <f t="shared" si="2"/>
        <v>#DIV/0!</v>
      </c>
    </row>
    <row r="8" spans="2:56" x14ac:dyDescent="0.35">
      <c r="B8" s="1"/>
      <c r="C8" s="1"/>
      <c r="D8" s="1"/>
      <c r="E8" s="1"/>
      <c r="F8" s="1"/>
      <c r="G8" s="115"/>
      <c r="H8" s="115"/>
      <c r="I8" s="82"/>
      <c r="J8" s="104" t="e">
        <f>SUM(J4:J7)</f>
        <v>#DIV/0!</v>
      </c>
      <c r="K8" s="77" t="e">
        <f>SUM(K4:K7)</f>
        <v>#DIV/0!</v>
      </c>
      <c r="L8" s="82"/>
      <c r="M8" s="82"/>
      <c r="N8" s="82"/>
      <c r="O8" s="82"/>
      <c r="P8" s="77"/>
      <c r="Q8" s="82"/>
      <c r="R8" s="77" t="e">
        <f>SUM(R4:R7)</f>
        <v>#DIV/0!</v>
      </c>
      <c r="S8" s="77" t="e">
        <f>SUM(S4:S7)</f>
        <v>#DIV/0!</v>
      </c>
      <c r="T8" s="82"/>
      <c r="U8" s="82"/>
      <c r="V8" s="82"/>
      <c r="W8" s="82"/>
      <c r="X8" s="82"/>
      <c r="Y8" s="82"/>
      <c r="Z8" s="77" t="e">
        <f>SUM(Z4:Z7)</f>
        <v>#DIV/0!</v>
      </c>
      <c r="AA8" s="77" t="e">
        <f>SUM(AA4:AA7)</f>
        <v>#DIV/0!</v>
      </c>
      <c r="AB8" s="82"/>
      <c r="AC8" s="82"/>
      <c r="AD8" s="82"/>
      <c r="AE8" s="82"/>
      <c r="AF8" s="82"/>
      <c r="AG8" s="82"/>
      <c r="AH8" s="77" t="e">
        <f>SUM(AH4:AH7)</f>
        <v>#DIV/0!</v>
      </c>
      <c r="AI8" s="77" t="e">
        <f>SUM(AI4:AI7)</f>
        <v>#DIV/0!</v>
      </c>
      <c r="AJ8" s="82"/>
      <c r="AK8" s="82"/>
      <c r="AL8" s="82"/>
      <c r="AM8" s="82"/>
      <c r="AN8" s="82"/>
      <c r="AO8" s="82"/>
      <c r="AP8" s="79" t="e">
        <f>SUM(AP4:AP7)</f>
        <v>#DIV/0!</v>
      </c>
      <c r="AQ8" s="54" t="e">
        <f>SUM(AQ4:AQ7)</f>
        <v>#DIV/0!</v>
      </c>
      <c r="AR8" s="82"/>
      <c r="AS8" s="106"/>
      <c r="AT8" s="106"/>
      <c r="AU8" s="106"/>
      <c r="AV8" s="106"/>
      <c r="AW8" s="82"/>
      <c r="AX8" s="54" t="e">
        <f>SUM(AX4:AX7)</f>
        <v>#DIV/0!</v>
      </c>
      <c r="AY8" s="54" t="e">
        <f>SUM(AY4:AY7)</f>
        <v>#DIV/0!</v>
      </c>
      <c r="AZ8" s="82"/>
      <c r="BA8" s="106"/>
      <c r="BB8" s="106"/>
      <c r="BC8" s="106"/>
      <c r="BD8" s="106"/>
    </row>
    <row r="9" spans="2:56" x14ac:dyDescent="0.35">
      <c r="B9" s="1"/>
      <c r="C9" s="1"/>
      <c r="D9" s="1"/>
      <c r="E9" s="1"/>
      <c r="F9" s="1"/>
      <c r="G9" s="115"/>
      <c r="H9" s="115"/>
      <c r="I9" s="82"/>
      <c r="J9" s="82"/>
      <c r="K9" s="82"/>
      <c r="L9" s="82"/>
      <c r="M9" s="82"/>
      <c r="N9" s="82"/>
      <c r="O9" s="82"/>
      <c r="P9" s="77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6"/>
      <c r="AQ9" s="106"/>
      <c r="AR9" s="82"/>
      <c r="AS9" s="106"/>
      <c r="AT9" s="106"/>
      <c r="AU9" s="106"/>
      <c r="AV9" s="106"/>
      <c r="AW9" s="82"/>
      <c r="AX9" s="106"/>
      <c r="AY9" s="106"/>
      <c r="AZ9" s="82"/>
      <c r="BA9" s="106"/>
      <c r="BB9" s="106"/>
      <c r="BC9" s="106"/>
      <c r="BD9" s="106"/>
    </row>
    <row r="10" spans="2:56" x14ac:dyDescent="0.35">
      <c r="B10" s="169">
        <v>2</v>
      </c>
      <c r="C10" s="19"/>
      <c r="D10" s="19"/>
      <c r="E10" s="19"/>
      <c r="F10" s="19"/>
      <c r="G10" s="107"/>
      <c r="H10" s="107">
        <f>ABS(G10)</f>
        <v>0</v>
      </c>
      <c r="I10" s="77" t="e">
        <f>((1743.811*(POWER(H10,1.852)*D10))/((POWER(E10,1.852)*(POWER(F10,4.87)))))</f>
        <v>#DIV/0!</v>
      </c>
      <c r="J10" s="77" t="e">
        <f>I10*-1</f>
        <v>#DIV/0!</v>
      </c>
      <c r="K10" s="77" t="e">
        <f>J10/G10</f>
        <v>#DIV/0!</v>
      </c>
      <c r="L10" s="77" t="e">
        <f>((-1*$J$14)/(1.85*$K$14))</f>
        <v>#DIV/0!</v>
      </c>
      <c r="M10" s="77"/>
      <c r="N10" s="77" t="e">
        <f t="shared" si="3"/>
        <v>#DIV/0!</v>
      </c>
      <c r="O10" s="77" t="e">
        <f>G10+N10</f>
        <v>#DIV/0!</v>
      </c>
      <c r="P10" s="77" t="e">
        <f t="shared" si="0"/>
        <v>#DIV/0!</v>
      </c>
      <c r="Q10" s="77" t="e">
        <f>((1743.811*(POWER(P10,1.852)*D10))/((POWER(E10,1.852)*(POWER(F10,4.87)))))</f>
        <v>#DIV/0!</v>
      </c>
      <c r="R10" s="77" t="e">
        <f>Q10*-1</f>
        <v>#DIV/0!</v>
      </c>
      <c r="S10" s="77" t="e">
        <f t="shared" si="4"/>
        <v>#DIV/0!</v>
      </c>
      <c r="T10" s="77" t="e">
        <f>((-1*$R$14)/(1.85*$S$14))</f>
        <v>#DIV/0!</v>
      </c>
      <c r="U10" s="77"/>
      <c r="V10" s="77" t="e">
        <f t="shared" si="5"/>
        <v>#DIV/0!</v>
      </c>
      <c r="W10" s="77" t="e">
        <f t="shared" si="6"/>
        <v>#DIV/0!</v>
      </c>
      <c r="X10" s="77" t="e">
        <f t="shared" si="7"/>
        <v>#DIV/0!</v>
      </c>
      <c r="Y10" s="77" t="e">
        <f t="shared" si="8"/>
        <v>#DIV/0!</v>
      </c>
      <c r="Z10" s="77" t="e">
        <f>-Y10</f>
        <v>#DIV/0!</v>
      </c>
      <c r="AA10" s="77" t="e">
        <f t="shared" si="9"/>
        <v>#DIV/0!</v>
      </c>
      <c r="AB10" s="77" t="e">
        <f>((-1*$Z$14)/(1.85*$AA$14))</f>
        <v>#DIV/0!</v>
      </c>
      <c r="AC10" s="77"/>
      <c r="AD10" s="77" t="e">
        <f t="shared" si="10"/>
        <v>#DIV/0!</v>
      </c>
      <c r="AE10" s="102" t="e">
        <f t="shared" si="11"/>
        <v>#DIV/0!</v>
      </c>
      <c r="AF10" s="77" t="e">
        <f t="shared" si="12"/>
        <v>#DIV/0!</v>
      </c>
      <c r="AG10" s="77" t="e">
        <f>((1743.811*(POWER(AF10,1.852)*D10))/((POWER(E10,1.852)*(POWER(F10,4.87)))))</f>
        <v>#DIV/0!</v>
      </c>
      <c r="AH10" s="77" t="e">
        <f>AG10</f>
        <v>#DIV/0!</v>
      </c>
      <c r="AI10" s="77" t="e">
        <f t="shared" si="14"/>
        <v>#DIV/0!</v>
      </c>
      <c r="AJ10" s="77" t="e">
        <f>((-1*$AH$14)/(1.85*$AI$14))</f>
        <v>#DIV/0!</v>
      </c>
      <c r="AK10" s="77"/>
      <c r="AL10" s="77" t="e">
        <f t="shared" si="15"/>
        <v>#DIV/0!</v>
      </c>
      <c r="AM10" s="77" t="e">
        <f t="shared" si="16"/>
        <v>#DIV/0!</v>
      </c>
      <c r="AN10" s="77" t="e">
        <f t="shared" si="17"/>
        <v>#DIV/0!</v>
      </c>
      <c r="AO10" s="77" t="e">
        <f t="shared" si="18"/>
        <v>#DIV/0!</v>
      </c>
      <c r="AP10" s="79" t="e">
        <f>AO10</f>
        <v>#DIV/0!</v>
      </c>
      <c r="AQ10" s="54" t="e">
        <f>AO10/AN10</f>
        <v>#DIV/0!</v>
      </c>
      <c r="AR10" s="77" t="e">
        <f>((-1*$AP$14)/(1.85*$AQ$14))</f>
        <v>#DIV/0!</v>
      </c>
      <c r="AS10" s="54"/>
      <c r="AT10" s="54" t="e">
        <f t="shared" si="19"/>
        <v>#DIV/0!</v>
      </c>
      <c r="AU10" s="54" t="e">
        <f t="shared" si="20"/>
        <v>#DIV/0!</v>
      </c>
      <c r="AV10" s="54" t="e">
        <f t="shared" si="21"/>
        <v>#DIV/0!</v>
      </c>
      <c r="AW10" s="77" t="e">
        <f t="shared" si="22"/>
        <v>#DIV/0!</v>
      </c>
      <c r="AX10" s="54" t="e">
        <f>AW10</f>
        <v>#DIV/0!</v>
      </c>
      <c r="AY10" s="54" t="e">
        <f t="shared" si="23"/>
        <v>#DIV/0!</v>
      </c>
      <c r="AZ10" s="77" t="e">
        <f>((-1*$AX$14)/(1.85*$AY$14))</f>
        <v>#DIV/0!</v>
      </c>
      <c r="BA10" s="54"/>
      <c r="BB10" s="54" t="e">
        <f t="shared" si="24"/>
        <v>#DIV/0!</v>
      </c>
      <c r="BC10" s="54" t="e">
        <f t="shared" si="1"/>
        <v>#DIV/0!</v>
      </c>
      <c r="BD10" s="54" t="e">
        <f t="shared" si="2"/>
        <v>#DIV/0!</v>
      </c>
    </row>
    <row r="11" spans="2:56" x14ac:dyDescent="0.35">
      <c r="B11" s="169"/>
      <c r="C11" s="19"/>
      <c r="D11" s="19"/>
      <c r="E11" s="19"/>
      <c r="F11" s="19"/>
      <c r="G11" s="107"/>
      <c r="H11" s="107">
        <f>ABS(G11)</f>
        <v>0</v>
      </c>
      <c r="I11" s="77" t="e">
        <f>((1743.811*(POWER(H11,1.852)*D11))/((POWER(E11,1.852)*(POWER(F11,4.87)))))</f>
        <v>#DIV/0!</v>
      </c>
      <c r="J11" s="77" t="e">
        <f>-I11</f>
        <v>#DIV/0!</v>
      </c>
      <c r="K11" s="77" t="e">
        <f>J11/G11</f>
        <v>#DIV/0!</v>
      </c>
      <c r="L11" s="77" t="e">
        <f>((-1*$J$14)/(1.85*$K$14))</f>
        <v>#DIV/0!</v>
      </c>
      <c r="M11" s="77"/>
      <c r="N11" s="77" t="e">
        <f t="shared" si="3"/>
        <v>#DIV/0!</v>
      </c>
      <c r="O11" s="77" t="e">
        <f>G11+N11</f>
        <v>#DIV/0!</v>
      </c>
      <c r="P11" s="77" t="e">
        <f t="shared" si="0"/>
        <v>#DIV/0!</v>
      </c>
      <c r="Q11" s="77" t="e">
        <f>((1743.811*(POWER(P11,1.852)*D11))/((POWER(E11,1.852)*(POWER(F11,4.87)))))</f>
        <v>#DIV/0!</v>
      </c>
      <c r="R11" s="77" t="e">
        <f>-Q11</f>
        <v>#DIV/0!</v>
      </c>
      <c r="S11" s="77" t="e">
        <f t="shared" si="4"/>
        <v>#DIV/0!</v>
      </c>
      <c r="T11" s="77" t="e">
        <f>((-1*$R$14)/(1.85*$S$14))</f>
        <v>#DIV/0!</v>
      </c>
      <c r="U11" s="77"/>
      <c r="V11" s="77" t="e">
        <f t="shared" si="5"/>
        <v>#DIV/0!</v>
      </c>
      <c r="W11" s="77" t="e">
        <f t="shared" si="6"/>
        <v>#DIV/0!</v>
      </c>
      <c r="X11" s="77" t="e">
        <f t="shared" si="7"/>
        <v>#DIV/0!</v>
      </c>
      <c r="Y11" s="77" t="e">
        <f t="shared" si="8"/>
        <v>#DIV/0!</v>
      </c>
      <c r="Z11" s="77" t="e">
        <f>-Y11</f>
        <v>#DIV/0!</v>
      </c>
      <c r="AA11" s="77" t="e">
        <f t="shared" si="9"/>
        <v>#DIV/0!</v>
      </c>
      <c r="AB11" s="77" t="e">
        <f>((-1*$Z$14)/(1.85*$AA$14))</f>
        <v>#DIV/0!</v>
      </c>
      <c r="AC11" s="77"/>
      <c r="AD11" s="77" t="e">
        <f t="shared" si="10"/>
        <v>#DIV/0!</v>
      </c>
      <c r="AE11" s="77" t="e">
        <f t="shared" si="11"/>
        <v>#DIV/0!</v>
      </c>
      <c r="AF11" s="77" t="e">
        <f t="shared" si="12"/>
        <v>#DIV/0!</v>
      </c>
      <c r="AG11" s="77" t="e">
        <f t="shared" si="13"/>
        <v>#DIV/0!</v>
      </c>
      <c r="AH11" s="77" t="e">
        <f>-AG11</f>
        <v>#DIV/0!</v>
      </c>
      <c r="AI11" s="77" t="e">
        <f t="shared" si="14"/>
        <v>#DIV/0!</v>
      </c>
      <c r="AJ11" s="77" t="e">
        <f>((-1*$AH$14)/(1.85*$AI$14))</f>
        <v>#DIV/0!</v>
      </c>
      <c r="AK11" s="77"/>
      <c r="AL11" s="77" t="e">
        <f t="shared" si="15"/>
        <v>#DIV/0!</v>
      </c>
      <c r="AM11" s="77" t="e">
        <f t="shared" si="16"/>
        <v>#DIV/0!</v>
      </c>
      <c r="AN11" s="77" t="e">
        <f t="shared" si="17"/>
        <v>#DIV/0!</v>
      </c>
      <c r="AO11" s="77" t="e">
        <f t="shared" si="18"/>
        <v>#DIV/0!</v>
      </c>
      <c r="AP11" s="79" t="e">
        <f>-AO11</f>
        <v>#DIV/0!</v>
      </c>
      <c r="AQ11" s="54" t="e">
        <f>AO11/AN11</f>
        <v>#DIV/0!</v>
      </c>
      <c r="AR11" s="77" t="e">
        <f>((-1*$AP$14)/(1.85*$AQ$14))</f>
        <v>#DIV/0!</v>
      </c>
      <c r="AS11" s="54"/>
      <c r="AT11" s="54" t="e">
        <f t="shared" si="19"/>
        <v>#DIV/0!</v>
      </c>
      <c r="AU11" s="54" t="e">
        <f t="shared" si="20"/>
        <v>#DIV/0!</v>
      </c>
      <c r="AV11" s="54" t="e">
        <f t="shared" si="21"/>
        <v>#DIV/0!</v>
      </c>
      <c r="AW11" s="77" t="e">
        <f t="shared" si="22"/>
        <v>#DIV/0!</v>
      </c>
      <c r="AX11" s="54" t="e">
        <f>-AW11</f>
        <v>#DIV/0!</v>
      </c>
      <c r="AY11" s="54" t="e">
        <f t="shared" si="23"/>
        <v>#DIV/0!</v>
      </c>
      <c r="AZ11" s="77" t="e">
        <f>((-1*$AX$14)/(1.85*$AY$14))</f>
        <v>#DIV/0!</v>
      </c>
      <c r="BA11" s="54"/>
      <c r="BB11" s="54" t="e">
        <f t="shared" si="24"/>
        <v>#DIV/0!</v>
      </c>
      <c r="BC11" s="54" t="e">
        <f t="shared" si="1"/>
        <v>#DIV/0!</v>
      </c>
      <c r="BD11" s="54" t="e">
        <f t="shared" si="2"/>
        <v>#DIV/0!</v>
      </c>
    </row>
    <row r="12" spans="2:56" x14ac:dyDescent="0.35">
      <c r="B12" s="169"/>
      <c r="C12" s="19"/>
      <c r="D12" s="19"/>
      <c r="E12" s="19"/>
      <c r="F12" s="19"/>
      <c r="G12" s="107"/>
      <c r="H12" s="107">
        <f>ABS(G12)</f>
        <v>0</v>
      </c>
      <c r="I12" s="77" t="e">
        <f>((1743.811*(POWER(H12,1.852)*D12))/((POWER(E12,1.852)*(POWER(F12,4.87)))))</f>
        <v>#DIV/0!</v>
      </c>
      <c r="J12" s="77" t="e">
        <f>I12</f>
        <v>#DIV/0!</v>
      </c>
      <c r="K12" s="77" t="e">
        <f>J12/G12</f>
        <v>#DIV/0!</v>
      </c>
      <c r="L12" s="77" t="e">
        <f>((-1*$J$14)/(1.85*$K$14))</f>
        <v>#DIV/0!</v>
      </c>
      <c r="M12" s="77"/>
      <c r="N12" s="77" t="e">
        <f t="shared" si="3"/>
        <v>#DIV/0!</v>
      </c>
      <c r="O12" s="77" t="e">
        <f>G12+N12</f>
        <v>#DIV/0!</v>
      </c>
      <c r="P12" s="77" t="e">
        <f t="shared" si="0"/>
        <v>#DIV/0!</v>
      </c>
      <c r="Q12" s="77" t="e">
        <f>((1743.811*(POWER(P12,1.852)*D12))/((POWER(E12,1.852)*(POWER(F12,4.87)))))</f>
        <v>#DIV/0!</v>
      </c>
      <c r="R12" s="77" t="e">
        <f>Q12</f>
        <v>#DIV/0!</v>
      </c>
      <c r="S12" s="77" t="e">
        <f t="shared" si="4"/>
        <v>#DIV/0!</v>
      </c>
      <c r="T12" s="78" t="e">
        <f>((-1*$R$14)/(1.85*$S$14))</f>
        <v>#DIV/0!</v>
      </c>
      <c r="U12" s="77"/>
      <c r="V12" s="77" t="e">
        <f t="shared" si="5"/>
        <v>#DIV/0!</v>
      </c>
      <c r="W12" s="77" t="e">
        <f t="shared" si="6"/>
        <v>#DIV/0!</v>
      </c>
      <c r="X12" s="77" t="e">
        <f t="shared" si="7"/>
        <v>#DIV/0!</v>
      </c>
      <c r="Y12" s="77" t="e">
        <f t="shared" si="8"/>
        <v>#DIV/0!</v>
      </c>
      <c r="Z12" s="77" t="e">
        <f>Y12</f>
        <v>#DIV/0!</v>
      </c>
      <c r="AA12" s="77" t="e">
        <f t="shared" si="9"/>
        <v>#DIV/0!</v>
      </c>
      <c r="AB12" s="77" t="e">
        <f>((-1*$Z$14)/(1.85*$AA$14))</f>
        <v>#DIV/0!</v>
      </c>
      <c r="AC12" s="77"/>
      <c r="AD12" s="77" t="e">
        <f t="shared" si="10"/>
        <v>#DIV/0!</v>
      </c>
      <c r="AE12" s="77" t="e">
        <f t="shared" si="11"/>
        <v>#DIV/0!</v>
      </c>
      <c r="AF12" s="77" t="e">
        <f t="shared" si="12"/>
        <v>#DIV/0!</v>
      </c>
      <c r="AG12" s="77" t="e">
        <f t="shared" si="13"/>
        <v>#DIV/0!</v>
      </c>
      <c r="AH12" s="77" t="e">
        <f>AG12</f>
        <v>#DIV/0!</v>
      </c>
      <c r="AI12" s="77" t="e">
        <f t="shared" si="14"/>
        <v>#DIV/0!</v>
      </c>
      <c r="AJ12" s="77" t="e">
        <f>((-1*$AH$14)/(1.85*$AI$14))</f>
        <v>#DIV/0!</v>
      </c>
      <c r="AK12" s="77"/>
      <c r="AL12" s="77" t="e">
        <f t="shared" si="15"/>
        <v>#DIV/0!</v>
      </c>
      <c r="AM12" s="77" t="e">
        <f t="shared" si="16"/>
        <v>#DIV/0!</v>
      </c>
      <c r="AN12" s="77" t="e">
        <f t="shared" si="17"/>
        <v>#DIV/0!</v>
      </c>
      <c r="AO12" s="77" t="e">
        <f t="shared" si="18"/>
        <v>#DIV/0!</v>
      </c>
      <c r="AP12" s="79" t="e">
        <f>AO12</f>
        <v>#DIV/0!</v>
      </c>
      <c r="AQ12" s="54" t="e">
        <f>AO12/AN12</f>
        <v>#DIV/0!</v>
      </c>
      <c r="AR12" s="77" t="e">
        <f>((-1*$AP$14)/(1.85*$AQ$14))</f>
        <v>#DIV/0!</v>
      </c>
      <c r="AS12" s="54"/>
      <c r="AT12" s="54" t="e">
        <f t="shared" si="19"/>
        <v>#DIV/0!</v>
      </c>
      <c r="AU12" s="54" t="e">
        <f t="shared" si="20"/>
        <v>#DIV/0!</v>
      </c>
      <c r="AV12" s="54" t="e">
        <f t="shared" si="21"/>
        <v>#DIV/0!</v>
      </c>
      <c r="AW12" s="77" t="e">
        <f t="shared" si="22"/>
        <v>#DIV/0!</v>
      </c>
      <c r="AX12" s="54" t="e">
        <f>AW12</f>
        <v>#DIV/0!</v>
      </c>
      <c r="AY12" s="54" t="e">
        <f t="shared" si="23"/>
        <v>#DIV/0!</v>
      </c>
      <c r="AZ12" s="77" t="e">
        <f>((-1*$AX$14)/(1.85*$AY$14))</f>
        <v>#DIV/0!</v>
      </c>
      <c r="BA12" s="54"/>
      <c r="BB12" s="54" t="e">
        <f t="shared" si="24"/>
        <v>#DIV/0!</v>
      </c>
      <c r="BC12" s="54" t="e">
        <f t="shared" si="1"/>
        <v>#DIV/0!</v>
      </c>
      <c r="BD12" s="54" t="e">
        <f t="shared" si="2"/>
        <v>#DIV/0!</v>
      </c>
    </row>
    <row r="13" spans="2:56" x14ac:dyDescent="0.35">
      <c r="B13" s="169"/>
      <c r="C13" s="19"/>
      <c r="D13" s="19"/>
      <c r="E13" s="19"/>
      <c r="F13" s="19"/>
      <c r="G13" s="107"/>
      <c r="H13" s="107">
        <f>ABS(G13)</f>
        <v>0</v>
      </c>
      <c r="I13" s="77" t="e">
        <f>((1743.811*(POWER(H13,1.852)*D13))/((POWER(E13,1.852)*(POWER(F13,4.87)))))</f>
        <v>#DIV/0!</v>
      </c>
      <c r="J13" s="77" t="e">
        <f>I13</f>
        <v>#DIV/0!</v>
      </c>
      <c r="K13" s="77" t="e">
        <f>J13/G13</f>
        <v>#DIV/0!</v>
      </c>
      <c r="L13" s="77" t="e">
        <f>((-1*$J$14)/(1.85*$K$14))</f>
        <v>#DIV/0!</v>
      </c>
      <c r="M13" s="77"/>
      <c r="N13" s="77" t="e">
        <f t="shared" si="3"/>
        <v>#DIV/0!</v>
      </c>
      <c r="O13" s="77" t="e">
        <f>G13+N13</f>
        <v>#DIV/0!</v>
      </c>
      <c r="P13" s="77" t="e">
        <f t="shared" si="0"/>
        <v>#DIV/0!</v>
      </c>
      <c r="Q13" s="77" t="e">
        <f>((1743.811*(POWER(P13,1.852)*D13))/((POWER(E13,1.852)*(POWER(F13,4.87)))))</f>
        <v>#DIV/0!</v>
      </c>
      <c r="R13" s="77" t="e">
        <f>Q13</f>
        <v>#DIV/0!</v>
      </c>
      <c r="S13" s="77" t="e">
        <f t="shared" si="4"/>
        <v>#DIV/0!</v>
      </c>
      <c r="T13" s="78" t="e">
        <f>((-1*$R$14)/(1.85*$S$14))</f>
        <v>#DIV/0!</v>
      </c>
      <c r="U13" s="77"/>
      <c r="V13" s="77" t="e">
        <f t="shared" si="5"/>
        <v>#DIV/0!</v>
      </c>
      <c r="W13" s="77" t="e">
        <f t="shared" si="6"/>
        <v>#DIV/0!</v>
      </c>
      <c r="X13" s="77" t="e">
        <f t="shared" si="7"/>
        <v>#DIV/0!</v>
      </c>
      <c r="Y13" s="77" t="e">
        <f t="shared" si="8"/>
        <v>#DIV/0!</v>
      </c>
      <c r="Z13" s="77" t="e">
        <f>Y13</f>
        <v>#DIV/0!</v>
      </c>
      <c r="AA13" s="77" t="e">
        <f t="shared" si="9"/>
        <v>#DIV/0!</v>
      </c>
      <c r="AB13" s="77" t="e">
        <f>((-1*$Z$14)/(1.85*$AA$14))</f>
        <v>#DIV/0!</v>
      </c>
      <c r="AC13" s="77"/>
      <c r="AD13" s="77" t="e">
        <f t="shared" si="10"/>
        <v>#DIV/0!</v>
      </c>
      <c r="AE13" s="77" t="e">
        <f t="shared" si="11"/>
        <v>#DIV/0!</v>
      </c>
      <c r="AF13" s="77" t="e">
        <f t="shared" si="12"/>
        <v>#DIV/0!</v>
      </c>
      <c r="AG13" s="77" t="e">
        <f t="shared" si="13"/>
        <v>#DIV/0!</v>
      </c>
      <c r="AH13" s="77" t="e">
        <f>AG13</f>
        <v>#DIV/0!</v>
      </c>
      <c r="AI13" s="77" t="e">
        <f t="shared" si="14"/>
        <v>#DIV/0!</v>
      </c>
      <c r="AJ13" s="77" t="e">
        <f>((-1*$AH$14)/(1.85*$AI$14))</f>
        <v>#DIV/0!</v>
      </c>
      <c r="AK13" s="77"/>
      <c r="AL13" s="77" t="e">
        <f t="shared" si="15"/>
        <v>#DIV/0!</v>
      </c>
      <c r="AM13" s="77" t="e">
        <f t="shared" si="16"/>
        <v>#DIV/0!</v>
      </c>
      <c r="AN13" s="77" t="e">
        <f t="shared" si="17"/>
        <v>#DIV/0!</v>
      </c>
      <c r="AO13" s="77" t="e">
        <f t="shared" si="18"/>
        <v>#DIV/0!</v>
      </c>
      <c r="AP13" s="79" t="e">
        <f>AO13</f>
        <v>#DIV/0!</v>
      </c>
      <c r="AQ13" s="54" t="e">
        <f>AO13/AN13</f>
        <v>#DIV/0!</v>
      </c>
      <c r="AR13" s="77" t="e">
        <f>((-1*$AP$14)/(1.85*$AQ$14))</f>
        <v>#DIV/0!</v>
      </c>
      <c r="AS13" s="54"/>
      <c r="AT13" s="54" t="e">
        <f t="shared" si="19"/>
        <v>#DIV/0!</v>
      </c>
      <c r="AU13" s="54" t="e">
        <f t="shared" si="20"/>
        <v>#DIV/0!</v>
      </c>
      <c r="AV13" s="54" t="e">
        <f t="shared" si="21"/>
        <v>#DIV/0!</v>
      </c>
      <c r="AW13" s="77" t="e">
        <f t="shared" si="22"/>
        <v>#DIV/0!</v>
      </c>
      <c r="AX13" s="54" t="e">
        <f>AW13</f>
        <v>#DIV/0!</v>
      </c>
      <c r="AY13" s="54" t="e">
        <f t="shared" si="23"/>
        <v>#DIV/0!</v>
      </c>
      <c r="AZ13" s="77" t="e">
        <f>((-1*$AX$14)/(1.85*$AY$14))</f>
        <v>#DIV/0!</v>
      </c>
      <c r="BA13" s="54"/>
      <c r="BB13" s="54" t="e">
        <f t="shared" si="24"/>
        <v>#DIV/0!</v>
      </c>
      <c r="BC13" s="54" t="e">
        <f t="shared" si="1"/>
        <v>#DIV/0!</v>
      </c>
      <c r="BD13" s="54" t="e">
        <f t="shared" si="2"/>
        <v>#DIV/0!</v>
      </c>
    </row>
    <row r="14" spans="2:56" x14ac:dyDescent="0.35">
      <c r="B14" s="1"/>
      <c r="C14" s="1"/>
      <c r="D14" s="1"/>
      <c r="E14" s="1"/>
      <c r="F14" s="1"/>
      <c r="G14" s="115"/>
      <c r="H14" s="115"/>
      <c r="I14" s="106"/>
      <c r="J14" s="107" t="e">
        <f>SUM(J10:J13)</f>
        <v>#DIV/0!</v>
      </c>
      <c r="K14" s="54" t="e">
        <f>SUM(K10:K13)</f>
        <v>#DIV/0!</v>
      </c>
      <c r="L14" s="116"/>
      <c r="M14" s="116"/>
      <c r="N14" s="116"/>
      <c r="O14" s="116"/>
      <c r="P14" s="77"/>
      <c r="Q14" s="116"/>
      <c r="R14" s="54" t="e">
        <f>SUM(R10:R13)</f>
        <v>#DIV/0!</v>
      </c>
      <c r="S14" s="54" t="e">
        <f>SUM(S10:S13)</f>
        <v>#DIV/0!</v>
      </c>
      <c r="T14" s="116"/>
      <c r="U14" s="116"/>
      <c r="V14" s="116"/>
      <c r="W14" s="116"/>
      <c r="X14" s="116"/>
      <c r="Y14" s="116"/>
      <c r="Z14" s="117" t="e">
        <f>SUM(Z10:Z13)</f>
        <v>#DIV/0!</v>
      </c>
      <c r="AA14" s="103" t="e">
        <f>SUM(AA10:AA13)</f>
        <v>#DIV/0!</v>
      </c>
      <c r="AB14" s="116"/>
      <c r="AC14" s="116"/>
      <c r="AD14" s="116"/>
      <c r="AE14" s="116"/>
      <c r="AF14" s="116"/>
      <c r="AG14" s="116"/>
      <c r="AH14" s="118" t="e">
        <f>SUM(AH10:AH13)</f>
        <v>#DIV/0!</v>
      </c>
      <c r="AI14" s="54" t="e">
        <f>SUM(AI10:AI13)</f>
        <v>#DIV/0!</v>
      </c>
      <c r="AJ14" s="82"/>
      <c r="AK14" s="116"/>
      <c r="AL14" s="116"/>
      <c r="AM14" s="116"/>
      <c r="AN14" s="116"/>
      <c r="AO14" s="106"/>
      <c r="AP14" s="33" t="e">
        <f>SUM(AP10:AP13)</f>
        <v>#DIV/0!</v>
      </c>
      <c r="AQ14" s="54" t="e">
        <f>SUM(AQ10:AQ13)</f>
        <v>#DIV/0!</v>
      </c>
      <c r="AR14" s="116"/>
      <c r="AS14" s="106"/>
      <c r="AT14" s="116"/>
      <c r="AU14" s="116"/>
      <c r="AV14" s="116"/>
      <c r="AW14" s="116"/>
      <c r="AX14" s="54" t="e">
        <f>SUM(AX10:AX13)</f>
        <v>#DIV/0!</v>
      </c>
      <c r="AY14" s="54" t="e">
        <f>SUM(AY10:AY13)</f>
        <v>#DIV/0!</v>
      </c>
      <c r="AZ14" s="116"/>
      <c r="BA14" s="116"/>
      <c r="BB14" s="116"/>
      <c r="BC14" s="106"/>
      <c r="BD14" s="106"/>
    </row>
    <row r="15" spans="2:56" x14ac:dyDescent="0.35">
      <c r="B15" s="1"/>
      <c r="C15" s="1"/>
      <c r="D15" s="1"/>
      <c r="E15" s="1"/>
      <c r="F15" s="1"/>
      <c r="G15" s="115"/>
      <c r="H15" s="115"/>
      <c r="I15" s="106"/>
      <c r="J15" s="116"/>
      <c r="K15" s="116"/>
      <c r="L15" s="116"/>
      <c r="M15" s="116"/>
      <c r="N15" s="116"/>
      <c r="O15" s="116"/>
      <c r="P15" s="77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92"/>
      <c r="AQ15" s="116"/>
      <c r="AR15" s="116"/>
      <c r="AS15" s="106"/>
      <c r="AT15" s="116"/>
      <c r="AU15" s="116"/>
      <c r="AV15" s="116"/>
      <c r="AW15" s="116"/>
      <c r="AX15" s="116"/>
      <c r="AY15" s="116"/>
      <c r="AZ15" s="116"/>
      <c r="BA15" s="116"/>
      <c r="BB15" s="116"/>
      <c r="BC15" s="106"/>
      <c r="BD15" s="106"/>
    </row>
    <row r="16" spans="2:56" x14ac:dyDescent="0.35">
      <c r="B16" s="1"/>
      <c r="C16" s="1"/>
      <c r="D16" s="1"/>
      <c r="E16" s="1"/>
      <c r="F16" s="1"/>
      <c r="G16" s="115"/>
      <c r="H16" s="115"/>
      <c r="I16" s="106"/>
      <c r="J16" s="116"/>
      <c r="K16" s="116"/>
      <c r="L16" s="116"/>
      <c r="M16" s="116"/>
      <c r="N16" s="116"/>
      <c r="O16" s="116"/>
      <c r="P16" s="77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92"/>
      <c r="AQ16" s="116"/>
      <c r="AR16" s="116"/>
      <c r="AS16" s="106"/>
      <c r="AT16" s="116"/>
      <c r="AU16" s="116"/>
      <c r="AV16" s="116"/>
      <c r="AW16" s="116"/>
      <c r="AX16" s="116"/>
      <c r="AY16" s="116"/>
      <c r="AZ16" s="116"/>
      <c r="BA16" s="116"/>
      <c r="BB16" s="116"/>
      <c r="BC16" s="106"/>
      <c r="BD16" s="106"/>
    </row>
    <row r="17" spans="2:56" x14ac:dyDescent="0.35">
      <c r="B17" s="169">
        <v>3</v>
      </c>
      <c r="C17" s="19"/>
      <c r="D17" s="19"/>
      <c r="E17" s="19"/>
      <c r="F17" s="19"/>
      <c r="G17" s="107"/>
      <c r="H17" s="107">
        <f>ABS(G17)</f>
        <v>0</v>
      </c>
      <c r="I17" s="77" t="e">
        <f>((1743.811*(POWER(H17,1.852)*D17))/((POWER(E17,1.852)*(POWER(F17,4.87)))))</f>
        <v>#DIV/0!</v>
      </c>
      <c r="J17" s="77" t="e">
        <f>I17*-1</f>
        <v>#DIV/0!</v>
      </c>
      <c r="K17" s="77" t="e">
        <f>J17/G17</f>
        <v>#DIV/0!</v>
      </c>
      <c r="L17" s="77" t="e">
        <f>((-1*$J$21)/(1.85*$K$21))</f>
        <v>#DIV/0!</v>
      </c>
      <c r="M17" s="77"/>
      <c r="N17" s="77" t="e">
        <f>L17+M17</f>
        <v>#DIV/0!</v>
      </c>
      <c r="O17" s="77" t="e">
        <f>G17+N17</f>
        <v>#DIV/0!</v>
      </c>
      <c r="P17" s="77" t="e">
        <f t="shared" si="0"/>
        <v>#DIV/0!</v>
      </c>
      <c r="Q17" s="77" t="e">
        <f>((1743.811*(POWER(P17,1.852)*D17))/((POWER(E17,1.852)*(POWER(F17,4.87)))))</f>
        <v>#DIV/0!</v>
      </c>
      <c r="R17" s="77" t="e">
        <f>Q17*-1</f>
        <v>#DIV/0!</v>
      </c>
      <c r="S17" s="77" t="e">
        <f>R17/O17</f>
        <v>#DIV/0!</v>
      </c>
      <c r="T17" s="77" t="e">
        <f>((-1*$R$21)/(1.85*$S$21))</f>
        <v>#DIV/0!</v>
      </c>
      <c r="U17" s="77"/>
      <c r="V17" s="77" t="e">
        <f>T17+U17</f>
        <v>#DIV/0!</v>
      </c>
      <c r="W17" s="77" t="e">
        <f>O17+V17</f>
        <v>#DIV/0!</v>
      </c>
      <c r="X17" s="77" t="e">
        <f>ABS(W17)</f>
        <v>#DIV/0!</v>
      </c>
      <c r="Y17" s="77" t="e">
        <f>((1743.811*(POWER(X17,1.852)*D17))/((POWER(E17,1.852)*(POWER(F17,4.87)))))</f>
        <v>#DIV/0!</v>
      </c>
      <c r="Z17" s="77" t="e">
        <f>-Y17</f>
        <v>#DIV/0!</v>
      </c>
      <c r="AA17" s="77" t="e">
        <f>Z17/W17</f>
        <v>#DIV/0!</v>
      </c>
      <c r="AB17" s="77" t="e">
        <f>((-1*$Z$21)/(1.85*$AA$21))</f>
        <v>#DIV/0!</v>
      </c>
      <c r="AC17" s="77"/>
      <c r="AD17" s="77" t="e">
        <f>AB17+AC17</f>
        <v>#DIV/0!</v>
      </c>
      <c r="AE17" s="119" t="e">
        <f>W17+AD17</f>
        <v>#DIV/0!</v>
      </c>
      <c r="AF17" s="77" t="e">
        <f>ABS(AE17)</f>
        <v>#DIV/0!</v>
      </c>
      <c r="AG17" s="77" t="e">
        <f>((1743.811*(POWER(AF17,1.852)*D17))/((POWER(E17,1.852)*(POWER(F17,4.87)))))</f>
        <v>#DIV/0!</v>
      </c>
      <c r="AH17" s="77" t="e">
        <f>-AG17</f>
        <v>#DIV/0!</v>
      </c>
      <c r="AI17" s="77" t="e">
        <f>AH17/AE17</f>
        <v>#DIV/0!</v>
      </c>
      <c r="AJ17" s="77" t="e">
        <f>((-1*$AH$21)/(1.85*$AI$21))</f>
        <v>#DIV/0!</v>
      </c>
      <c r="AK17" s="77"/>
      <c r="AL17" s="77" t="e">
        <f>AJ17+AK17</f>
        <v>#DIV/0!</v>
      </c>
      <c r="AM17" s="77" t="e">
        <f>AE17+AL17</f>
        <v>#DIV/0!</v>
      </c>
      <c r="AN17" s="77" t="e">
        <f>ABS(AM17)</f>
        <v>#DIV/0!</v>
      </c>
      <c r="AO17" s="77" t="e">
        <f>((1743.811*(POWER(AN17,1.852)*D17))/((POWER(E17,1.852)*(POWER(F17,4.87)))))</f>
        <v>#DIV/0!</v>
      </c>
      <c r="AP17" s="79" t="e">
        <f>-AO17</f>
        <v>#DIV/0!</v>
      </c>
      <c r="AQ17" s="54" t="e">
        <f>AO17/AN17</f>
        <v>#DIV/0!</v>
      </c>
      <c r="AR17" s="77" t="e">
        <f>((-1*$AP$21)/(1.85*$AQ$21))</f>
        <v>#DIV/0!</v>
      </c>
      <c r="AS17" s="54"/>
      <c r="AT17" s="54" t="e">
        <f>AR17+AS17</f>
        <v>#DIV/0!</v>
      </c>
      <c r="AU17" s="54" t="e">
        <f>AM17+AT17</f>
        <v>#DIV/0!</v>
      </c>
      <c r="AV17" s="54" t="e">
        <f>ABS(AU17)</f>
        <v>#DIV/0!</v>
      </c>
      <c r="AW17" s="77" t="e">
        <f>((1743.811*(POWER(AV17,1.852)*D17))/((POWER(E17,1.852)*(POWER(F17,4.87)))))</f>
        <v>#DIV/0!</v>
      </c>
      <c r="AX17" s="54" t="e">
        <f>-AW17</f>
        <v>#DIV/0!</v>
      </c>
      <c r="AY17" s="54" t="e">
        <f>AX17/AU17</f>
        <v>#DIV/0!</v>
      </c>
      <c r="AZ17" s="77" t="e">
        <f>((-1*$AX$21)/(1.85*$AY$21))</f>
        <v>#DIV/0!</v>
      </c>
      <c r="BA17" s="54"/>
      <c r="BB17" s="54" t="e">
        <f>AZ17+BA17</f>
        <v>#DIV/0!</v>
      </c>
      <c r="BC17" s="54" t="e">
        <f t="shared" si="1"/>
        <v>#DIV/0!</v>
      </c>
      <c r="BD17" s="54" t="e">
        <f t="shared" si="2"/>
        <v>#DIV/0!</v>
      </c>
    </row>
    <row r="18" spans="2:56" x14ac:dyDescent="0.35">
      <c r="B18" s="169"/>
      <c r="C18" s="19"/>
      <c r="D18" s="19"/>
      <c r="E18" s="19"/>
      <c r="F18" s="19"/>
      <c r="G18" s="107"/>
      <c r="H18" s="107">
        <f>ABS(G18)</f>
        <v>0</v>
      </c>
      <c r="I18" s="77" t="e">
        <f>((1743.811*(POWER(H18,1.852)*D18))/((POWER(E18,1.852)*(POWER(F18,4.87)))))</f>
        <v>#DIV/0!</v>
      </c>
      <c r="J18" s="77" t="e">
        <f>-I18</f>
        <v>#DIV/0!</v>
      </c>
      <c r="K18" s="77" t="e">
        <f>J18/G18</f>
        <v>#DIV/0!</v>
      </c>
      <c r="L18" s="77" t="e">
        <f>((-1*$J$21)/(1.85*$K$21))</f>
        <v>#DIV/0!</v>
      </c>
      <c r="M18" s="77"/>
      <c r="N18" s="77" t="e">
        <f>L18+M18</f>
        <v>#DIV/0!</v>
      </c>
      <c r="O18" s="77" t="e">
        <f>G18+N18</f>
        <v>#DIV/0!</v>
      </c>
      <c r="P18" s="77" t="e">
        <f t="shared" si="0"/>
        <v>#DIV/0!</v>
      </c>
      <c r="Q18" s="77" t="e">
        <f>((1743.811*(POWER(P18,1.852)*D18))/((POWER(E18,1.852)*(POWER(F18,4.87)))))</f>
        <v>#DIV/0!</v>
      </c>
      <c r="R18" s="77" t="e">
        <f>-Q18</f>
        <v>#DIV/0!</v>
      </c>
      <c r="S18" s="77" t="e">
        <f>R18/O18</f>
        <v>#DIV/0!</v>
      </c>
      <c r="T18" s="77" t="e">
        <f>((-1*$R$21)/(1.85*$S$21))</f>
        <v>#DIV/0!</v>
      </c>
      <c r="U18" s="77"/>
      <c r="V18" s="77" t="e">
        <f>T18+U18</f>
        <v>#DIV/0!</v>
      </c>
      <c r="W18" s="77" t="e">
        <f>O18+V18</f>
        <v>#DIV/0!</v>
      </c>
      <c r="X18" s="77" t="e">
        <f>ABS(W18)</f>
        <v>#DIV/0!</v>
      </c>
      <c r="Y18" s="77" t="e">
        <f>((1743.811*(POWER(X18,1.852)*D18))/((POWER(E18,1.852)*(POWER(F18,4.87)))))</f>
        <v>#DIV/0!</v>
      </c>
      <c r="Z18" s="77" t="e">
        <f>-Y18</f>
        <v>#DIV/0!</v>
      </c>
      <c r="AA18" s="77" t="e">
        <f>Z18/W18</f>
        <v>#DIV/0!</v>
      </c>
      <c r="AB18" s="77" t="e">
        <f>((-1*$Z$21)/(1.85*$AA$21))</f>
        <v>#DIV/0!</v>
      </c>
      <c r="AC18" s="77"/>
      <c r="AD18" s="77" t="e">
        <f>AB18+AC18</f>
        <v>#DIV/0!</v>
      </c>
      <c r="AE18" s="77" t="e">
        <f>W18+AD18</f>
        <v>#DIV/0!</v>
      </c>
      <c r="AF18" s="77" t="e">
        <f>ABS(AE18)</f>
        <v>#DIV/0!</v>
      </c>
      <c r="AG18" s="77" t="e">
        <f>((1743.811*(POWER(AF18,1.852)*D18))/((POWER(E18,1.852)*(POWER(F18,4.87)))))</f>
        <v>#DIV/0!</v>
      </c>
      <c r="AH18" s="77" t="e">
        <f>-AG18</f>
        <v>#DIV/0!</v>
      </c>
      <c r="AI18" s="77" t="e">
        <f>AH18/AE18</f>
        <v>#DIV/0!</v>
      </c>
      <c r="AJ18" s="77" t="e">
        <f>((-1*$AH$21)/(1.85*$AI$21))</f>
        <v>#DIV/0!</v>
      </c>
      <c r="AK18" s="77"/>
      <c r="AL18" s="77" t="e">
        <f>AJ18+AK18</f>
        <v>#DIV/0!</v>
      </c>
      <c r="AM18" s="77" t="e">
        <f>AE18+AL18</f>
        <v>#DIV/0!</v>
      </c>
      <c r="AN18" s="77" t="e">
        <f>ABS(AM18)</f>
        <v>#DIV/0!</v>
      </c>
      <c r="AO18" s="77" t="e">
        <f>((1743.811*(POWER(AN18,1.852)*D18))/((POWER(E18,1.852)*(POWER(F18,4.87)))))</f>
        <v>#DIV/0!</v>
      </c>
      <c r="AP18" s="79" t="e">
        <f>-AO18</f>
        <v>#DIV/0!</v>
      </c>
      <c r="AQ18" s="54" t="e">
        <f>AO18/AN18</f>
        <v>#DIV/0!</v>
      </c>
      <c r="AR18" s="77" t="e">
        <f>((-1*$AP$21)/(1.85*$AQ$21))</f>
        <v>#DIV/0!</v>
      </c>
      <c r="AS18" s="54"/>
      <c r="AT18" s="54" t="e">
        <f>AR18+AS18</f>
        <v>#DIV/0!</v>
      </c>
      <c r="AU18" s="54" t="e">
        <f>AM18+AT18</f>
        <v>#DIV/0!</v>
      </c>
      <c r="AV18" s="54" t="e">
        <f>ABS(AU18)</f>
        <v>#DIV/0!</v>
      </c>
      <c r="AW18" s="77" t="e">
        <f>((1743.811*(POWER(AV18,1.852)*D18))/((POWER(E18,1.852)*(POWER(F18,4.87)))))</f>
        <v>#DIV/0!</v>
      </c>
      <c r="AX18" s="54" t="e">
        <f>-AW18</f>
        <v>#DIV/0!</v>
      </c>
      <c r="AY18" s="54" t="e">
        <f>AX18/AU18</f>
        <v>#DIV/0!</v>
      </c>
      <c r="AZ18" s="77" t="e">
        <f>((-1*$AX$21)/(1.85*$AY$21))</f>
        <v>#DIV/0!</v>
      </c>
      <c r="BA18" s="54"/>
      <c r="BB18" s="54" t="e">
        <f>AZ18+BA18</f>
        <v>#DIV/0!</v>
      </c>
      <c r="BC18" s="54" t="e">
        <f t="shared" si="1"/>
        <v>#DIV/0!</v>
      </c>
      <c r="BD18" s="54" t="e">
        <f t="shared" si="2"/>
        <v>#DIV/0!</v>
      </c>
    </row>
    <row r="19" spans="2:56" x14ac:dyDescent="0.35">
      <c r="B19" s="169"/>
      <c r="C19" s="19"/>
      <c r="D19" s="19"/>
      <c r="E19" s="19"/>
      <c r="F19" s="19"/>
      <c r="G19" s="107"/>
      <c r="H19" s="107">
        <f>ABS(G19)</f>
        <v>0</v>
      </c>
      <c r="I19" s="77" t="e">
        <f>((1743.811*(POWER(H19,1.852)*D19))/((POWER(E19,1.852)*(POWER(F19,4.87)))))</f>
        <v>#DIV/0!</v>
      </c>
      <c r="J19" s="77" t="e">
        <f>I19</f>
        <v>#DIV/0!</v>
      </c>
      <c r="K19" s="77" t="e">
        <f>J19/G19</f>
        <v>#DIV/0!</v>
      </c>
      <c r="L19" s="77" t="e">
        <f>((-1*$J$21)/(1.85*$K$21))</f>
        <v>#DIV/0!</v>
      </c>
      <c r="M19" s="77"/>
      <c r="N19" s="77" t="e">
        <f>L19+M19</f>
        <v>#DIV/0!</v>
      </c>
      <c r="O19" s="77" t="e">
        <f>G19+N19</f>
        <v>#DIV/0!</v>
      </c>
      <c r="P19" s="77" t="e">
        <f t="shared" si="0"/>
        <v>#DIV/0!</v>
      </c>
      <c r="Q19" s="77" t="e">
        <f>((1743.811*(POWER(P19,1.852)*D19))/((POWER(E19,1.852)*(POWER(F19,4.87)))))</f>
        <v>#DIV/0!</v>
      </c>
      <c r="R19" s="77" t="e">
        <f>Q19</f>
        <v>#DIV/0!</v>
      </c>
      <c r="S19" s="77" t="e">
        <f>R19/O19</f>
        <v>#DIV/0!</v>
      </c>
      <c r="T19" s="77" t="e">
        <f>((-1*$R$21)/(1.85*$S$21))</f>
        <v>#DIV/0!</v>
      </c>
      <c r="U19" s="77"/>
      <c r="V19" s="77" t="e">
        <f>T19+U19</f>
        <v>#DIV/0!</v>
      </c>
      <c r="W19" s="77" t="e">
        <f>O19+V19</f>
        <v>#DIV/0!</v>
      </c>
      <c r="X19" s="77" t="e">
        <f>ABS(W19)</f>
        <v>#DIV/0!</v>
      </c>
      <c r="Y19" s="77" t="e">
        <f>((1743.811*(POWER(X19,1.852)*D19))/((POWER(E19,1.852)*(POWER(F19,4.87)))))</f>
        <v>#DIV/0!</v>
      </c>
      <c r="Z19" s="77" t="e">
        <f>Y19</f>
        <v>#DIV/0!</v>
      </c>
      <c r="AA19" s="77" t="e">
        <f>Z19/W19</f>
        <v>#DIV/0!</v>
      </c>
      <c r="AB19" s="77" t="e">
        <f>((-1*$Z$21)/(1.85*$AA$21))</f>
        <v>#DIV/0!</v>
      </c>
      <c r="AC19" s="77"/>
      <c r="AD19" s="77" t="e">
        <f>AB19+AC19</f>
        <v>#DIV/0!</v>
      </c>
      <c r="AE19" s="77" t="e">
        <f>W19+AD19</f>
        <v>#DIV/0!</v>
      </c>
      <c r="AF19" s="77" t="e">
        <f>ABS(AE19)</f>
        <v>#DIV/0!</v>
      </c>
      <c r="AG19" s="77" t="e">
        <f>((1743.811*(POWER(AF19,1.852)*D19))/((POWER(E19,1.852)*(POWER(F19,4.87)))))</f>
        <v>#DIV/0!</v>
      </c>
      <c r="AH19" s="77" t="e">
        <f>AG19</f>
        <v>#DIV/0!</v>
      </c>
      <c r="AI19" s="77" t="e">
        <f>AH19/AE19</f>
        <v>#DIV/0!</v>
      </c>
      <c r="AJ19" s="77" t="e">
        <f>((-1*$AH$21)/(1.85*$AI$21))</f>
        <v>#DIV/0!</v>
      </c>
      <c r="AK19" s="77"/>
      <c r="AL19" s="77" t="e">
        <f>AJ19+AK19</f>
        <v>#DIV/0!</v>
      </c>
      <c r="AM19" s="77" t="e">
        <f>AE19+AL19</f>
        <v>#DIV/0!</v>
      </c>
      <c r="AN19" s="77" t="e">
        <f>ABS(AM19)</f>
        <v>#DIV/0!</v>
      </c>
      <c r="AO19" s="77" t="e">
        <f>((1743.811*(POWER(AN19,1.852)*D19))/((POWER(E19,1.852)*(POWER(F19,4.87)))))</f>
        <v>#DIV/0!</v>
      </c>
      <c r="AP19" s="79" t="e">
        <f>AO19</f>
        <v>#DIV/0!</v>
      </c>
      <c r="AQ19" s="54" t="e">
        <f>AO19/AN19</f>
        <v>#DIV/0!</v>
      </c>
      <c r="AR19" s="77" t="e">
        <f>((-1*$AP$21)/(1.85*$AQ$21))</f>
        <v>#DIV/0!</v>
      </c>
      <c r="AS19" s="54"/>
      <c r="AT19" s="54" t="e">
        <f>AR19+AS19</f>
        <v>#DIV/0!</v>
      </c>
      <c r="AU19" s="54" t="e">
        <f>AM19+AT19</f>
        <v>#DIV/0!</v>
      </c>
      <c r="AV19" s="54" t="e">
        <f>ABS(AU19)</f>
        <v>#DIV/0!</v>
      </c>
      <c r="AW19" s="77" t="e">
        <f>((1743.811*(POWER(AV19,1.852)*D19))/((POWER(E19,1.852)*(POWER(F19,4.87)))))</f>
        <v>#DIV/0!</v>
      </c>
      <c r="AX19" s="54" t="e">
        <f>AW19</f>
        <v>#DIV/0!</v>
      </c>
      <c r="AY19" s="54" t="e">
        <f>AX19/AU19</f>
        <v>#DIV/0!</v>
      </c>
      <c r="AZ19" s="77" t="e">
        <f>((-1*$AX$21)/(1.85*$AY$21))</f>
        <v>#DIV/0!</v>
      </c>
      <c r="BA19" s="54"/>
      <c r="BB19" s="54" t="e">
        <f>AZ19+BA19</f>
        <v>#DIV/0!</v>
      </c>
      <c r="BC19" s="54" t="e">
        <f t="shared" si="1"/>
        <v>#DIV/0!</v>
      </c>
      <c r="BD19" s="54" t="e">
        <f t="shared" si="2"/>
        <v>#DIV/0!</v>
      </c>
    </row>
    <row r="20" spans="2:56" x14ac:dyDescent="0.35">
      <c r="B20" s="169"/>
      <c r="C20" s="19"/>
      <c r="D20" s="19"/>
      <c r="E20" s="19"/>
      <c r="F20" s="19"/>
      <c r="G20" s="107"/>
      <c r="H20" s="107">
        <f>ABS(G20)</f>
        <v>0</v>
      </c>
      <c r="I20" s="77" t="e">
        <f>((1743.811*(POWER(H20,1.852)*D20))/((POWER(E20,1.852)*(POWER(F20,4.87)))))</f>
        <v>#DIV/0!</v>
      </c>
      <c r="J20" s="77" t="e">
        <f>I20</f>
        <v>#DIV/0!</v>
      </c>
      <c r="K20" s="77" t="e">
        <f>J20/G20</f>
        <v>#DIV/0!</v>
      </c>
      <c r="L20" s="77" t="e">
        <f>((-1*$J$21)/(1.85*$K$21))</f>
        <v>#DIV/0!</v>
      </c>
      <c r="M20" s="77"/>
      <c r="N20" s="77" t="e">
        <f>L20+M20</f>
        <v>#DIV/0!</v>
      </c>
      <c r="O20" s="77" t="e">
        <f>G20+N20</f>
        <v>#DIV/0!</v>
      </c>
      <c r="P20" s="77" t="e">
        <f t="shared" si="0"/>
        <v>#DIV/0!</v>
      </c>
      <c r="Q20" s="77" t="e">
        <f>((1743.811*(POWER(P20,1.852)*D20))/((POWER(E20,1.852)*(POWER(F20,4.87)))))</f>
        <v>#DIV/0!</v>
      </c>
      <c r="R20" s="77" t="e">
        <f>Q20</f>
        <v>#DIV/0!</v>
      </c>
      <c r="S20" s="77" t="e">
        <f>R20/O20</f>
        <v>#DIV/0!</v>
      </c>
      <c r="T20" s="77" t="e">
        <f>((-1*$R$21)/(1.85*$S$21))</f>
        <v>#DIV/0!</v>
      </c>
      <c r="U20" s="77"/>
      <c r="V20" s="77" t="e">
        <f>T20+U20</f>
        <v>#DIV/0!</v>
      </c>
      <c r="W20" s="77" t="e">
        <f>O20+V20</f>
        <v>#DIV/0!</v>
      </c>
      <c r="X20" s="77" t="e">
        <f>ABS(W20)</f>
        <v>#DIV/0!</v>
      </c>
      <c r="Y20" s="77" t="e">
        <f>((1743.811*(POWER(X20,1.852)*D20))/((POWER(E20,1.852)*(POWER(F20,4.87)))))</f>
        <v>#DIV/0!</v>
      </c>
      <c r="Z20" s="77" t="e">
        <f>Y20</f>
        <v>#DIV/0!</v>
      </c>
      <c r="AA20" s="77" t="e">
        <f>Z20/W20</f>
        <v>#DIV/0!</v>
      </c>
      <c r="AB20" s="77" t="e">
        <f>((-1*$Z$21)/(1.85*$AA$21))</f>
        <v>#DIV/0!</v>
      </c>
      <c r="AC20" s="77"/>
      <c r="AD20" s="77" t="e">
        <f>AB20+AC20</f>
        <v>#DIV/0!</v>
      </c>
      <c r="AE20" s="77" t="e">
        <f>W20+AD20</f>
        <v>#DIV/0!</v>
      </c>
      <c r="AF20" s="77" t="e">
        <f>ABS(AE20)</f>
        <v>#DIV/0!</v>
      </c>
      <c r="AG20" s="77" t="e">
        <f>((1743.811*(POWER(AF20,1.852)*D20))/((POWER(E20,1.852)*(POWER(F20,4.87)))))</f>
        <v>#DIV/0!</v>
      </c>
      <c r="AH20" s="77" t="e">
        <f>AG20</f>
        <v>#DIV/0!</v>
      </c>
      <c r="AI20" s="77" t="e">
        <f>AH20/AE20</f>
        <v>#DIV/0!</v>
      </c>
      <c r="AJ20" s="77" t="e">
        <f>((-1*$AH$21)/(1.85*$AI$21))</f>
        <v>#DIV/0!</v>
      </c>
      <c r="AK20" s="77"/>
      <c r="AL20" s="77" t="e">
        <f>AJ20+AK20</f>
        <v>#DIV/0!</v>
      </c>
      <c r="AM20" s="77" t="e">
        <f>AE20+AL20</f>
        <v>#DIV/0!</v>
      </c>
      <c r="AN20" s="77" t="e">
        <f>ABS(AM20)</f>
        <v>#DIV/0!</v>
      </c>
      <c r="AO20" s="77" t="e">
        <f>((1743.811*(POWER(AN20,1.852)*D20))/((POWER(E20,1.852)*(POWER(F20,4.87)))))</f>
        <v>#DIV/0!</v>
      </c>
      <c r="AP20" s="79" t="e">
        <f>AO20</f>
        <v>#DIV/0!</v>
      </c>
      <c r="AQ20" s="54" t="e">
        <f>AO20/AN20</f>
        <v>#DIV/0!</v>
      </c>
      <c r="AR20" s="77" t="e">
        <f>((-1*$AP$21)/(1.85*$AQ$21))</f>
        <v>#DIV/0!</v>
      </c>
      <c r="AS20" s="54"/>
      <c r="AT20" s="54" t="e">
        <f>AR20+AS20</f>
        <v>#DIV/0!</v>
      </c>
      <c r="AU20" s="54" t="e">
        <f>AM20+AT20</f>
        <v>#DIV/0!</v>
      </c>
      <c r="AV20" s="54" t="e">
        <f>ABS(AU20)</f>
        <v>#DIV/0!</v>
      </c>
      <c r="AW20" s="77" t="e">
        <f>((1743.811*(POWER(AV20,1.852)*D20))/((POWER(E20,1.852)*(POWER(F20,4.87)))))</f>
        <v>#DIV/0!</v>
      </c>
      <c r="AX20" s="54" t="e">
        <f>AW20</f>
        <v>#DIV/0!</v>
      </c>
      <c r="AY20" s="54" t="e">
        <f>AX20/AU20</f>
        <v>#DIV/0!</v>
      </c>
      <c r="AZ20" s="77" t="e">
        <f>((-1*$AX$21)/(1.85*$AY$21))</f>
        <v>#DIV/0!</v>
      </c>
      <c r="BA20" s="54"/>
      <c r="BB20" s="54" t="e">
        <f>AZ20+BA20</f>
        <v>#DIV/0!</v>
      </c>
      <c r="BC20" s="54" t="e">
        <f t="shared" si="1"/>
        <v>#DIV/0!</v>
      </c>
      <c r="BD20" s="54" t="e">
        <f t="shared" si="2"/>
        <v>#DIV/0!</v>
      </c>
    </row>
    <row r="21" spans="2:56" x14ac:dyDescent="0.35">
      <c r="B21" s="1"/>
      <c r="C21" s="1"/>
      <c r="D21" s="1"/>
      <c r="E21" s="1"/>
      <c r="F21" s="1"/>
      <c r="G21" s="115"/>
      <c r="H21" s="115"/>
      <c r="I21" s="106"/>
      <c r="J21" s="107" t="e">
        <f>SUM(J17:J20)</f>
        <v>#DIV/0!</v>
      </c>
      <c r="K21" s="54" t="e">
        <f>SUM(K17:K20)</f>
        <v>#DIV/0!</v>
      </c>
      <c r="L21" s="116"/>
      <c r="M21" s="116"/>
      <c r="N21" s="116"/>
      <c r="O21" s="116"/>
      <c r="P21" s="116"/>
      <c r="Q21" s="116"/>
      <c r="R21" s="54" t="e">
        <f>SUM(R17:R20)</f>
        <v>#DIV/0!</v>
      </c>
      <c r="S21" s="54" t="e">
        <f>SUM(S17:S20)</f>
        <v>#DIV/0!</v>
      </c>
      <c r="T21" s="116"/>
      <c r="U21" s="116"/>
      <c r="V21" s="116"/>
      <c r="W21" s="116"/>
      <c r="X21" s="116"/>
      <c r="Y21" s="116"/>
      <c r="Z21" s="117" t="e">
        <f>SUM(Z17:Z20)</f>
        <v>#DIV/0!</v>
      </c>
      <c r="AA21" s="103" t="e">
        <f>SUM(AA17:AA20)</f>
        <v>#DIV/0!</v>
      </c>
      <c r="AB21" s="116"/>
      <c r="AC21" s="116"/>
      <c r="AD21" s="116"/>
      <c r="AE21" s="116"/>
      <c r="AF21" s="116"/>
      <c r="AG21" s="116"/>
      <c r="AH21" s="118" t="e">
        <f>SUM(AH17:AH20)</f>
        <v>#DIV/0!</v>
      </c>
      <c r="AI21" s="54" t="e">
        <f>SUM(AI17:AI20)</f>
        <v>#DIV/0!</v>
      </c>
      <c r="AJ21" s="82"/>
      <c r="AK21" s="116"/>
      <c r="AL21" s="116"/>
      <c r="AM21" s="116"/>
      <c r="AN21" s="116"/>
      <c r="AO21" s="106"/>
      <c r="AP21" s="33" t="e">
        <f>SUM(AP17:AP20)</f>
        <v>#DIV/0!</v>
      </c>
      <c r="AQ21" s="54" t="e">
        <f>SUM(AQ17:AQ20)</f>
        <v>#DIV/0!</v>
      </c>
      <c r="AR21" s="116"/>
      <c r="AS21" s="106"/>
      <c r="AT21" s="116"/>
      <c r="AU21" s="116"/>
      <c r="AV21" s="116"/>
      <c r="AW21" s="116"/>
      <c r="AX21" s="54" t="e">
        <f>SUM(AX17:AX20)</f>
        <v>#DIV/0!</v>
      </c>
      <c r="AY21" s="54" t="e">
        <f>SUM(AY17:AY20)</f>
        <v>#DIV/0!</v>
      </c>
      <c r="AZ21" s="116"/>
      <c r="BA21" s="116"/>
      <c r="BB21" s="116"/>
      <c r="BC21" s="106"/>
      <c r="BD21" s="106"/>
    </row>
    <row r="22" spans="2:56" x14ac:dyDescent="0.35">
      <c r="G22" s="120"/>
      <c r="H22" s="120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92"/>
      <c r="AQ22" s="116"/>
      <c r="AR22" s="116"/>
      <c r="AS22" s="106"/>
      <c r="AT22" s="116"/>
      <c r="AU22" s="116"/>
      <c r="AV22" s="116"/>
      <c r="AW22" s="116"/>
      <c r="AX22" s="116"/>
      <c r="AY22" s="116"/>
      <c r="AZ22" s="116"/>
      <c r="BA22" s="116"/>
      <c r="BB22" s="116"/>
      <c r="BC22" s="106"/>
      <c r="BD22" s="106"/>
    </row>
    <row r="23" spans="2:56" x14ac:dyDescent="0.35">
      <c r="G23" s="120"/>
      <c r="H23" s="120"/>
      <c r="I23" s="116"/>
      <c r="J23" s="116"/>
      <c r="K23" s="116"/>
      <c r="L23" s="116"/>
      <c r="M23" s="116"/>
      <c r="N23" s="116"/>
      <c r="O23" s="116"/>
      <c r="P23" s="116"/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92"/>
      <c r="AQ23" s="116"/>
      <c r="AR23" s="116"/>
      <c r="AS23" s="106"/>
      <c r="AT23" s="116"/>
      <c r="AU23" s="116"/>
      <c r="AV23" s="116"/>
      <c r="AW23" s="116"/>
      <c r="AX23" s="116"/>
      <c r="AY23" s="116"/>
      <c r="AZ23" s="116"/>
      <c r="BA23" s="116"/>
      <c r="BB23" s="116"/>
      <c r="BC23" s="106"/>
      <c r="BD23" s="106"/>
    </row>
    <row r="24" spans="2:56" x14ac:dyDescent="0.35">
      <c r="B24" s="169">
        <v>4</v>
      </c>
      <c r="C24" s="19"/>
      <c r="D24" s="19"/>
      <c r="E24" s="19"/>
      <c r="F24" s="19"/>
      <c r="G24" s="107"/>
      <c r="H24" s="107">
        <f>ABS(G24)</f>
        <v>0</v>
      </c>
      <c r="I24" s="77" t="e">
        <f>((1743.811*(POWER(H24,1.852)*D24))/((POWER(E24,1.852)*(POWER(F24,4.87)))))</f>
        <v>#DIV/0!</v>
      </c>
      <c r="J24" s="77" t="e">
        <f>I24*-1</f>
        <v>#DIV/0!</v>
      </c>
      <c r="K24" s="77" t="e">
        <f>J24/G24</f>
        <v>#DIV/0!</v>
      </c>
      <c r="L24" s="77" t="e">
        <f>((-1*$J$28)/(1.85*$K$28))</f>
        <v>#DIV/0!</v>
      </c>
      <c r="M24" s="77" t="e">
        <f>-L12</f>
        <v>#DIV/0!</v>
      </c>
      <c r="N24" s="77" t="e">
        <f>L24+M24</f>
        <v>#DIV/0!</v>
      </c>
      <c r="O24" s="77" t="e">
        <f>G24+N24</f>
        <v>#DIV/0!</v>
      </c>
      <c r="P24" s="77" t="e">
        <f>ABS(O24)</f>
        <v>#DIV/0!</v>
      </c>
      <c r="Q24" s="77" t="e">
        <f>((1743.811*(POWER(P24,1.852)*D24))/((POWER(E24,1.852)*(POWER(F24,4.87)))))</f>
        <v>#DIV/0!</v>
      </c>
      <c r="R24" s="77" t="e">
        <f>Q24*-1</f>
        <v>#DIV/0!</v>
      </c>
      <c r="S24" s="77" t="e">
        <f>R24/O24</f>
        <v>#DIV/0!</v>
      </c>
      <c r="T24" s="77" t="e">
        <f>((-1*$R$28)/(1.85*$S$28))</f>
        <v>#DIV/0!</v>
      </c>
      <c r="U24" s="77" t="e">
        <f>-T12</f>
        <v>#DIV/0!</v>
      </c>
      <c r="V24" s="77" t="e">
        <f>T24+U24</f>
        <v>#DIV/0!</v>
      </c>
      <c r="W24" s="77" t="e">
        <f>O24+V24</f>
        <v>#DIV/0!</v>
      </c>
      <c r="X24" s="77" t="e">
        <f>ABS(W24)</f>
        <v>#DIV/0!</v>
      </c>
      <c r="Y24" s="77" t="e">
        <f>((1743.811*(POWER(X24,1.852)*D24))/((POWER(E24,1.852)*(POWER(F24,4.87)))))</f>
        <v>#DIV/0!</v>
      </c>
      <c r="Z24" s="77" t="e">
        <f>-Y24</f>
        <v>#DIV/0!</v>
      </c>
      <c r="AA24" s="77" t="e">
        <f>Z24/W24</f>
        <v>#DIV/0!</v>
      </c>
      <c r="AB24" s="77" t="e">
        <f>((-1*$Z$28)/(1.85*$AA$28))</f>
        <v>#DIV/0!</v>
      </c>
      <c r="AC24" s="77" t="e">
        <f>-AB12</f>
        <v>#DIV/0!</v>
      </c>
      <c r="AD24" s="77" t="e">
        <f>AB24+AC24</f>
        <v>#DIV/0!</v>
      </c>
      <c r="AE24" s="104" t="e">
        <f>W24+AD24</f>
        <v>#DIV/0!</v>
      </c>
      <c r="AF24" s="77" t="e">
        <f>ABS(AE24)</f>
        <v>#DIV/0!</v>
      </c>
      <c r="AG24" s="77" t="e">
        <f>((1743.811*(POWER(AF24,1.852)*D24))/((POWER(E24,1.852)*(POWER(F24,4.87)))))</f>
        <v>#DIV/0!</v>
      </c>
      <c r="AH24" s="77" t="e">
        <f>-AG24</f>
        <v>#DIV/0!</v>
      </c>
      <c r="AI24" s="77" t="e">
        <f>AH24/AE24</f>
        <v>#DIV/0!</v>
      </c>
      <c r="AJ24" s="77" t="e">
        <f>((-1*$AH$28)/(1.85*$AI$28))</f>
        <v>#DIV/0!</v>
      </c>
      <c r="AK24" s="77" t="e">
        <f>-AJ12</f>
        <v>#DIV/0!</v>
      </c>
      <c r="AL24" s="77" t="e">
        <f>AJ24+AK24</f>
        <v>#DIV/0!</v>
      </c>
      <c r="AM24" s="77" t="e">
        <f>AE24+AL24</f>
        <v>#DIV/0!</v>
      </c>
      <c r="AN24" s="77" t="e">
        <f>ABS(AM24)</f>
        <v>#DIV/0!</v>
      </c>
      <c r="AO24" s="77" t="e">
        <f>((1743.811*(POWER(AN24,1.852)*D24))/((POWER(E24,1.852)*(POWER(F24,4.87)))))</f>
        <v>#DIV/0!</v>
      </c>
      <c r="AP24" s="79" t="e">
        <f>-AO24</f>
        <v>#DIV/0!</v>
      </c>
      <c r="AQ24" s="54" t="e">
        <f>AO24/AN24</f>
        <v>#DIV/0!</v>
      </c>
      <c r="AR24" s="77" t="e">
        <f>((-1*$AP$28)/(1.85*$AQ$28))</f>
        <v>#DIV/0!</v>
      </c>
      <c r="AS24" s="54" t="e">
        <f>-AR12</f>
        <v>#DIV/0!</v>
      </c>
      <c r="AT24" s="54" t="e">
        <f>AR24+AS24</f>
        <v>#DIV/0!</v>
      </c>
      <c r="AU24" s="54" t="e">
        <f>AM24+AT24</f>
        <v>#DIV/0!</v>
      </c>
      <c r="AV24" s="54" t="e">
        <f>ABS(AU24)</f>
        <v>#DIV/0!</v>
      </c>
      <c r="AW24" s="77" t="e">
        <f>((1743.811*(POWER(AV24,1.852)*D24))/((POWER(E24,1.852)*(POWER(F24,4.87)))))</f>
        <v>#DIV/0!</v>
      </c>
      <c r="AX24" s="54" t="e">
        <f>-AW24</f>
        <v>#DIV/0!</v>
      </c>
      <c r="AY24" s="54" t="e">
        <f>AX24/AU24</f>
        <v>#DIV/0!</v>
      </c>
      <c r="AZ24" s="77" t="e">
        <f>((-1*$AX$28)/(1.85*$AY$28))</f>
        <v>#DIV/0!</v>
      </c>
      <c r="BA24" s="54" t="e">
        <f>-AZ12</f>
        <v>#DIV/0!</v>
      </c>
      <c r="BB24" s="54" t="e">
        <f>AZ24+BA24</f>
        <v>#DIV/0!</v>
      </c>
      <c r="BC24" s="54" t="e">
        <f t="shared" si="1"/>
        <v>#DIV/0!</v>
      </c>
      <c r="BD24" s="54" t="e">
        <f t="shared" si="2"/>
        <v>#DIV/0!</v>
      </c>
    </row>
    <row r="25" spans="2:56" x14ac:dyDescent="0.35">
      <c r="B25" s="169"/>
      <c r="C25" s="19"/>
      <c r="D25" s="19"/>
      <c r="E25" s="19"/>
      <c r="F25" s="19"/>
      <c r="G25" s="107"/>
      <c r="H25" s="107">
        <f>ABS(G25)</f>
        <v>0</v>
      </c>
      <c r="I25" s="77" t="e">
        <f>((1743.811*(POWER(H25,1.852)*D25))/((POWER(E25,1.852)*(POWER(F25,4.87)))))</f>
        <v>#DIV/0!</v>
      </c>
      <c r="J25" s="77" t="e">
        <f>-I25</f>
        <v>#DIV/0!</v>
      </c>
      <c r="K25" s="77" t="e">
        <f>J25/G25</f>
        <v>#DIV/0!</v>
      </c>
      <c r="L25" s="77" t="e">
        <f>((-1*$J$28)/(1.85*$K$28))</f>
        <v>#DIV/0!</v>
      </c>
      <c r="M25" s="77" t="e">
        <f>-L20</f>
        <v>#DIV/0!</v>
      </c>
      <c r="N25" s="77" t="e">
        <f>L25+M25</f>
        <v>#DIV/0!</v>
      </c>
      <c r="O25" s="77" t="e">
        <f>G25+N25</f>
        <v>#DIV/0!</v>
      </c>
      <c r="P25" s="77" t="e">
        <f>ABS(O25)</f>
        <v>#DIV/0!</v>
      </c>
      <c r="Q25" s="77" t="e">
        <f>((1743.811*(POWER(P25,1.852)*D25))/((POWER(E25,1.852)*(POWER(F25,4.87)))))</f>
        <v>#DIV/0!</v>
      </c>
      <c r="R25" s="77" t="e">
        <f>-Q25</f>
        <v>#DIV/0!</v>
      </c>
      <c r="S25" s="77" t="e">
        <f>R25/O25</f>
        <v>#DIV/0!</v>
      </c>
      <c r="T25" s="77" t="e">
        <f>((-1*$R$28)/(1.85*$S$28))</f>
        <v>#DIV/0!</v>
      </c>
      <c r="U25" s="77" t="e">
        <f>-T20</f>
        <v>#DIV/0!</v>
      </c>
      <c r="V25" s="77" t="e">
        <f>T25+U25</f>
        <v>#DIV/0!</v>
      </c>
      <c r="W25" s="77" t="e">
        <f>O25+V25</f>
        <v>#DIV/0!</v>
      </c>
      <c r="X25" s="77" t="e">
        <f>ABS(W25)</f>
        <v>#DIV/0!</v>
      </c>
      <c r="Y25" s="77" t="e">
        <f>((1743.811*(POWER(X25,1.852)*D25))/((POWER(E25,1.852)*(POWER(F25,4.87)))))</f>
        <v>#DIV/0!</v>
      </c>
      <c r="Z25" s="77" t="e">
        <f>-Y25</f>
        <v>#DIV/0!</v>
      </c>
      <c r="AA25" s="77" t="e">
        <f>Z25/W25</f>
        <v>#DIV/0!</v>
      </c>
      <c r="AB25" s="77" t="e">
        <f>((-1*$Z$28)/(1.85*$AA$28))</f>
        <v>#DIV/0!</v>
      </c>
      <c r="AC25" s="77" t="e">
        <f>AB20</f>
        <v>#DIV/0!</v>
      </c>
      <c r="AD25" s="77" t="e">
        <f>AB25+AC25</f>
        <v>#DIV/0!</v>
      </c>
      <c r="AE25" s="77" t="e">
        <f>W25+AD25</f>
        <v>#DIV/0!</v>
      </c>
      <c r="AF25" s="77" t="e">
        <f>ABS(AE25)</f>
        <v>#DIV/0!</v>
      </c>
      <c r="AG25" s="77" t="e">
        <f>((1743.811*(POWER(AF25,1.852)*D25))/((POWER(E25,1.852)*(POWER(F25,4.87)))))</f>
        <v>#DIV/0!</v>
      </c>
      <c r="AH25" s="77" t="e">
        <f>-AG25</f>
        <v>#DIV/0!</v>
      </c>
      <c r="AI25" s="77" t="e">
        <f>AH25/AE25</f>
        <v>#DIV/0!</v>
      </c>
      <c r="AJ25" s="77" t="e">
        <f>((-1*$AH$28)/(1.85*$AI$28))</f>
        <v>#DIV/0!</v>
      </c>
      <c r="AK25" s="77" t="e">
        <f>-AJ20</f>
        <v>#DIV/0!</v>
      </c>
      <c r="AL25" s="77" t="e">
        <f>AJ25+AK25</f>
        <v>#DIV/0!</v>
      </c>
      <c r="AM25" s="77" t="e">
        <f>AE25+AL25</f>
        <v>#DIV/0!</v>
      </c>
      <c r="AN25" s="77" t="e">
        <f>ABS(AM25)</f>
        <v>#DIV/0!</v>
      </c>
      <c r="AO25" s="77" t="e">
        <f>((1743.811*(POWER(AN25,1.852)*D25))/((POWER(E25,1.852)*(POWER(F25,4.87)))))</f>
        <v>#DIV/0!</v>
      </c>
      <c r="AP25" s="79" t="e">
        <f>-AO25</f>
        <v>#DIV/0!</v>
      </c>
      <c r="AQ25" s="54" t="e">
        <f>AO25/AN25</f>
        <v>#DIV/0!</v>
      </c>
      <c r="AR25" s="77" t="e">
        <f>((-1*$AP$28)/(1.85*$AQ$28))</f>
        <v>#DIV/0!</v>
      </c>
      <c r="AS25" s="54" t="e">
        <f>-AR20</f>
        <v>#DIV/0!</v>
      </c>
      <c r="AT25" s="54" t="e">
        <f>AR25+AS25</f>
        <v>#DIV/0!</v>
      </c>
      <c r="AU25" s="54" t="e">
        <f>AM25+AT25</f>
        <v>#DIV/0!</v>
      </c>
      <c r="AV25" s="54" t="e">
        <f>ABS(AU25)</f>
        <v>#DIV/0!</v>
      </c>
      <c r="AW25" s="77" t="e">
        <f>((1743.811*(POWER(AV25,1.852)*D25))/((POWER(E25,1.852)*(POWER(F25,4.87)))))</f>
        <v>#DIV/0!</v>
      </c>
      <c r="AX25" s="54" t="e">
        <f>-AW25</f>
        <v>#DIV/0!</v>
      </c>
      <c r="AY25" s="54" t="e">
        <f>AX25/AU25</f>
        <v>#DIV/0!</v>
      </c>
      <c r="AZ25" s="77" t="e">
        <f>((-1*$AX$28)/(1.85*$AY$28))</f>
        <v>#DIV/0!</v>
      </c>
      <c r="BA25" s="54">
        <f>-AZ21</f>
        <v>0</v>
      </c>
      <c r="BB25" s="54" t="e">
        <f>AZ25+BA25</f>
        <v>#DIV/0!</v>
      </c>
      <c r="BC25" s="54" t="e">
        <f t="shared" si="1"/>
        <v>#DIV/0!</v>
      </c>
      <c r="BD25" s="54" t="e">
        <f t="shared" si="2"/>
        <v>#DIV/0!</v>
      </c>
    </row>
    <row r="26" spans="2:56" x14ac:dyDescent="0.35">
      <c r="B26" s="169"/>
      <c r="C26" s="19"/>
      <c r="D26" s="19"/>
      <c r="E26" s="19"/>
      <c r="F26" s="19"/>
      <c r="G26" s="107"/>
      <c r="H26" s="107">
        <f>ABS(G26)</f>
        <v>0</v>
      </c>
      <c r="I26" s="77" t="e">
        <f>((1743.811*(POWER(H26,1.852)*D26))/((POWER(E26,1.852)*(POWER(F26,4.87)))))</f>
        <v>#DIV/0!</v>
      </c>
      <c r="J26" s="77" t="e">
        <f>I26</f>
        <v>#DIV/0!</v>
      </c>
      <c r="K26" s="77" t="e">
        <f>J26/G26</f>
        <v>#DIV/0!</v>
      </c>
      <c r="L26" s="77" t="e">
        <f>((-1*$J$28)/(1.85*$K$28))</f>
        <v>#DIV/0!</v>
      </c>
      <c r="M26" s="77"/>
      <c r="N26" s="77" t="e">
        <f>L26+M26</f>
        <v>#DIV/0!</v>
      </c>
      <c r="O26" s="77" t="e">
        <f>G26+N26</f>
        <v>#DIV/0!</v>
      </c>
      <c r="P26" s="77" t="e">
        <f>ABS(O26)</f>
        <v>#DIV/0!</v>
      </c>
      <c r="Q26" s="77" t="e">
        <f>((1743.811*(POWER(P26,1.852)*D26))/((POWER(E26,1.852)*(POWER(F26,4.87)))))</f>
        <v>#DIV/0!</v>
      </c>
      <c r="R26" s="77" t="e">
        <f>Q26</f>
        <v>#DIV/0!</v>
      </c>
      <c r="S26" s="77" t="e">
        <f>R26/O26</f>
        <v>#DIV/0!</v>
      </c>
      <c r="T26" s="77" t="e">
        <f>((-1*$R$28)/(1.85*$S$28))</f>
        <v>#DIV/0!</v>
      </c>
      <c r="U26" s="77"/>
      <c r="V26" s="77" t="e">
        <f>T26+U26</f>
        <v>#DIV/0!</v>
      </c>
      <c r="W26" s="77" t="e">
        <f>O26+V26</f>
        <v>#DIV/0!</v>
      </c>
      <c r="X26" s="77" t="e">
        <f>ABS(W26)</f>
        <v>#DIV/0!</v>
      </c>
      <c r="Y26" s="77" t="e">
        <f>((1743.811*(POWER(X26,1.852)*D26))/((POWER(E26,1.852)*(POWER(F26,4.87)))))</f>
        <v>#DIV/0!</v>
      </c>
      <c r="Z26" s="77" t="e">
        <f>Y26</f>
        <v>#DIV/0!</v>
      </c>
      <c r="AA26" s="77" t="e">
        <f>Z26/W26</f>
        <v>#DIV/0!</v>
      </c>
      <c r="AB26" s="77" t="e">
        <f>((-1*$Z$28)/(1.85*$AA$28))</f>
        <v>#DIV/0!</v>
      </c>
      <c r="AC26" s="77"/>
      <c r="AD26" s="77" t="e">
        <f>AB26+AC26</f>
        <v>#DIV/0!</v>
      </c>
      <c r="AE26" s="77" t="e">
        <f>W26+AD26</f>
        <v>#DIV/0!</v>
      </c>
      <c r="AF26" s="77" t="e">
        <f>ABS(AE26)</f>
        <v>#DIV/0!</v>
      </c>
      <c r="AG26" s="77" t="e">
        <f>((1743.811*(POWER(AF26,1.852)*D26))/((POWER(E26,1.852)*(POWER(F26,4.87)))))</f>
        <v>#DIV/0!</v>
      </c>
      <c r="AH26" s="77" t="e">
        <f>AG26</f>
        <v>#DIV/0!</v>
      </c>
      <c r="AI26" s="77" t="e">
        <f>AH26/AE26</f>
        <v>#DIV/0!</v>
      </c>
      <c r="AJ26" s="77" t="e">
        <f>((-1*$AH$28)/(1.85*$AI$28))</f>
        <v>#DIV/0!</v>
      </c>
      <c r="AK26" s="77"/>
      <c r="AL26" s="77" t="e">
        <f>AJ26+AK26</f>
        <v>#DIV/0!</v>
      </c>
      <c r="AM26" s="77" t="e">
        <f>AE26+AL26</f>
        <v>#DIV/0!</v>
      </c>
      <c r="AN26" s="77" t="e">
        <f>ABS(AM26)</f>
        <v>#DIV/0!</v>
      </c>
      <c r="AO26" s="77" t="e">
        <f>((1743.811*(POWER(AN26,1.852)*D26))/((POWER(E26,1.852)*(POWER(F26,4.87)))))</f>
        <v>#DIV/0!</v>
      </c>
      <c r="AP26" s="79" t="e">
        <f>AO26</f>
        <v>#DIV/0!</v>
      </c>
      <c r="AQ26" s="54" t="e">
        <f>AO26/AN26</f>
        <v>#DIV/0!</v>
      </c>
      <c r="AR26" s="77" t="e">
        <f>((-1*$AP$28)/(1.85*$AQ$28))</f>
        <v>#DIV/0!</v>
      </c>
      <c r="AS26" s="54"/>
      <c r="AT26" s="54" t="e">
        <f>AR26+AS26</f>
        <v>#DIV/0!</v>
      </c>
      <c r="AU26" s="54" t="e">
        <f>AM26+AT26</f>
        <v>#DIV/0!</v>
      </c>
      <c r="AV26" s="54" t="e">
        <f>ABS(AU26)</f>
        <v>#DIV/0!</v>
      </c>
      <c r="AW26" s="77" t="e">
        <f>((1743.811*(POWER(AV26,1.852)*D26))/((POWER(E26,1.852)*(POWER(F26,4.87)))))</f>
        <v>#DIV/0!</v>
      </c>
      <c r="AX26" s="54" t="e">
        <f>AW26</f>
        <v>#DIV/0!</v>
      </c>
      <c r="AY26" s="54" t="e">
        <f>AX26/AU26</f>
        <v>#DIV/0!</v>
      </c>
      <c r="AZ26" s="77" t="e">
        <f>((-1*$AX$28)/(1.85*$AY$28))</f>
        <v>#DIV/0!</v>
      </c>
      <c r="BA26" s="54"/>
      <c r="BB26" s="54" t="e">
        <f>AZ26+BA26</f>
        <v>#DIV/0!</v>
      </c>
      <c r="BC26" s="54" t="e">
        <f t="shared" si="1"/>
        <v>#DIV/0!</v>
      </c>
      <c r="BD26" s="54" t="e">
        <f t="shared" si="2"/>
        <v>#DIV/0!</v>
      </c>
    </row>
    <row r="27" spans="2:56" x14ac:dyDescent="0.35">
      <c r="B27" s="169"/>
      <c r="C27" s="19"/>
      <c r="D27" s="19"/>
      <c r="E27" s="19"/>
      <c r="F27" s="19"/>
      <c r="G27" s="107"/>
      <c r="H27" s="107">
        <f>ABS(G27)</f>
        <v>0</v>
      </c>
      <c r="I27" s="77" t="e">
        <f>((1743.811*(POWER(H27,1.852)*D27))/((POWER(E27,1.852)*(POWER(F27,4.87)))))</f>
        <v>#DIV/0!</v>
      </c>
      <c r="J27" s="77" t="e">
        <f>I27</f>
        <v>#DIV/0!</v>
      </c>
      <c r="K27" s="77" t="e">
        <f>J27/G27</f>
        <v>#DIV/0!</v>
      </c>
      <c r="L27" s="77" t="e">
        <f>((-1*$J$28)/(1.85*$K$28))</f>
        <v>#DIV/0!</v>
      </c>
      <c r="M27" s="77"/>
      <c r="N27" s="77" t="e">
        <f>L27+M27</f>
        <v>#DIV/0!</v>
      </c>
      <c r="O27" s="77" t="e">
        <f>G27+N27</f>
        <v>#DIV/0!</v>
      </c>
      <c r="P27" s="77" t="e">
        <f>ABS(O27)</f>
        <v>#DIV/0!</v>
      </c>
      <c r="Q27" s="77" t="e">
        <f>((1743.811*(POWER(P27,1.852)*D27))/((POWER(E27,1.852)*(POWER(F27,4.87)))))</f>
        <v>#DIV/0!</v>
      </c>
      <c r="R27" s="77" t="e">
        <f>Q27</f>
        <v>#DIV/0!</v>
      </c>
      <c r="S27" s="77" t="e">
        <f>R27/O27</f>
        <v>#DIV/0!</v>
      </c>
      <c r="T27" s="77" t="e">
        <f>((-1*$R$28)/(1.85*$S$28))</f>
        <v>#DIV/0!</v>
      </c>
      <c r="U27" s="77"/>
      <c r="V27" s="77" t="e">
        <f>T27+U27</f>
        <v>#DIV/0!</v>
      </c>
      <c r="W27" s="77" t="e">
        <f>O27+V27</f>
        <v>#DIV/0!</v>
      </c>
      <c r="X27" s="77" t="e">
        <f>ABS(W27)</f>
        <v>#DIV/0!</v>
      </c>
      <c r="Y27" s="77" t="e">
        <f>((1743.811*(POWER(X27,1.852)*D27))/((POWER(E27,1.852)*(POWER(F27,4.87)))))</f>
        <v>#DIV/0!</v>
      </c>
      <c r="Z27" s="77" t="e">
        <f>Y27</f>
        <v>#DIV/0!</v>
      </c>
      <c r="AA27" s="77" t="e">
        <f>Z27/W27</f>
        <v>#DIV/0!</v>
      </c>
      <c r="AB27" s="77" t="e">
        <f>((-1*$Z$28)/(1.85*$AA$28))</f>
        <v>#DIV/0!</v>
      </c>
      <c r="AC27" s="77"/>
      <c r="AD27" s="77" t="e">
        <f>AB27+AC27</f>
        <v>#DIV/0!</v>
      </c>
      <c r="AE27" s="77" t="e">
        <f>W27+AD27</f>
        <v>#DIV/0!</v>
      </c>
      <c r="AF27" s="77" t="e">
        <f>ABS(AE27)</f>
        <v>#DIV/0!</v>
      </c>
      <c r="AG27" s="77" t="e">
        <f>((1743.811*(POWER(AF27,1.852)*D27))/((POWER(E27,1.852)*(POWER(F27,4.87)))))</f>
        <v>#DIV/0!</v>
      </c>
      <c r="AH27" s="77" t="e">
        <f>AG27</f>
        <v>#DIV/0!</v>
      </c>
      <c r="AI27" s="77" t="e">
        <f>AH27/AE27</f>
        <v>#DIV/0!</v>
      </c>
      <c r="AJ27" s="77" t="e">
        <f>((-1*$AH$28)/(1.85*$AI$28))</f>
        <v>#DIV/0!</v>
      </c>
      <c r="AK27" s="77"/>
      <c r="AL27" s="77" t="e">
        <f>AJ27+AK27</f>
        <v>#DIV/0!</v>
      </c>
      <c r="AM27" s="77" t="e">
        <f>AE27+AL27</f>
        <v>#DIV/0!</v>
      </c>
      <c r="AN27" s="77" t="e">
        <f>ABS(AM27)</f>
        <v>#DIV/0!</v>
      </c>
      <c r="AO27" s="77" t="e">
        <f>((1743.811*(POWER(AN27,1.852)*D27))/((POWER(E27,1.852)*(POWER(F27,4.87)))))</f>
        <v>#DIV/0!</v>
      </c>
      <c r="AP27" s="79" t="e">
        <f>AO27</f>
        <v>#DIV/0!</v>
      </c>
      <c r="AQ27" s="54" t="e">
        <f>AO27/AN27</f>
        <v>#DIV/0!</v>
      </c>
      <c r="AR27" s="77" t="e">
        <f>((-1*$AP$28)/(1.85*$AQ$28))</f>
        <v>#DIV/0!</v>
      </c>
      <c r="AS27" s="54"/>
      <c r="AT27" s="54" t="e">
        <f>AR27+AS27</f>
        <v>#DIV/0!</v>
      </c>
      <c r="AU27" s="54" t="e">
        <f>AM27+AT27</f>
        <v>#DIV/0!</v>
      </c>
      <c r="AV27" s="54" t="e">
        <f>ABS(AU27)</f>
        <v>#DIV/0!</v>
      </c>
      <c r="AW27" s="77" t="e">
        <f>((1743.811*(POWER(AV27,1.852)*D27))/((POWER(E27,1.852)*(POWER(F27,4.87)))))</f>
        <v>#DIV/0!</v>
      </c>
      <c r="AX27" s="54" t="e">
        <f>AW27</f>
        <v>#DIV/0!</v>
      </c>
      <c r="AY27" s="54" t="e">
        <f>AX27/AU27</f>
        <v>#DIV/0!</v>
      </c>
      <c r="AZ27" s="77" t="e">
        <f>((-1*$AX$28)/(1.85*$AY$28))</f>
        <v>#DIV/0!</v>
      </c>
      <c r="BA27" s="54"/>
      <c r="BB27" s="54" t="e">
        <f>AZ27+BA27</f>
        <v>#DIV/0!</v>
      </c>
      <c r="BC27" s="54" t="e">
        <f t="shared" si="1"/>
        <v>#DIV/0!</v>
      </c>
      <c r="BD27" s="54" t="e">
        <f t="shared" si="2"/>
        <v>#DIV/0!</v>
      </c>
    </row>
    <row r="28" spans="2:56" x14ac:dyDescent="0.35">
      <c r="B28" s="1"/>
      <c r="C28" s="1"/>
      <c r="D28" s="1"/>
      <c r="E28" s="1"/>
      <c r="F28" s="1"/>
      <c r="G28" s="115"/>
      <c r="H28" s="115"/>
      <c r="I28" s="106"/>
      <c r="J28" s="107" t="e">
        <f>SUM(J24:J27)</f>
        <v>#DIV/0!</v>
      </c>
      <c r="K28" s="54" t="e">
        <f>SUM(K24:K27)</f>
        <v>#DIV/0!</v>
      </c>
      <c r="L28" s="116"/>
      <c r="M28" s="116"/>
      <c r="N28" s="116"/>
      <c r="O28" s="116"/>
      <c r="P28" s="77"/>
      <c r="Q28" s="116"/>
      <c r="R28" s="54" t="e">
        <f>SUM(R24:R27)</f>
        <v>#DIV/0!</v>
      </c>
      <c r="S28" s="54" t="e">
        <f>SUM(S24:S27)</f>
        <v>#DIV/0!</v>
      </c>
      <c r="T28" s="116"/>
      <c r="U28" s="116"/>
      <c r="V28" s="116"/>
      <c r="W28" s="116"/>
      <c r="X28" s="116"/>
      <c r="Y28" s="116"/>
      <c r="Z28" s="117" t="e">
        <f>SUM(Z24:Z27)</f>
        <v>#DIV/0!</v>
      </c>
      <c r="AA28" s="103" t="e">
        <f>SUM(AA24:AA27)</f>
        <v>#DIV/0!</v>
      </c>
      <c r="AB28" s="116"/>
      <c r="AC28" s="116"/>
      <c r="AD28" s="116"/>
      <c r="AE28" s="116"/>
      <c r="AF28" s="116"/>
      <c r="AG28" s="116"/>
      <c r="AH28" s="118" t="e">
        <f>SUM(AH24:AH27)</f>
        <v>#DIV/0!</v>
      </c>
      <c r="AI28" s="54" t="e">
        <f>SUM(AI24:AI27)</f>
        <v>#DIV/0!</v>
      </c>
      <c r="AJ28" s="82"/>
      <c r="AK28" s="116"/>
      <c r="AL28" s="116"/>
      <c r="AM28" s="116"/>
      <c r="AN28" s="116"/>
      <c r="AO28" s="106"/>
      <c r="AP28" s="33" t="e">
        <f>SUM(AP24:AP27)</f>
        <v>#DIV/0!</v>
      </c>
      <c r="AQ28" s="54" t="e">
        <f>SUM(AQ24:AQ27)</f>
        <v>#DIV/0!</v>
      </c>
      <c r="AR28" s="116"/>
      <c r="AS28" s="106"/>
      <c r="AT28" s="116"/>
      <c r="AU28" s="116"/>
      <c r="AV28" s="116"/>
      <c r="AW28" s="116"/>
      <c r="AX28" s="54" t="e">
        <f>SUM(AX24:AX27)</f>
        <v>#DIV/0!</v>
      </c>
      <c r="AY28" s="54" t="e">
        <f>SUM(AY24:AY27)</f>
        <v>#DIV/0!</v>
      </c>
      <c r="AZ28" s="116"/>
      <c r="BA28" s="116"/>
      <c r="BB28" s="116"/>
      <c r="BC28" s="116"/>
    </row>
    <row r="31" spans="2:56" x14ac:dyDescent="0.35">
      <c r="AC31">
        <f>18*0.005</f>
        <v>0.09</v>
      </c>
      <c r="BA31">
        <f>18*0.005</f>
        <v>0.09</v>
      </c>
    </row>
  </sheetData>
  <mergeCells count="10">
    <mergeCell ref="T3:U3"/>
    <mergeCell ref="AB3:AC3"/>
    <mergeCell ref="AJ3:AK3"/>
    <mergeCell ref="AR3:AS3"/>
    <mergeCell ref="AZ3:BA3"/>
    <mergeCell ref="B4:B7"/>
    <mergeCell ref="B10:B13"/>
    <mergeCell ref="B17:B20"/>
    <mergeCell ref="B24:B27"/>
    <mergeCell ref="L3: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Cálculo de población</vt:lpstr>
      <vt:lpstr>1 tramo</vt:lpstr>
      <vt:lpstr>2 tramos</vt:lpstr>
      <vt:lpstr>2 circuitos</vt:lpstr>
      <vt:lpstr>3 circuitos</vt:lpstr>
      <vt:lpstr>4 circuitos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2023-11-08T17:27:29Z</dcterms:modified>
</cp:coreProperties>
</file>