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Segundo-Semestre-24\Concreto 2\FINAL CONCRETO\"/>
    </mc:Choice>
  </mc:AlternateContent>
  <xr:revisionPtr revIDLastSave="0" documentId="13_ncr:1_{5B1FE6A7-2115-4D2D-9570-D69F7A83E025}" xr6:coauthVersionLast="47" xr6:coauthVersionMax="47" xr10:uidLastSave="{00000000-0000-0000-0000-000000000000}"/>
  <bookViews>
    <workbookView xWindow="-108" yWindow="-108" windowWidth="23256" windowHeight="12576" xr2:uid="{89B752F0-96CF-464E-A4BB-7378DE52D9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6" i="1" l="1"/>
  <c r="G605" i="1"/>
  <c r="G725" i="1"/>
  <c r="G724" i="1"/>
  <c r="D724" i="1"/>
  <c r="D725" i="1"/>
  <c r="D669" i="1"/>
  <c r="D649" i="1"/>
  <c r="D618" i="1"/>
  <c r="D617" i="1"/>
  <c r="D612" i="1"/>
  <c r="D606" i="1"/>
  <c r="D611" i="1"/>
  <c r="D605" i="1"/>
  <c r="D541" i="1"/>
  <c r="E513" i="1"/>
  <c r="E512" i="1"/>
  <c r="D510" i="1"/>
  <c r="D509" i="1"/>
  <c r="G507" i="1"/>
  <c r="E507" i="1"/>
  <c r="G502" i="1"/>
  <c r="E502" i="1"/>
  <c r="E479" i="1"/>
  <c r="E478" i="1"/>
  <c r="D476" i="1"/>
  <c r="D477" i="1" s="1"/>
  <c r="E480" i="1" s="1"/>
  <c r="D475" i="1"/>
  <c r="G473" i="1"/>
  <c r="E473" i="1"/>
  <c r="G468" i="1"/>
  <c r="E468" i="1"/>
  <c r="E449" i="1"/>
  <c r="E448" i="1"/>
  <c r="D446" i="1"/>
  <c r="D445" i="1"/>
  <c r="D447" i="1" s="1"/>
  <c r="G443" i="1"/>
  <c r="E443" i="1"/>
  <c r="G438" i="1"/>
  <c r="E438" i="1"/>
  <c r="E415" i="1"/>
  <c r="E414" i="1"/>
  <c r="D413" i="1"/>
  <c r="E417" i="1" s="1"/>
  <c r="D412" i="1"/>
  <c r="D411" i="1"/>
  <c r="G409" i="1"/>
  <c r="E409" i="1"/>
  <c r="G404" i="1"/>
  <c r="E404" i="1"/>
  <c r="E381" i="1"/>
  <c r="E380" i="1"/>
  <c r="D378" i="1"/>
  <c r="D377" i="1"/>
  <c r="G375" i="1"/>
  <c r="E375" i="1"/>
  <c r="G370" i="1"/>
  <c r="E370" i="1"/>
  <c r="E351" i="1"/>
  <c r="E350" i="1"/>
  <c r="D349" i="1"/>
  <c r="E353" i="1" s="1"/>
  <c r="D348" i="1"/>
  <c r="D347" i="1"/>
  <c r="G345" i="1"/>
  <c r="E345" i="1"/>
  <c r="G340" i="1"/>
  <c r="E340" i="1"/>
  <c r="E315" i="1"/>
  <c r="E314" i="1"/>
  <c r="D312" i="1"/>
  <c r="D311" i="1"/>
  <c r="G309" i="1"/>
  <c r="E309" i="1"/>
  <c r="G304" i="1"/>
  <c r="E304" i="1"/>
  <c r="E278" i="1"/>
  <c r="E277" i="1"/>
  <c r="D275" i="1"/>
  <c r="D274" i="1"/>
  <c r="G272" i="1"/>
  <c r="E272" i="1"/>
  <c r="G267" i="1"/>
  <c r="E267" i="1"/>
  <c r="E240" i="1"/>
  <c r="E239" i="1"/>
  <c r="E238" i="1"/>
  <c r="E237" i="1"/>
  <c r="D236" i="1"/>
  <c r="D235" i="1"/>
  <c r="D234" i="1"/>
  <c r="G232" i="1"/>
  <c r="E232" i="1"/>
  <c r="G227" i="1"/>
  <c r="E227" i="1"/>
  <c r="J155" i="1"/>
  <c r="J154" i="1"/>
  <c r="I155" i="1"/>
  <c r="I154" i="1"/>
  <c r="I151" i="1"/>
  <c r="J151" i="1"/>
  <c r="J150" i="1"/>
  <c r="I150" i="1"/>
  <c r="J147" i="1"/>
  <c r="J146" i="1"/>
  <c r="I147" i="1"/>
  <c r="I146" i="1"/>
  <c r="I143" i="1"/>
  <c r="J143" i="1"/>
  <c r="J142" i="1"/>
  <c r="I142" i="1"/>
  <c r="I139" i="1"/>
  <c r="J139" i="1"/>
  <c r="J138" i="1"/>
  <c r="I138" i="1"/>
  <c r="I135" i="1"/>
  <c r="J135" i="1"/>
  <c r="J134" i="1"/>
  <c r="I134" i="1"/>
  <c r="I131" i="1"/>
  <c r="J131" i="1"/>
  <c r="J130" i="1"/>
  <c r="I130" i="1"/>
  <c r="J127" i="1"/>
  <c r="J126" i="1"/>
  <c r="I127" i="1"/>
  <c r="I126" i="1"/>
  <c r="B155" i="1"/>
  <c r="B151" i="1"/>
  <c r="B147" i="1"/>
  <c r="B143" i="1"/>
  <c r="B139" i="1"/>
  <c r="B135" i="1"/>
  <c r="B127" i="1"/>
  <c r="B131" i="1"/>
  <c r="D511" i="1" l="1"/>
  <c r="E514" i="1" s="1"/>
  <c r="E481" i="1"/>
  <c r="E450" i="1"/>
  <c r="E451" i="1"/>
  <c r="E416" i="1"/>
  <c r="D379" i="1"/>
  <c r="E382" i="1" s="1"/>
  <c r="E352" i="1"/>
  <c r="D313" i="1"/>
  <c r="E316" i="1"/>
  <c r="E317" i="1"/>
  <c r="D276" i="1"/>
  <c r="E279" i="1" s="1"/>
  <c r="E515" i="1" l="1"/>
  <c r="E383" i="1"/>
  <c r="E280" i="1"/>
  <c r="E109" i="1" l="1"/>
  <c r="E108" i="1"/>
  <c r="E107" i="1"/>
  <c r="C100" i="1"/>
  <c r="C98" i="1"/>
  <c r="A28" i="1"/>
  <c r="E28" i="1" s="1"/>
  <c r="F28" i="1"/>
  <c r="J28" i="1" s="1"/>
  <c r="F38" i="1"/>
  <c r="J38" i="1" s="1"/>
  <c r="A38" i="1"/>
  <c r="E38" i="1" s="1"/>
  <c r="A48" i="1"/>
  <c r="F48" i="1"/>
  <c r="J48" i="1" s="1"/>
  <c r="F57" i="1"/>
  <c r="A57" i="1"/>
  <c r="A76" i="1"/>
  <c r="F76" i="1"/>
  <c r="F66" i="1"/>
  <c r="J66" i="1" s="1"/>
  <c r="A66" i="1"/>
  <c r="E66" i="1" s="1"/>
  <c r="H77" i="1"/>
  <c r="C77" i="1"/>
  <c r="J76" i="1"/>
  <c r="E76" i="1"/>
  <c r="J75" i="1"/>
  <c r="E75" i="1"/>
  <c r="J74" i="1"/>
  <c r="E74" i="1"/>
  <c r="J73" i="1"/>
  <c r="E73" i="1"/>
  <c r="H67" i="1"/>
  <c r="C67" i="1"/>
  <c r="C58" i="1"/>
  <c r="H49" i="1"/>
  <c r="C49" i="1"/>
  <c r="H39" i="1"/>
  <c r="C39" i="1"/>
  <c r="H29" i="1"/>
  <c r="C29" i="1"/>
  <c r="I14" i="1"/>
  <c r="G14" i="1"/>
  <c r="F14" i="1"/>
  <c r="D14" i="1"/>
  <c r="E14" i="1" s="1"/>
  <c r="J37" i="1"/>
  <c r="E37" i="1"/>
  <c r="J36" i="1"/>
  <c r="E36" i="1"/>
  <c r="J35" i="1"/>
  <c r="E35" i="1"/>
  <c r="J65" i="1"/>
  <c r="E65" i="1"/>
  <c r="J64" i="1"/>
  <c r="E64" i="1"/>
  <c r="J63" i="1"/>
  <c r="E63" i="1"/>
  <c r="H58" i="1"/>
  <c r="J57" i="1"/>
  <c r="E57" i="1"/>
  <c r="J56" i="1"/>
  <c r="E56" i="1"/>
  <c r="J55" i="1"/>
  <c r="E55" i="1"/>
  <c r="J54" i="1"/>
  <c r="E54" i="1"/>
  <c r="E48" i="1"/>
  <c r="J47" i="1"/>
  <c r="E47" i="1"/>
  <c r="J46" i="1"/>
  <c r="E46" i="1"/>
  <c r="J45" i="1"/>
  <c r="E45" i="1"/>
  <c r="J27" i="1"/>
  <c r="J26" i="1"/>
  <c r="J25" i="1"/>
  <c r="E26" i="1"/>
  <c r="E25" i="1"/>
  <c r="E27" i="1"/>
  <c r="F13" i="1"/>
  <c r="D19" i="1"/>
  <c r="E19" i="1" s="1"/>
  <c r="G13" i="1"/>
  <c r="D13" i="1"/>
  <c r="E13" i="1" s="1"/>
  <c r="E77" i="1" l="1"/>
  <c r="A78" i="1" s="1"/>
  <c r="E67" i="1"/>
  <c r="J77" i="1"/>
  <c r="F78" i="1" s="1"/>
  <c r="J14" i="1"/>
  <c r="E39" i="1"/>
  <c r="A40" i="1" s="1"/>
  <c r="J39" i="1"/>
  <c r="F40" i="1" s="1"/>
  <c r="J67" i="1"/>
  <c r="F68" i="1" s="1"/>
  <c r="E58" i="1"/>
  <c r="A68" i="1"/>
  <c r="J58" i="1"/>
  <c r="E49" i="1"/>
  <c r="J49" i="1"/>
  <c r="J29" i="1"/>
  <c r="F30" i="1" s="1"/>
  <c r="E29" i="1"/>
  <c r="A30" i="1" s="1"/>
  <c r="I13" i="1" l="1"/>
  <c r="G15" i="1"/>
  <c r="D18" i="1"/>
  <c r="E18" i="1" s="1"/>
  <c r="F18" i="1"/>
  <c r="G18" i="1"/>
  <c r="I18" i="1"/>
  <c r="F19" i="1"/>
  <c r="G19" i="1"/>
  <c r="I19" i="1"/>
  <c r="D20" i="1"/>
  <c r="E20" i="1" s="1"/>
  <c r="F20" i="1"/>
  <c r="G20" i="1"/>
  <c r="I20" i="1"/>
  <c r="I17" i="1"/>
  <c r="G17" i="1"/>
  <c r="F17" i="1"/>
  <c r="D17" i="1"/>
  <c r="E17" i="1" s="1"/>
  <c r="I16" i="1"/>
  <c r="G16" i="1"/>
  <c r="F16" i="1"/>
  <c r="D16" i="1"/>
  <c r="E16" i="1" s="1"/>
  <c r="I15" i="1"/>
  <c r="F15" i="1"/>
  <c r="D15" i="1"/>
  <c r="E15" i="1" s="1"/>
  <c r="J15" i="1" l="1"/>
  <c r="J16" i="1"/>
  <c r="J20" i="1"/>
  <c r="J19" i="1"/>
  <c r="J18" i="1"/>
  <c r="J13" i="1"/>
  <c r="J17" i="1"/>
  <c r="I10" i="1" l="1"/>
</calcChain>
</file>

<file path=xl/sharedStrings.xml><?xml version="1.0" encoding="utf-8"?>
<sst xmlns="http://schemas.openxmlformats.org/spreadsheetml/2006/main" count="695" uniqueCount="137">
  <si>
    <t>CARACTERISTICAS DE LOS MATERIALES</t>
  </si>
  <si>
    <t>Fluencia del acero de refuerzo, fy</t>
  </si>
  <si>
    <t>=</t>
  </si>
  <si>
    <r>
      <rPr>
        <sz val="11"/>
        <color theme="1"/>
        <rFont val="Calibri"/>
        <family val="2"/>
      </rPr>
      <t>kg/cm</t>
    </r>
    <r>
      <rPr>
        <vertAlign val="superscript"/>
        <sz val="11"/>
        <color theme="1"/>
        <rFont val="Calibri"/>
        <family val="2"/>
      </rPr>
      <t>2</t>
    </r>
  </si>
  <si>
    <t>Densidad del concreto, Y</t>
  </si>
  <si>
    <r>
      <rPr>
        <sz val="11"/>
        <color theme="1"/>
        <rFont val="Calibri"/>
        <family val="2"/>
      </rPr>
      <t>kg/m</t>
    </r>
    <r>
      <rPr>
        <vertAlign val="superscript"/>
        <sz val="11"/>
        <color theme="1"/>
        <rFont val="Calibri"/>
        <family val="2"/>
      </rPr>
      <t>3</t>
    </r>
  </si>
  <si>
    <t>Densidad del mortero, Y</t>
  </si>
  <si>
    <t>Densidad del caseton de poliestireno</t>
  </si>
  <si>
    <t xml:space="preserve">Concreto Clase </t>
  </si>
  <si>
    <t>Resistencia del concreto a compresión, f´c</t>
  </si>
  <si>
    <t>kg/cm2</t>
  </si>
  <si>
    <t xml:space="preserve"> Magnitud del bloque equivalente de esfuerzos  fc´´</t>
  </si>
  <si>
    <t>LOSA</t>
  </si>
  <si>
    <t>A (m)</t>
  </si>
  <si>
    <t>B (m)</t>
  </si>
  <si>
    <t>SENTIDO (R=A/B)</t>
  </si>
  <si>
    <t xml:space="preserve">ESPESOR </t>
  </si>
  <si>
    <t>ln = B</t>
  </si>
  <si>
    <t xml:space="preserve">fy (psi) </t>
  </si>
  <si>
    <t>β =B/A</t>
  </si>
  <si>
    <t>t</t>
  </si>
  <si>
    <t>tlosa=</t>
  </si>
  <si>
    <t>DISEÑO Y CALCULO DE LOSA ALIGERADA</t>
  </si>
  <si>
    <t>Nervios X - X</t>
  </si>
  <si>
    <t>No.</t>
  </si>
  <si>
    <t>Rellenos:</t>
  </si>
  <si>
    <t>Espacio:</t>
  </si>
  <si>
    <t>Distancia:</t>
  </si>
  <si>
    <t>Relleno de</t>
  </si>
  <si>
    <t>Espacio Inicial</t>
  </si>
  <si>
    <t>Espacio Final</t>
  </si>
  <si>
    <t>Nervio</t>
  </si>
  <si>
    <t>Total:</t>
  </si>
  <si>
    <t>Longitud en X =</t>
  </si>
  <si>
    <t>Longitud en Y =</t>
  </si>
  <si>
    <t>Nervios Y - Y</t>
  </si>
  <si>
    <t>Losa II y V:</t>
  </si>
  <si>
    <t>Losa III y VI:</t>
  </si>
  <si>
    <t>Losa IV:</t>
  </si>
  <si>
    <t>Losa 1a:</t>
  </si>
  <si>
    <t>Losa 1b:</t>
  </si>
  <si>
    <t>1a</t>
  </si>
  <si>
    <t>1b</t>
  </si>
  <si>
    <t>Losa VII:</t>
  </si>
  <si>
    <t>Chequeo de Normas ACI:</t>
  </si>
  <si>
    <t>t min =</t>
  </si>
  <si>
    <t>t max =</t>
  </si>
  <si>
    <t>b min =</t>
  </si>
  <si>
    <t>S max=</t>
  </si>
  <si>
    <t>S min=</t>
  </si>
  <si>
    <t>t' min =</t>
  </si>
  <si>
    <t>s/12 =</t>
  </si>
  <si>
    <t>t'=</t>
  </si>
  <si>
    <t>h=</t>
  </si>
  <si>
    <t>3.5 * b</t>
  </si>
  <si>
    <t>Sa =</t>
  </si>
  <si>
    <t>Requerimiento ACI (Mts)</t>
  </si>
  <si>
    <t>Datos Botenidos:</t>
  </si>
  <si>
    <t>t =</t>
  </si>
  <si>
    <t>b =</t>
  </si>
  <si>
    <t>S max =</t>
  </si>
  <si>
    <t xml:space="preserve">Integración de Cargas </t>
  </si>
  <si>
    <t>Wlosa=</t>
  </si>
  <si>
    <t>Ws/c</t>
  </si>
  <si>
    <t>CM</t>
  </si>
  <si>
    <r>
      <t>kg/m</t>
    </r>
    <r>
      <rPr>
        <vertAlign val="superscript"/>
        <sz val="11"/>
        <color theme="1"/>
        <rFont val="Calibri"/>
        <family val="2"/>
      </rPr>
      <t>2</t>
    </r>
  </si>
  <si>
    <t>CARGA MUERTA</t>
  </si>
  <si>
    <t>CARGA VIVA</t>
  </si>
  <si>
    <t>CV</t>
  </si>
  <si>
    <t>CARGA ULTIMA</t>
  </si>
  <si>
    <t>W=Wu=CU=1.2CMI+1.6CVI</t>
  </si>
  <si>
    <t>Carga Ultima lineal</t>
  </si>
  <si>
    <t>Carga Muerta lineal</t>
  </si>
  <si>
    <t xml:space="preserve">Carga viva ultima lineal </t>
  </si>
  <si>
    <t>CMUL=1.2cml</t>
  </si>
  <si>
    <t>W=</t>
  </si>
  <si>
    <t>CVUL=1.6cvl</t>
  </si>
  <si>
    <t>kg/m</t>
  </si>
  <si>
    <t>Calculo de momentos</t>
  </si>
  <si>
    <t>Losa en Dos sentidos</t>
  </si>
  <si>
    <t>R(A/B)</t>
  </si>
  <si>
    <t>A</t>
  </si>
  <si>
    <t>B</t>
  </si>
  <si>
    <t>I</t>
  </si>
  <si>
    <t>Losas</t>
  </si>
  <si>
    <t xml:space="preserve">COEFICIENTES </t>
  </si>
  <si>
    <t>C(-)</t>
  </si>
  <si>
    <t>Ccm(+)</t>
  </si>
  <si>
    <t>Ccv(+)</t>
  </si>
  <si>
    <t>Caso</t>
  </si>
  <si>
    <t xml:space="preserve">Tabla1 </t>
  </si>
  <si>
    <t>Tabla2</t>
  </si>
  <si>
    <t>Tabla3</t>
  </si>
  <si>
    <t>M(-)</t>
  </si>
  <si>
    <t>M(+)</t>
  </si>
  <si>
    <t>kg-m</t>
  </si>
  <si>
    <t>X</t>
  </si>
  <si>
    <t>Y</t>
  </si>
  <si>
    <t>IA</t>
  </si>
  <si>
    <t>Calculo de momentos NO balanceados</t>
  </si>
  <si>
    <t>Mg=</t>
  </si>
  <si>
    <t>Mp=</t>
  </si>
  <si>
    <t>Mp</t>
  </si>
  <si>
    <t>≥</t>
  </si>
  <si>
    <t>0.8Mg</t>
  </si>
  <si>
    <t xml:space="preserve">NO CUMPLE </t>
  </si>
  <si>
    <t>CASO 1</t>
  </si>
  <si>
    <t xml:space="preserve">CASO 2 </t>
  </si>
  <si>
    <t>&lt;</t>
  </si>
  <si>
    <t xml:space="preserve">SI CUMPLE </t>
  </si>
  <si>
    <t xml:space="preserve">Mp= </t>
  </si>
  <si>
    <t>M=</t>
  </si>
  <si>
    <t>Fd1=</t>
  </si>
  <si>
    <t>L2/(L1+L2)</t>
  </si>
  <si>
    <t>Fd2=</t>
  </si>
  <si>
    <t>L1/(L1+L2)</t>
  </si>
  <si>
    <t>L2=</t>
  </si>
  <si>
    <t>L1=</t>
  </si>
  <si>
    <t>Mb=</t>
  </si>
  <si>
    <t>Mg-M*Fd2</t>
  </si>
  <si>
    <t>Mp+M*Fd1</t>
  </si>
  <si>
    <t>Mg</t>
  </si>
  <si>
    <t>Mb</t>
  </si>
  <si>
    <t>M(+)ant</t>
  </si>
  <si>
    <t>M(+)corr</t>
  </si>
  <si>
    <t>Mext ≥ M(+)/3</t>
  </si>
  <si>
    <t>Losa</t>
  </si>
  <si>
    <t>Eje</t>
  </si>
  <si>
    <t>Mactual</t>
  </si>
  <si>
    <t>M(+)/3</t>
  </si>
  <si>
    <t>Mext=</t>
  </si>
  <si>
    <t xml:space="preserve">Calculo De Momentos POSITIVO </t>
  </si>
  <si>
    <t>Calculo De Momentos Extremos</t>
  </si>
  <si>
    <t>Calculo De Momentos POSTIVOS X</t>
  </si>
  <si>
    <t>Calculo de momentos  balanceados X</t>
  </si>
  <si>
    <t>EJE</t>
  </si>
  <si>
    <t>Calculo de momentos balanceados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</si>
</sst>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vertAlign val="superscript"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000"/>
        <bgColor rgb="FFF4B083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2" fontId="0" fillId="0" borderId="0" xfId="0" applyNumberFormat="1" applyAlignment="1">
      <alignment horizontal="center"/>
    </xf>
    <xf numFmtId="2" fontId="1" fillId="8" borderId="4" xfId="0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3" xfId="0" applyFont="1" applyFill="1" applyBorder="1"/>
    <xf numFmtId="0" fontId="5" fillId="0" borderId="4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5" xfId="0" applyNumberFormat="1" applyFill="1" applyBorder="1" applyAlignment="1">
      <alignment horizontal="center"/>
    </xf>
    <xf numFmtId="0" fontId="0" fillId="0" borderId="7" xfId="0" applyBorder="1"/>
    <xf numFmtId="0" fontId="4" fillId="0" borderId="0" xfId="0" applyFont="1" applyBorder="1" applyAlignment="1">
      <alignment horizontal="center"/>
    </xf>
    <xf numFmtId="0" fontId="0" fillId="9" borderId="0" xfId="0" applyFill="1"/>
    <xf numFmtId="0" fontId="1" fillId="9" borderId="0" xfId="0" applyFont="1" applyFill="1"/>
    <xf numFmtId="0" fontId="10" fillId="5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25080</xdr:colOff>
      <xdr:row>115</xdr:row>
      <xdr:rowOff>172253</xdr:rowOff>
    </xdr:from>
    <xdr:to>
      <xdr:col>8</xdr:col>
      <xdr:colOff>726142</xdr:colOff>
      <xdr:row>120</xdr:row>
      <xdr:rowOff>59668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A434BC-F14E-152E-5DBC-8D2C71FDE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3974" y="21104841"/>
          <a:ext cx="6312968" cy="783885"/>
        </a:xfrm>
        <a:prstGeom prst="rect">
          <a:avLst/>
        </a:prstGeom>
      </xdr:spPr>
    </xdr:pic>
    <xdr:clientData/>
  </xdr:twoCellAnchor>
  <xdr:twoCellAnchor>
    <xdr:from>
      <xdr:col>0</xdr:col>
      <xdr:colOff>782796</xdr:colOff>
      <xdr:row>165</xdr:row>
      <xdr:rowOff>63247</xdr:rowOff>
    </xdr:from>
    <xdr:to>
      <xdr:col>8</xdr:col>
      <xdr:colOff>543736</xdr:colOff>
      <xdr:row>204</xdr:row>
      <xdr:rowOff>72432</xdr:rowOff>
    </xdr:to>
    <xdr:grpSp>
      <xdr:nvGrpSpPr>
        <xdr:cNvPr id="21" name="Grupo 20">
          <a:extLst>
            <a:ext uri="{FF2B5EF4-FFF2-40B4-BE49-F238E27FC236}">
              <a16:creationId xmlns:a16="http://schemas.microsoft.com/office/drawing/2014/main" id="{F0C9747A-BA97-FB25-AE56-C6B5E1E68617}"/>
            </a:ext>
          </a:extLst>
        </xdr:cNvPr>
        <xdr:cNvGrpSpPr/>
      </xdr:nvGrpSpPr>
      <xdr:grpSpPr>
        <a:xfrm>
          <a:off x="782796" y="30947438"/>
          <a:ext cx="6201497" cy="7244872"/>
          <a:chOff x="804060" y="30873276"/>
          <a:chExt cx="6203911" cy="7248695"/>
        </a:xfrm>
      </xdr:grpSpPr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FF39251C-AC28-80D6-6B91-4FA5CF98D7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04060" y="30873276"/>
            <a:ext cx="6203911" cy="7248695"/>
          </a:xfrm>
          <a:prstGeom prst="rect">
            <a:avLst/>
          </a:prstGeom>
        </xdr:spPr>
      </xdr:pic>
      <xdr:cxnSp macro="">
        <xdr:nvCxnSpPr>
          <xdr:cNvPr id="14" name="Conector recto 13">
            <a:extLst>
              <a:ext uri="{FF2B5EF4-FFF2-40B4-BE49-F238E27FC236}">
                <a16:creationId xmlns:a16="http://schemas.microsoft.com/office/drawing/2014/main" id="{60457D27-967F-9750-7446-514B6EC043D9}"/>
              </a:ext>
            </a:extLst>
          </xdr:cNvPr>
          <xdr:cNvCxnSpPr/>
        </xdr:nvCxnSpPr>
        <xdr:spPr>
          <a:xfrm flipH="1">
            <a:off x="4147930" y="32057009"/>
            <a:ext cx="6627" cy="67586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231907</xdr:colOff>
      <xdr:row>171</xdr:row>
      <xdr:rowOff>72887</xdr:rowOff>
    </xdr:from>
    <xdr:to>
      <xdr:col>4</xdr:col>
      <xdr:colOff>463826</xdr:colOff>
      <xdr:row>175</xdr:row>
      <xdr:rowOff>33131</xdr:rowOff>
    </xdr:to>
    <xdr:sp macro="" textlink="">
      <xdr:nvSpPr>
        <xdr:cNvPr id="20" name="Forma libre: forma 19">
          <a:extLst>
            <a:ext uri="{FF2B5EF4-FFF2-40B4-BE49-F238E27FC236}">
              <a16:creationId xmlns:a16="http://schemas.microsoft.com/office/drawing/2014/main" id="{2A5B0A96-A407-37B5-9F8B-F907038B7562}"/>
            </a:ext>
          </a:extLst>
        </xdr:cNvPr>
        <xdr:cNvSpPr/>
      </xdr:nvSpPr>
      <xdr:spPr>
        <a:xfrm>
          <a:off x="3491942" y="32070261"/>
          <a:ext cx="231919" cy="702366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371061</xdr:colOff>
      <xdr:row>175</xdr:row>
      <xdr:rowOff>59635</xdr:rowOff>
    </xdr:from>
    <xdr:to>
      <xdr:col>4</xdr:col>
      <xdr:colOff>609600</xdr:colOff>
      <xdr:row>176</xdr:row>
      <xdr:rowOff>139148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A12A3969-DC09-23AB-9D90-679C7F7DEA75}"/>
            </a:ext>
          </a:extLst>
        </xdr:cNvPr>
        <xdr:cNvSpPr/>
      </xdr:nvSpPr>
      <xdr:spPr>
        <a:xfrm>
          <a:off x="3631096" y="32799131"/>
          <a:ext cx="238539" cy="26504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100" kern="1200"/>
            <a:t>0</a:t>
          </a:r>
        </a:p>
      </xdr:txBody>
    </xdr:sp>
    <xdr:clientData/>
  </xdr:twoCellAnchor>
  <xdr:twoCellAnchor>
    <xdr:from>
      <xdr:col>4</xdr:col>
      <xdr:colOff>410817</xdr:colOff>
      <xdr:row>169</xdr:row>
      <xdr:rowOff>119270</xdr:rowOff>
    </xdr:from>
    <xdr:to>
      <xdr:col>4</xdr:col>
      <xdr:colOff>649356</xdr:colOff>
      <xdr:row>171</xdr:row>
      <xdr:rowOff>13252</xdr:rowOff>
    </xdr:to>
    <xdr:sp macro="" textlink="">
      <xdr:nvSpPr>
        <xdr:cNvPr id="23" name="Rectángulo 22">
          <a:extLst>
            <a:ext uri="{FF2B5EF4-FFF2-40B4-BE49-F238E27FC236}">
              <a16:creationId xmlns:a16="http://schemas.microsoft.com/office/drawing/2014/main" id="{57EF9168-44ED-425A-ACD1-FF860E365CC8}"/>
            </a:ext>
          </a:extLst>
        </xdr:cNvPr>
        <xdr:cNvSpPr/>
      </xdr:nvSpPr>
      <xdr:spPr>
        <a:xfrm>
          <a:off x="3670852" y="31745583"/>
          <a:ext cx="238539" cy="26504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100" kern="1200"/>
            <a:t>0</a:t>
          </a:r>
        </a:p>
      </xdr:txBody>
    </xdr:sp>
    <xdr:clientData/>
  </xdr:twoCellAnchor>
  <xdr:twoCellAnchor>
    <xdr:from>
      <xdr:col>3</xdr:col>
      <xdr:colOff>838201</xdr:colOff>
      <xdr:row>172</xdr:row>
      <xdr:rowOff>23194</xdr:rowOff>
    </xdr:from>
    <xdr:to>
      <xdr:col>4</xdr:col>
      <xdr:colOff>235226</xdr:colOff>
      <xdr:row>174</xdr:row>
      <xdr:rowOff>168967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342327CB-20EA-4C2B-8408-CB61AD1CBAD8}"/>
            </a:ext>
          </a:extLst>
        </xdr:cNvPr>
        <xdr:cNvSpPr/>
      </xdr:nvSpPr>
      <xdr:spPr>
        <a:xfrm rot="5400000">
          <a:off x="3101010" y="32328680"/>
          <a:ext cx="516834" cy="27166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332.97</a:t>
          </a:r>
        </a:p>
      </xdr:txBody>
    </xdr:sp>
    <xdr:clientData/>
  </xdr:twoCellAnchor>
  <xdr:twoCellAnchor>
    <xdr:from>
      <xdr:col>10</xdr:col>
      <xdr:colOff>149062</xdr:colOff>
      <xdr:row>165</xdr:row>
      <xdr:rowOff>84968</xdr:rowOff>
    </xdr:from>
    <xdr:to>
      <xdr:col>17</xdr:col>
      <xdr:colOff>790957</xdr:colOff>
      <xdr:row>204</xdr:row>
      <xdr:rowOff>91740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30259A5A-2EAC-4878-8292-75EE9D6D89FC}"/>
            </a:ext>
          </a:extLst>
        </xdr:cNvPr>
        <xdr:cNvGrpSpPr/>
      </xdr:nvGrpSpPr>
      <xdr:grpSpPr>
        <a:xfrm>
          <a:off x="8179879" y="30969159"/>
          <a:ext cx="6207808" cy="7242459"/>
          <a:chOff x="767970" y="30873276"/>
          <a:chExt cx="6203911" cy="7248695"/>
        </a:xfrm>
      </xdr:grpSpPr>
      <xdr:pic>
        <xdr:nvPicPr>
          <xdr:cNvPr id="32" name="Imagen 31">
            <a:extLst>
              <a:ext uri="{FF2B5EF4-FFF2-40B4-BE49-F238E27FC236}">
                <a16:creationId xmlns:a16="http://schemas.microsoft.com/office/drawing/2014/main" id="{19356C8D-77E8-C98A-DA70-0C72FD6FD3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7970" y="30873276"/>
            <a:ext cx="6203911" cy="7248695"/>
          </a:xfrm>
          <a:prstGeom prst="rect">
            <a:avLst/>
          </a:prstGeom>
        </xdr:spPr>
      </xdr:pic>
      <xdr:cxnSp macro="">
        <xdr:nvCxnSpPr>
          <xdr:cNvPr id="33" name="Conector recto 32">
            <a:extLst>
              <a:ext uri="{FF2B5EF4-FFF2-40B4-BE49-F238E27FC236}">
                <a16:creationId xmlns:a16="http://schemas.microsoft.com/office/drawing/2014/main" id="{1A201934-8C9A-5DA5-6D54-87F02E84EE54}"/>
              </a:ext>
            </a:extLst>
          </xdr:cNvPr>
          <xdr:cNvCxnSpPr/>
        </xdr:nvCxnSpPr>
        <xdr:spPr>
          <a:xfrm flipH="1">
            <a:off x="4147930" y="32057009"/>
            <a:ext cx="6627" cy="67586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116540</xdr:colOff>
      <xdr:row>172</xdr:row>
      <xdr:rowOff>134471</xdr:rowOff>
    </xdr:from>
    <xdr:to>
      <xdr:col>14</xdr:col>
      <xdr:colOff>367553</xdr:colOff>
      <xdr:row>174</xdr:row>
      <xdr:rowOff>143585</xdr:rowOff>
    </xdr:to>
    <xdr:sp macro="" textlink="">
      <xdr:nvSpPr>
        <xdr:cNvPr id="34" name="Forma libre: forma 33">
          <a:extLst>
            <a:ext uri="{FF2B5EF4-FFF2-40B4-BE49-F238E27FC236}">
              <a16:creationId xmlns:a16="http://schemas.microsoft.com/office/drawing/2014/main" id="{850FC554-91A0-2CC0-9E66-55EEA0CD0DFC}"/>
            </a:ext>
          </a:extLst>
        </xdr:cNvPr>
        <xdr:cNvSpPr/>
      </xdr:nvSpPr>
      <xdr:spPr>
        <a:xfrm>
          <a:off x="10461811" y="31322683"/>
          <a:ext cx="1039907" cy="36770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13</xdr:col>
      <xdr:colOff>321171</xdr:colOff>
      <xdr:row>174</xdr:row>
      <xdr:rowOff>83413</xdr:rowOff>
    </xdr:from>
    <xdr:to>
      <xdr:col>14</xdr:col>
      <xdr:colOff>36638</xdr:colOff>
      <xdr:row>176</xdr:row>
      <xdr:rowOff>392</xdr:rowOff>
    </xdr:to>
    <xdr:sp macro="" textlink="">
      <xdr:nvSpPr>
        <xdr:cNvPr id="35" name="Rectángulo 34">
          <a:extLst>
            <a:ext uri="{FF2B5EF4-FFF2-40B4-BE49-F238E27FC236}">
              <a16:creationId xmlns:a16="http://schemas.microsoft.com/office/drawing/2014/main" id="{BEA825F5-C9B0-4620-B1AD-2FCF17FA2A85}"/>
            </a:ext>
          </a:extLst>
        </xdr:cNvPr>
        <xdr:cNvSpPr/>
      </xdr:nvSpPr>
      <xdr:spPr>
        <a:xfrm>
          <a:off x="10666442" y="31630213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104.03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12</xdr:col>
      <xdr:colOff>339101</xdr:colOff>
      <xdr:row>171</xdr:row>
      <xdr:rowOff>164095</xdr:rowOff>
    </xdr:from>
    <xdr:to>
      <xdr:col>13</xdr:col>
      <xdr:colOff>54567</xdr:colOff>
      <xdr:row>173</xdr:row>
      <xdr:rowOff>81074</xdr:rowOff>
    </xdr:to>
    <xdr:sp macro="" textlink="">
      <xdr:nvSpPr>
        <xdr:cNvPr id="36" name="Rectángulo 35">
          <a:extLst>
            <a:ext uri="{FF2B5EF4-FFF2-40B4-BE49-F238E27FC236}">
              <a16:creationId xmlns:a16="http://schemas.microsoft.com/office/drawing/2014/main" id="{F8529395-4855-437C-AE45-77E44415C9A5}"/>
            </a:ext>
          </a:extLst>
        </xdr:cNvPr>
        <xdr:cNvSpPr/>
      </xdr:nvSpPr>
      <xdr:spPr>
        <a:xfrm>
          <a:off x="9895477" y="31173013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208.07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13</xdr:col>
      <xdr:colOff>527359</xdr:colOff>
      <xdr:row>172</xdr:row>
      <xdr:rowOff>20660</xdr:rowOff>
    </xdr:from>
    <xdr:to>
      <xdr:col>14</xdr:col>
      <xdr:colOff>242826</xdr:colOff>
      <xdr:row>173</xdr:row>
      <xdr:rowOff>116933</xdr:rowOff>
    </xdr:to>
    <xdr:sp macro="" textlink="">
      <xdr:nvSpPr>
        <xdr:cNvPr id="38" name="Rectángulo 37">
          <a:extLst>
            <a:ext uri="{FF2B5EF4-FFF2-40B4-BE49-F238E27FC236}">
              <a16:creationId xmlns:a16="http://schemas.microsoft.com/office/drawing/2014/main" id="{DDF17895-995C-4682-965B-004C75A72AAA}"/>
            </a:ext>
          </a:extLst>
        </xdr:cNvPr>
        <xdr:cNvSpPr/>
      </xdr:nvSpPr>
      <xdr:spPr>
        <a:xfrm>
          <a:off x="10872630" y="31208872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208.07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5</xdr:col>
      <xdr:colOff>560483</xdr:colOff>
      <xdr:row>171</xdr:row>
      <xdr:rowOff>39366</xdr:rowOff>
    </xdr:from>
    <xdr:to>
      <xdr:col>6</xdr:col>
      <xdr:colOff>3508</xdr:colOff>
      <xdr:row>174</xdr:row>
      <xdr:rowOff>178904</xdr:rowOff>
    </xdr:to>
    <xdr:sp macro="" textlink="">
      <xdr:nvSpPr>
        <xdr:cNvPr id="39" name="Forma libre: forma 38">
          <a:extLst>
            <a:ext uri="{FF2B5EF4-FFF2-40B4-BE49-F238E27FC236}">
              <a16:creationId xmlns:a16="http://schemas.microsoft.com/office/drawing/2014/main" id="{CA7F2B4D-98A3-49BD-A2CC-515499FC82D3}"/>
            </a:ext>
          </a:extLst>
        </xdr:cNvPr>
        <xdr:cNvSpPr/>
      </xdr:nvSpPr>
      <xdr:spPr>
        <a:xfrm>
          <a:off x="4594601" y="31048284"/>
          <a:ext cx="231919" cy="677420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5</xdr:col>
      <xdr:colOff>274203</xdr:colOff>
      <xdr:row>171</xdr:row>
      <xdr:rowOff>175203</xdr:rowOff>
    </xdr:from>
    <xdr:to>
      <xdr:col>5</xdr:col>
      <xdr:colOff>549770</xdr:colOff>
      <xdr:row>174</xdr:row>
      <xdr:rowOff>141682</xdr:rowOff>
    </xdr:to>
    <xdr:sp macro="" textlink="">
      <xdr:nvSpPr>
        <xdr:cNvPr id="40" name="Rectángulo 39">
          <a:extLst>
            <a:ext uri="{FF2B5EF4-FFF2-40B4-BE49-F238E27FC236}">
              <a16:creationId xmlns:a16="http://schemas.microsoft.com/office/drawing/2014/main" id="{88EB2129-00A7-4FE6-B8DA-DA0000F994AE}"/>
            </a:ext>
          </a:extLst>
        </xdr:cNvPr>
        <xdr:cNvSpPr/>
      </xdr:nvSpPr>
      <xdr:spPr>
        <a:xfrm rot="5400000">
          <a:off x="4193924" y="31298518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163.45</a:t>
          </a:r>
        </a:p>
      </xdr:txBody>
    </xdr:sp>
    <xdr:clientData/>
  </xdr:twoCellAnchor>
  <xdr:twoCellAnchor>
    <xdr:from>
      <xdr:col>5</xdr:col>
      <xdr:colOff>659685</xdr:colOff>
      <xdr:row>168</xdr:row>
      <xdr:rowOff>49697</xdr:rowOff>
    </xdr:from>
    <xdr:to>
      <xdr:col>6</xdr:col>
      <xdr:colOff>146358</xdr:colOff>
      <xdr:row>171</xdr:row>
      <xdr:rowOff>16175</xdr:rowOff>
    </xdr:to>
    <xdr:sp macro="" textlink="">
      <xdr:nvSpPr>
        <xdr:cNvPr id="41" name="Rectángulo 40">
          <a:extLst>
            <a:ext uri="{FF2B5EF4-FFF2-40B4-BE49-F238E27FC236}">
              <a16:creationId xmlns:a16="http://schemas.microsoft.com/office/drawing/2014/main" id="{B074FD98-7202-43FB-B347-B5756B4A63E6}"/>
            </a:ext>
          </a:extLst>
        </xdr:cNvPr>
        <xdr:cNvSpPr/>
      </xdr:nvSpPr>
      <xdr:spPr>
        <a:xfrm rot="5400000">
          <a:off x="4579406" y="30635129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2850.32</a:t>
          </a:r>
        </a:p>
      </xdr:txBody>
    </xdr:sp>
    <xdr:clientData/>
  </xdr:twoCellAnchor>
  <xdr:twoCellAnchor>
    <xdr:from>
      <xdr:col>5</xdr:col>
      <xdr:colOff>748643</xdr:colOff>
      <xdr:row>172</xdr:row>
      <xdr:rowOff>158308</xdr:rowOff>
    </xdr:from>
    <xdr:to>
      <xdr:col>6</xdr:col>
      <xdr:colOff>235316</xdr:colOff>
      <xdr:row>175</xdr:row>
      <xdr:rowOff>124787</xdr:rowOff>
    </xdr:to>
    <xdr:sp macro="" textlink="">
      <xdr:nvSpPr>
        <xdr:cNvPr id="43" name="Rectángulo 42">
          <a:extLst>
            <a:ext uri="{FF2B5EF4-FFF2-40B4-BE49-F238E27FC236}">
              <a16:creationId xmlns:a16="http://schemas.microsoft.com/office/drawing/2014/main" id="{BB32D180-7B0C-45F4-A671-1BDA7D1FD71C}"/>
            </a:ext>
          </a:extLst>
        </xdr:cNvPr>
        <xdr:cNvSpPr/>
      </xdr:nvSpPr>
      <xdr:spPr>
        <a:xfrm rot="5400000">
          <a:off x="4676294" y="31845365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2850.32</a:t>
          </a:r>
        </a:p>
      </xdr:txBody>
    </xdr:sp>
    <xdr:clientData/>
  </xdr:twoCellAnchor>
  <xdr:twoCellAnchor>
    <xdr:from>
      <xdr:col>14</xdr:col>
      <xdr:colOff>340658</xdr:colOff>
      <xdr:row>173</xdr:row>
      <xdr:rowOff>8965</xdr:rowOff>
    </xdr:from>
    <xdr:to>
      <xdr:col>16</xdr:col>
      <xdr:colOff>0</xdr:colOff>
      <xdr:row>175</xdr:row>
      <xdr:rowOff>18079</xdr:rowOff>
    </xdr:to>
    <xdr:sp macro="" textlink="">
      <xdr:nvSpPr>
        <xdr:cNvPr id="44" name="Forma libre: forma 43">
          <a:extLst>
            <a:ext uri="{FF2B5EF4-FFF2-40B4-BE49-F238E27FC236}">
              <a16:creationId xmlns:a16="http://schemas.microsoft.com/office/drawing/2014/main" id="{3D0B8BCA-A474-4AF5-BBDF-B6CD6256D849}"/>
            </a:ext>
          </a:extLst>
        </xdr:cNvPr>
        <xdr:cNvSpPr/>
      </xdr:nvSpPr>
      <xdr:spPr>
        <a:xfrm>
          <a:off x="11474823" y="31376471"/>
          <a:ext cx="1237130" cy="36770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14</xdr:col>
      <xdr:colOff>617007</xdr:colOff>
      <xdr:row>174</xdr:row>
      <xdr:rowOff>47554</xdr:rowOff>
    </xdr:from>
    <xdr:to>
      <xdr:col>15</xdr:col>
      <xdr:colOff>332474</xdr:colOff>
      <xdr:row>175</xdr:row>
      <xdr:rowOff>143827</xdr:rowOff>
    </xdr:to>
    <xdr:sp macro="" textlink="">
      <xdr:nvSpPr>
        <xdr:cNvPr id="45" name="Rectángulo 44">
          <a:extLst>
            <a:ext uri="{FF2B5EF4-FFF2-40B4-BE49-F238E27FC236}">
              <a16:creationId xmlns:a16="http://schemas.microsoft.com/office/drawing/2014/main" id="{4220D4FE-3536-4BF8-9B26-4FFF53C1211D}"/>
            </a:ext>
          </a:extLst>
        </xdr:cNvPr>
        <xdr:cNvSpPr/>
      </xdr:nvSpPr>
      <xdr:spPr>
        <a:xfrm>
          <a:off x="11751172" y="31594354"/>
          <a:ext cx="504361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114.24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14</xdr:col>
      <xdr:colOff>303241</xdr:colOff>
      <xdr:row>172</xdr:row>
      <xdr:rowOff>11695</xdr:rowOff>
    </xdr:from>
    <xdr:to>
      <xdr:col>15</xdr:col>
      <xdr:colOff>71717</xdr:colOff>
      <xdr:row>173</xdr:row>
      <xdr:rowOff>107576</xdr:rowOff>
    </xdr:to>
    <xdr:sp macro="" textlink="">
      <xdr:nvSpPr>
        <xdr:cNvPr id="46" name="Rectángulo 45">
          <a:extLst>
            <a:ext uri="{FF2B5EF4-FFF2-40B4-BE49-F238E27FC236}">
              <a16:creationId xmlns:a16="http://schemas.microsoft.com/office/drawing/2014/main" id="{CED34F1C-3098-4B46-8769-62F966EE29AF}"/>
            </a:ext>
          </a:extLst>
        </xdr:cNvPr>
        <xdr:cNvSpPr/>
      </xdr:nvSpPr>
      <xdr:spPr>
        <a:xfrm>
          <a:off x="11437406" y="31199907"/>
          <a:ext cx="557370" cy="27517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1965.51</a:t>
          </a:r>
        </a:p>
      </xdr:txBody>
    </xdr:sp>
    <xdr:clientData/>
  </xdr:twoCellAnchor>
  <xdr:twoCellAnchor>
    <xdr:from>
      <xdr:col>16</xdr:col>
      <xdr:colOff>25335</xdr:colOff>
      <xdr:row>172</xdr:row>
      <xdr:rowOff>2730</xdr:rowOff>
    </xdr:from>
    <xdr:to>
      <xdr:col>16</xdr:col>
      <xdr:colOff>645459</xdr:colOff>
      <xdr:row>173</xdr:row>
      <xdr:rowOff>89647</xdr:rowOff>
    </xdr:to>
    <xdr:sp macro="" textlink="">
      <xdr:nvSpPr>
        <xdr:cNvPr id="47" name="Rectángulo 46">
          <a:extLst>
            <a:ext uri="{FF2B5EF4-FFF2-40B4-BE49-F238E27FC236}">
              <a16:creationId xmlns:a16="http://schemas.microsoft.com/office/drawing/2014/main" id="{3C5F1240-D0F6-433D-A43B-491E8C517B11}"/>
            </a:ext>
          </a:extLst>
        </xdr:cNvPr>
        <xdr:cNvSpPr/>
      </xdr:nvSpPr>
      <xdr:spPr>
        <a:xfrm>
          <a:off x="12737288" y="31190942"/>
          <a:ext cx="620124" cy="26621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1965.51</a:t>
          </a:r>
        </a:p>
      </xdr:txBody>
    </xdr:sp>
    <xdr:clientData/>
  </xdr:twoCellAnchor>
  <xdr:twoCellAnchor>
    <xdr:from>
      <xdr:col>7</xdr:col>
      <xdr:colOff>64477</xdr:colOff>
      <xdr:row>177</xdr:row>
      <xdr:rowOff>117230</xdr:rowOff>
    </xdr:from>
    <xdr:to>
      <xdr:col>7</xdr:col>
      <xdr:colOff>347210</xdr:colOff>
      <xdr:row>185</xdr:row>
      <xdr:rowOff>5862</xdr:rowOff>
    </xdr:to>
    <xdr:sp macro="" textlink="">
      <xdr:nvSpPr>
        <xdr:cNvPr id="48" name="Forma libre: forma 47">
          <a:extLst>
            <a:ext uri="{FF2B5EF4-FFF2-40B4-BE49-F238E27FC236}">
              <a16:creationId xmlns:a16="http://schemas.microsoft.com/office/drawing/2014/main" id="{5C147A14-287A-42C3-B51A-51B1B997B77A}"/>
            </a:ext>
          </a:extLst>
        </xdr:cNvPr>
        <xdr:cNvSpPr/>
      </xdr:nvSpPr>
      <xdr:spPr>
        <a:xfrm>
          <a:off x="5691554" y="32596015"/>
          <a:ext cx="282733" cy="1342293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701751</xdr:colOff>
      <xdr:row>180</xdr:row>
      <xdr:rowOff>111415</xdr:rowOff>
    </xdr:from>
    <xdr:to>
      <xdr:col>5</xdr:col>
      <xdr:colOff>188423</xdr:colOff>
      <xdr:row>183</xdr:row>
      <xdr:rowOff>77894</xdr:rowOff>
    </xdr:to>
    <xdr:sp macro="" textlink="">
      <xdr:nvSpPr>
        <xdr:cNvPr id="49" name="Rectángulo 48">
          <a:extLst>
            <a:ext uri="{FF2B5EF4-FFF2-40B4-BE49-F238E27FC236}">
              <a16:creationId xmlns:a16="http://schemas.microsoft.com/office/drawing/2014/main" id="{8DAE739A-C940-4468-AEA5-F4A5E03119F7}"/>
            </a:ext>
          </a:extLst>
        </xdr:cNvPr>
        <xdr:cNvSpPr/>
      </xdr:nvSpPr>
      <xdr:spPr>
        <a:xfrm rot="5400000">
          <a:off x="3838094" y="33252134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204.24</a:t>
          </a:r>
        </a:p>
      </xdr:txBody>
    </xdr:sp>
    <xdr:clientData/>
  </xdr:twoCellAnchor>
  <xdr:twoCellAnchor>
    <xdr:from>
      <xdr:col>5</xdr:col>
      <xdr:colOff>713474</xdr:colOff>
      <xdr:row>175</xdr:row>
      <xdr:rowOff>117276</xdr:rowOff>
    </xdr:from>
    <xdr:to>
      <xdr:col>6</xdr:col>
      <xdr:colOff>200147</xdr:colOff>
      <xdr:row>178</xdr:row>
      <xdr:rowOff>140676</xdr:rowOff>
    </xdr:to>
    <xdr:sp macro="" textlink="">
      <xdr:nvSpPr>
        <xdr:cNvPr id="50" name="Rectángulo 49">
          <a:extLst>
            <a:ext uri="{FF2B5EF4-FFF2-40B4-BE49-F238E27FC236}">
              <a16:creationId xmlns:a16="http://schemas.microsoft.com/office/drawing/2014/main" id="{2762CD15-7A38-44DE-BA04-D75D6161A4FA}"/>
            </a:ext>
          </a:extLst>
        </xdr:cNvPr>
        <xdr:cNvSpPr/>
      </xdr:nvSpPr>
      <xdr:spPr>
        <a:xfrm rot="5400000">
          <a:off x="4612664" y="32377917"/>
          <a:ext cx="568523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444.67</a:t>
          </a:r>
        </a:p>
      </xdr:txBody>
    </xdr:sp>
    <xdr:clientData/>
  </xdr:twoCellAnchor>
  <xdr:twoCellAnchor>
    <xdr:from>
      <xdr:col>5</xdr:col>
      <xdr:colOff>748644</xdr:colOff>
      <xdr:row>189</xdr:row>
      <xdr:rowOff>5913</xdr:rowOff>
    </xdr:from>
    <xdr:to>
      <xdr:col>6</xdr:col>
      <xdr:colOff>235317</xdr:colOff>
      <xdr:row>191</xdr:row>
      <xdr:rowOff>140680</xdr:rowOff>
    </xdr:to>
    <xdr:sp macro="" textlink="">
      <xdr:nvSpPr>
        <xdr:cNvPr id="54" name="Rectángulo 53">
          <a:extLst>
            <a:ext uri="{FF2B5EF4-FFF2-40B4-BE49-F238E27FC236}">
              <a16:creationId xmlns:a16="http://schemas.microsoft.com/office/drawing/2014/main" id="{FE7B7BBB-DEF9-44D1-901F-A3D77AF89A07}"/>
            </a:ext>
          </a:extLst>
        </xdr:cNvPr>
        <xdr:cNvSpPr/>
      </xdr:nvSpPr>
      <xdr:spPr>
        <a:xfrm rot="5400000">
          <a:off x="4683005" y="34775291"/>
          <a:ext cx="49818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800.41</a:t>
          </a:r>
        </a:p>
      </xdr:txBody>
    </xdr:sp>
    <xdr:clientData/>
  </xdr:twoCellAnchor>
  <xdr:twoCellAnchor>
    <xdr:from>
      <xdr:col>14</xdr:col>
      <xdr:colOff>220669</xdr:colOff>
      <xdr:row>182</xdr:row>
      <xdr:rowOff>146194</xdr:rowOff>
    </xdr:from>
    <xdr:to>
      <xdr:col>16</xdr:col>
      <xdr:colOff>11723</xdr:colOff>
      <xdr:row>184</xdr:row>
      <xdr:rowOff>155308</xdr:rowOff>
    </xdr:to>
    <xdr:sp macro="" textlink="">
      <xdr:nvSpPr>
        <xdr:cNvPr id="55" name="Forma libre: forma 54">
          <a:extLst>
            <a:ext uri="{FF2B5EF4-FFF2-40B4-BE49-F238E27FC236}">
              <a16:creationId xmlns:a16="http://schemas.microsoft.com/office/drawing/2014/main" id="{6C1A9BB1-EF8C-483D-BCA2-37992823EC9B}"/>
            </a:ext>
          </a:extLst>
        </xdr:cNvPr>
        <xdr:cNvSpPr/>
      </xdr:nvSpPr>
      <xdr:spPr>
        <a:xfrm>
          <a:off x="11386900" y="33533517"/>
          <a:ext cx="1373669" cy="372529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5</xdr:col>
      <xdr:colOff>584520</xdr:colOff>
      <xdr:row>185</xdr:row>
      <xdr:rowOff>129002</xdr:rowOff>
    </xdr:from>
    <xdr:to>
      <xdr:col>6</xdr:col>
      <xdr:colOff>71193</xdr:colOff>
      <xdr:row>188</xdr:row>
      <xdr:rowOff>58620</xdr:rowOff>
    </xdr:to>
    <xdr:sp macro="" textlink="">
      <xdr:nvSpPr>
        <xdr:cNvPr id="56" name="Rectángulo 55">
          <a:extLst>
            <a:ext uri="{FF2B5EF4-FFF2-40B4-BE49-F238E27FC236}">
              <a16:creationId xmlns:a16="http://schemas.microsoft.com/office/drawing/2014/main" id="{9014EA51-AFCD-4AD8-99C7-0C6C04DC8305}"/>
            </a:ext>
          </a:extLst>
        </xdr:cNvPr>
        <xdr:cNvSpPr/>
      </xdr:nvSpPr>
      <xdr:spPr>
        <a:xfrm rot="5400000">
          <a:off x="4530601" y="34159829"/>
          <a:ext cx="474741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444.67</a:t>
          </a:r>
        </a:p>
      </xdr:txBody>
    </xdr:sp>
    <xdr:clientData/>
  </xdr:twoCellAnchor>
  <xdr:twoCellAnchor>
    <xdr:from>
      <xdr:col>13</xdr:col>
      <xdr:colOff>323929</xdr:colOff>
      <xdr:row>181</xdr:row>
      <xdr:rowOff>180646</xdr:rowOff>
    </xdr:from>
    <xdr:to>
      <xdr:col>14</xdr:col>
      <xdr:colOff>92404</xdr:colOff>
      <xdr:row>183</xdr:row>
      <xdr:rowOff>94819</xdr:rowOff>
    </xdr:to>
    <xdr:sp macro="" textlink="">
      <xdr:nvSpPr>
        <xdr:cNvPr id="57" name="Rectángulo 56">
          <a:extLst>
            <a:ext uri="{FF2B5EF4-FFF2-40B4-BE49-F238E27FC236}">
              <a16:creationId xmlns:a16="http://schemas.microsoft.com/office/drawing/2014/main" id="{1DD1BE92-2FBE-4E92-BD6C-1E42213FE968}"/>
            </a:ext>
          </a:extLst>
        </xdr:cNvPr>
        <xdr:cNvSpPr/>
      </xdr:nvSpPr>
      <xdr:spPr>
        <a:xfrm>
          <a:off x="10698852" y="33386261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1300.10</a:t>
          </a:r>
        </a:p>
      </xdr:txBody>
    </xdr:sp>
    <xdr:clientData/>
  </xdr:twoCellAnchor>
  <xdr:twoCellAnchor>
    <xdr:from>
      <xdr:col>14</xdr:col>
      <xdr:colOff>540806</xdr:colOff>
      <xdr:row>184</xdr:row>
      <xdr:rowOff>145478</xdr:rowOff>
    </xdr:from>
    <xdr:to>
      <xdr:col>15</xdr:col>
      <xdr:colOff>309282</xdr:colOff>
      <xdr:row>186</xdr:row>
      <xdr:rowOff>59651</xdr:rowOff>
    </xdr:to>
    <xdr:sp macro="" textlink="">
      <xdr:nvSpPr>
        <xdr:cNvPr id="58" name="Rectángulo 57">
          <a:extLst>
            <a:ext uri="{FF2B5EF4-FFF2-40B4-BE49-F238E27FC236}">
              <a16:creationId xmlns:a16="http://schemas.microsoft.com/office/drawing/2014/main" id="{A41B9BE6-DE5A-45FF-B0EB-10438D025EAC}"/>
            </a:ext>
          </a:extLst>
        </xdr:cNvPr>
        <xdr:cNvSpPr/>
      </xdr:nvSpPr>
      <xdr:spPr>
        <a:xfrm>
          <a:off x="11707037" y="33896216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624.33</a:t>
          </a:r>
        </a:p>
      </xdr:txBody>
    </xdr:sp>
    <xdr:clientData/>
  </xdr:twoCellAnchor>
  <xdr:twoCellAnchor>
    <xdr:from>
      <xdr:col>15</xdr:col>
      <xdr:colOff>224283</xdr:colOff>
      <xdr:row>181</xdr:row>
      <xdr:rowOff>86862</xdr:rowOff>
    </xdr:from>
    <xdr:to>
      <xdr:col>15</xdr:col>
      <xdr:colOff>784066</xdr:colOff>
      <xdr:row>183</xdr:row>
      <xdr:rowOff>1035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49CD7800-D754-4FA4-8F59-B313CD8B7B16}"/>
            </a:ext>
          </a:extLst>
        </xdr:cNvPr>
        <xdr:cNvSpPr/>
      </xdr:nvSpPr>
      <xdr:spPr>
        <a:xfrm>
          <a:off x="12181821" y="33292477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1300.10</a:t>
          </a:r>
        </a:p>
      </xdr:txBody>
    </xdr:sp>
    <xdr:clientData/>
  </xdr:twoCellAnchor>
  <xdr:twoCellAnchor>
    <xdr:from>
      <xdr:col>5</xdr:col>
      <xdr:colOff>255683</xdr:colOff>
      <xdr:row>176</xdr:row>
      <xdr:rowOff>42410</xdr:rowOff>
    </xdr:from>
    <xdr:to>
      <xdr:col>6</xdr:col>
      <xdr:colOff>42410</xdr:colOff>
      <xdr:row>188</xdr:row>
      <xdr:rowOff>170329</xdr:rowOff>
    </xdr:to>
    <xdr:sp macro="" textlink="">
      <xdr:nvSpPr>
        <xdr:cNvPr id="60" name="Forma libre: forma 59">
          <a:extLst>
            <a:ext uri="{FF2B5EF4-FFF2-40B4-BE49-F238E27FC236}">
              <a16:creationId xmlns:a16="http://schemas.microsoft.com/office/drawing/2014/main" id="{B68DE437-BF49-470F-9359-05D31791463A}"/>
            </a:ext>
          </a:extLst>
        </xdr:cNvPr>
        <xdr:cNvSpPr/>
      </xdr:nvSpPr>
      <xdr:spPr>
        <a:xfrm>
          <a:off x="4300145" y="32339487"/>
          <a:ext cx="578034" cy="2308411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6</xdr:col>
      <xdr:colOff>584521</xdr:colOff>
      <xdr:row>180</xdr:row>
      <xdr:rowOff>29353</xdr:rowOff>
    </xdr:from>
    <xdr:to>
      <xdr:col>7</xdr:col>
      <xdr:colOff>71193</xdr:colOff>
      <xdr:row>182</xdr:row>
      <xdr:rowOff>177540</xdr:rowOff>
    </xdr:to>
    <xdr:sp macro="" textlink="">
      <xdr:nvSpPr>
        <xdr:cNvPr id="61" name="Rectángulo 60">
          <a:extLst>
            <a:ext uri="{FF2B5EF4-FFF2-40B4-BE49-F238E27FC236}">
              <a16:creationId xmlns:a16="http://schemas.microsoft.com/office/drawing/2014/main" id="{0C34BF25-5E94-4B67-B983-97BB18C0BEF5}"/>
            </a:ext>
          </a:extLst>
        </xdr:cNvPr>
        <xdr:cNvSpPr/>
      </xdr:nvSpPr>
      <xdr:spPr>
        <a:xfrm rot="5400000">
          <a:off x="5303479" y="33170072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112.40</a:t>
          </a:r>
        </a:p>
      </xdr:txBody>
    </xdr:sp>
    <xdr:clientData/>
  </xdr:twoCellAnchor>
  <xdr:twoCellAnchor>
    <xdr:from>
      <xdr:col>7</xdr:col>
      <xdr:colOff>226967</xdr:colOff>
      <xdr:row>174</xdr:row>
      <xdr:rowOff>140722</xdr:rowOff>
    </xdr:from>
    <xdr:to>
      <xdr:col>7</xdr:col>
      <xdr:colOff>504947</xdr:colOff>
      <xdr:row>177</xdr:row>
      <xdr:rowOff>107201</xdr:rowOff>
    </xdr:to>
    <xdr:sp macro="" textlink="">
      <xdr:nvSpPr>
        <xdr:cNvPr id="62" name="Rectángulo 61">
          <a:extLst>
            <a:ext uri="{FF2B5EF4-FFF2-40B4-BE49-F238E27FC236}">
              <a16:creationId xmlns:a16="http://schemas.microsoft.com/office/drawing/2014/main" id="{295110B6-F493-4095-801B-FD2FBBA0F669}"/>
            </a:ext>
          </a:extLst>
        </xdr:cNvPr>
        <xdr:cNvSpPr/>
      </xdr:nvSpPr>
      <xdr:spPr>
        <a:xfrm rot="5400000">
          <a:off x="5737233" y="32191195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7</xdr:col>
      <xdr:colOff>203521</xdr:colOff>
      <xdr:row>185</xdr:row>
      <xdr:rowOff>41077</xdr:rowOff>
    </xdr:from>
    <xdr:to>
      <xdr:col>7</xdr:col>
      <xdr:colOff>481501</xdr:colOff>
      <xdr:row>188</xdr:row>
      <xdr:rowOff>7556</xdr:rowOff>
    </xdr:to>
    <xdr:sp macro="" textlink="">
      <xdr:nvSpPr>
        <xdr:cNvPr id="63" name="Rectángulo 62">
          <a:extLst>
            <a:ext uri="{FF2B5EF4-FFF2-40B4-BE49-F238E27FC236}">
              <a16:creationId xmlns:a16="http://schemas.microsoft.com/office/drawing/2014/main" id="{A4663F51-BC5D-4858-BA78-6ACD4EC909C3}"/>
            </a:ext>
          </a:extLst>
        </xdr:cNvPr>
        <xdr:cNvSpPr/>
      </xdr:nvSpPr>
      <xdr:spPr>
        <a:xfrm rot="5400000">
          <a:off x="5713787" y="34090334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16</xdr:col>
      <xdr:colOff>74131</xdr:colOff>
      <xdr:row>182</xdr:row>
      <xdr:rowOff>157917</xdr:rowOff>
    </xdr:from>
    <xdr:to>
      <xdr:col>16</xdr:col>
      <xdr:colOff>773723</xdr:colOff>
      <xdr:row>184</xdr:row>
      <xdr:rowOff>76201</xdr:rowOff>
    </xdr:to>
    <xdr:sp macro="" textlink="">
      <xdr:nvSpPr>
        <xdr:cNvPr id="64" name="Forma libre: forma 63">
          <a:extLst>
            <a:ext uri="{FF2B5EF4-FFF2-40B4-BE49-F238E27FC236}">
              <a16:creationId xmlns:a16="http://schemas.microsoft.com/office/drawing/2014/main" id="{AC03BB29-E25D-4C48-ABB4-784F30A67931}"/>
            </a:ext>
          </a:extLst>
        </xdr:cNvPr>
        <xdr:cNvSpPr/>
      </xdr:nvSpPr>
      <xdr:spPr>
        <a:xfrm>
          <a:off x="12822977" y="33545240"/>
          <a:ext cx="699592" cy="281699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16</xdr:col>
      <xdr:colOff>142221</xdr:colOff>
      <xdr:row>184</xdr:row>
      <xdr:rowOff>63417</xdr:rowOff>
    </xdr:from>
    <xdr:to>
      <xdr:col>16</xdr:col>
      <xdr:colOff>702004</xdr:colOff>
      <xdr:row>185</xdr:row>
      <xdr:rowOff>159298</xdr:rowOff>
    </xdr:to>
    <xdr:sp macro="" textlink="">
      <xdr:nvSpPr>
        <xdr:cNvPr id="65" name="Rectángulo 64">
          <a:extLst>
            <a:ext uri="{FF2B5EF4-FFF2-40B4-BE49-F238E27FC236}">
              <a16:creationId xmlns:a16="http://schemas.microsoft.com/office/drawing/2014/main" id="{451EF37F-B260-411C-9379-6A194A342F0E}"/>
            </a:ext>
          </a:extLst>
        </xdr:cNvPr>
        <xdr:cNvSpPr/>
      </xdr:nvSpPr>
      <xdr:spPr>
        <a:xfrm>
          <a:off x="12891067" y="33814155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359.60</a:t>
          </a:r>
        </a:p>
      </xdr:txBody>
    </xdr:sp>
    <xdr:clientData/>
  </xdr:twoCellAnchor>
  <xdr:twoCellAnchor>
    <xdr:from>
      <xdr:col>16</xdr:col>
      <xdr:colOff>48436</xdr:colOff>
      <xdr:row>181</xdr:row>
      <xdr:rowOff>57556</xdr:rowOff>
    </xdr:from>
    <xdr:to>
      <xdr:col>16</xdr:col>
      <xdr:colOff>240323</xdr:colOff>
      <xdr:row>182</xdr:row>
      <xdr:rowOff>153437</xdr:rowOff>
    </xdr:to>
    <xdr:sp macro="" textlink="">
      <xdr:nvSpPr>
        <xdr:cNvPr id="66" name="Rectángulo 65">
          <a:extLst>
            <a:ext uri="{FF2B5EF4-FFF2-40B4-BE49-F238E27FC236}">
              <a16:creationId xmlns:a16="http://schemas.microsoft.com/office/drawing/2014/main" id="{ED92625D-A1A4-43A0-953F-CCA7D37A9B3E}"/>
            </a:ext>
          </a:extLst>
        </xdr:cNvPr>
        <xdr:cNvSpPr/>
      </xdr:nvSpPr>
      <xdr:spPr>
        <a:xfrm>
          <a:off x="12797282" y="33263171"/>
          <a:ext cx="191887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17</xdr:col>
      <xdr:colOff>13267</xdr:colOff>
      <xdr:row>181</xdr:row>
      <xdr:rowOff>51695</xdr:rowOff>
    </xdr:from>
    <xdr:to>
      <xdr:col>17</xdr:col>
      <xdr:colOff>205154</xdr:colOff>
      <xdr:row>182</xdr:row>
      <xdr:rowOff>147576</xdr:rowOff>
    </xdr:to>
    <xdr:sp macro="" textlink="">
      <xdr:nvSpPr>
        <xdr:cNvPr id="67" name="Rectángulo 66">
          <a:extLst>
            <a:ext uri="{FF2B5EF4-FFF2-40B4-BE49-F238E27FC236}">
              <a16:creationId xmlns:a16="http://schemas.microsoft.com/office/drawing/2014/main" id="{EF93491B-C56E-43D2-9839-BF6FCEC66D72}"/>
            </a:ext>
          </a:extLst>
        </xdr:cNvPr>
        <xdr:cNvSpPr/>
      </xdr:nvSpPr>
      <xdr:spPr>
        <a:xfrm>
          <a:off x="13553421" y="33257310"/>
          <a:ext cx="191887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3</xdr:col>
      <xdr:colOff>152399</xdr:colOff>
      <xdr:row>181</xdr:row>
      <xdr:rowOff>152401</xdr:rowOff>
    </xdr:from>
    <xdr:to>
      <xdr:col>3</xdr:col>
      <xdr:colOff>763378</xdr:colOff>
      <xdr:row>195</xdr:row>
      <xdr:rowOff>82063</xdr:rowOff>
    </xdr:to>
    <xdr:sp macro="" textlink="">
      <xdr:nvSpPr>
        <xdr:cNvPr id="68" name="Forma libre: forma 67">
          <a:extLst>
            <a:ext uri="{FF2B5EF4-FFF2-40B4-BE49-F238E27FC236}">
              <a16:creationId xmlns:a16="http://schemas.microsoft.com/office/drawing/2014/main" id="{B738878B-AA19-4082-9D2B-EE3AEFA885B6}"/>
            </a:ext>
          </a:extLst>
        </xdr:cNvPr>
        <xdr:cNvSpPr/>
      </xdr:nvSpPr>
      <xdr:spPr>
        <a:xfrm>
          <a:off x="2526322" y="33358016"/>
          <a:ext cx="610979" cy="2473570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2</xdr:col>
      <xdr:colOff>619690</xdr:colOff>
      <xdr:row>187</xdr:row>
      <xdr:rowOff>123138</xdr:rowOff>
    </xdr:from>
    <xdr:to>
      <xdr:col>3</xdr:col>
      <xdr:colOff>106362</xdr:colOff>
      <xdr:row>190</xdr:row>
      <xdr:rowOff>89617</xdr:rowOff>
    </xdr:to>
    <xdr:sp macro="" textlink="">
      <xdr:nvSpPr>
        <xdr:cNvPr id="69" name="Rectángulo 68">
          <a:extLst>
            <a:ext uri="{FF2B5EF4-FFF2-40B4-BE49-F238E27FC236}">
              <a16:creationId xmlns:a16="http://schemas.microsoft.com/office/drawing/2014/main" id="{92E7CF3A-14E8-4FAF-A8F9-4ACCB8FA3511}"/>
            </a:ext>
          </a:extLst>
        </xdr:cNvPr>
        <xdr:cNvSpPr/>
      </xdr:nvSpPr>
      <xdr:spPr>
        <a:xfrm rot="5400000">
          <a:off x="2085494" y="34535811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1012.93</a:t>
          </a:r>
        </a:p>
      </xdr:txBody>
    </xdr:sp>
    <xdr:clientData/>
  </xdr:twoCellAnchor>
  <xdr:twoCellAnchor>
    <xdr:from>
      <xdr:col>3</xdr:col>
      <xdr:colOff>619690</xdr:colOff>
      <xdr:row>179</xdr:row>
      <xdr:rowOff>5907</xdr:rowOff>
    </xdr:from>
    <xdr:to>
      <xdr:col>4</xdr:col>
      <xdr:colOff>18439</xdr:colOff>
      <xdr:row>181</xdr:row>
      <xdr:rowOff>154094</xdr:rowOff>
    </xdr:to>
    <xdr:sp macro="" textlink="">
      <xdr:nvSpPr>
        <xdr:cNvPr id="70" name="Rectángulo 69">
          <a:extLst>
            <a:ext uri="{FF2B5EF4-FFF2-40B4-BE49-F238E27FC236}">
              <a16:creationId xmlns:a16="http://schemas.microsoft.com/office/drawing/2014/main" id="{A7387117-5AD0-4D83-A9FC-329A13FE8298}"/>
            </a:ext>
          </a:extLst>
        </xdr:cNvPr>
        <xdr:cNvSpPr/>
      </xdr:nvSpPr>
      <xdr:spPr>
        <a:xfrm rot="5400000">
          <a:off x="2876802" y="32964918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1737.66</a:t>
          </a:r>
        </a:p>
      </xdr:txBody>
    </xdr:sp>
    <xdr:clientData/>
  </xdr:twoCellAnchor>
  <xdr:twoCellAnchor>
    <xdr:from>
      <xdr:col>3</xdr:col>
      <xdr:colOff>654860</xdr:colOff>
      <xdr:row>193</xdr:row>
      <xdr:rowOff>5908</xdr:rowOff>
    </xdr:from>
    <xdr:to>
      <xdr:col>4</xdr:col>
      <xdr:colOff>53609</xdr:colOff>
      <xdr:row>195</xdr:row>
      <xdr:rowOff>154095</xdr:rowOff>
    </xdr:to>
    <xdr:sp macro="" textlink="">
      <xdr:nvSpPr>
        <xdr:cNvPr id="71" name="Rectángulo 70">
          <a:extLst>
            <a:ext uri="{FF2B5EF4-FFF2-40B4-BE49-F238E27FC236}">
              <a16:creationId xmlns:a16="http://schemas.microsoft.com/office/drawing/2014/main" id="{A1ABFF80-2511-4448-8BD2-6F11A8F8743A}"/>
            </a:ext>
          </a:extLst>
        </xdr:cNvPr>
        <xdr:cNvSpPr/>
      </xdr:nvSpPr>
      <xdr:spPr>
        <a:xfrm rot="5400000">
          <a:off x="2911972" y="35508827"/>
          <a:ext cx="51160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1737.66</a:t>
          </a:r>
        </a:p>
      </xdr:txBody>
    </xdr:sp>
    <xdr:clientData/>
  </xdr:twoCellAnchor>
  <xdr:twoCellAnchor>
    <xdr:from>
      <xdr:col>11</xdr:col>
      <xdr:colOff>513746</xdr:colOff>
      <xdr:row>187</xdr:row>
      <xdr:rowOff>146193</xdr:rowOff>
    </xdr:from>
    <xdr:to>
      <xdr:col>14</xdr:col>
      <xdr:colOff>134815</xdr:colOff>
      <xdr:row>190</xdr:row>
      <xdr:rowOff>76200</xdr:rowOff>
    </xdr:to>
    <xdr:sp macro="" textlink="">
      <xdr:nvSpPr>
        <xdr:cNvPr id="72" name="Forma libre: forma 71">
          <a:extLst>
            <a:ext uri="{FF2B5EF4-FFF2-40B4-BE49-F238E27FC236}">
              <a16:creationId xmlns:a16="http://schemas.microsoft.com/office/drawing/2014/main" id="{68F9B870-1AF3-47A2-A567-15D57A1732A9}"/>
            </a:ext>
          </a:extLst>
        </xdr:cNvPr>
        <xdr:cNvSpPr/>
      </xdr:nvSpPr>
      <xdr:spPr>
        <a:xfrm>
          <a:off x="9306054" y="34442055"/>
          <a:ext cx="1994992" cy="475130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12</xdr:col>
      <xdr:colOff>382545</xdr:colOff>
      <xdr:row>190</xdr:row>
      <xdr:rowOff>86862</xdr:rowOff>
    </xdr:from>
    <xdr:to>
      <xdr:col>13</xdr:col>
      <xdr:colOff>151020</xdr:colOff>
      <xdr:row>192</xdr:row>
      <xdr:rowOff>1036</xdr:rowOff>
    </xdr:to>
    <xdr:sp macro="" textlink="">
      <xdr:nvSpPr>
        <xdr:cNvPr id="73" name="Rectángulo 72">
          <a:extLst>
            <a:ext uri="{FF2B5EF4-FFF2-40B4-BE49-F238E27FC236}">
              <a16:creationId xmlns:a16="http://schemas.microsoft.com/office/drawing/2014/main" id="{F6A7F635-4C41-4AE8-A615-D6F963897FC2}"/>
            </a:ext>
          </a:extLst>
        </xdr:cNvPr>
        <xdr:cNvSpPr/>
      </xdr:nvSpPr>
      <xdr:spPr>
        <a:xfrm>
          <a:off x="9966160" y="34927847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1372.31</a:t>
          </a:r>
        </a:p>
      </xdr:txBody>
    </xdr:sp>
    <xdr:clientData/>
  </xdr:twoCellAnchor>
  <xdr:twoCellAnchor>
    <xdr:from>
      <xdr:col>10</xdr:col>
      <xdr:colOff>768627</xdr:colOff>
      <xdr:row>186</xdr:row>
      <xdr:rowOff>57555</xdr:rowOff>
    </xdr:from>
    <xdr:to>
      <xdr:col>11</xdr:col>
      <xdr:colOff>496852</xdr:colOff>
      <xdr:row>187</xdr:row>
      <xdr:rowOff>153436</xdr:rowOff>
    </xdr:to>
    <xdr:sp macro="" textlink="">
      <xdr:nvSpPr>
        <xdr:cNvPr id="74" name="Rectángulo 73">
          <a:extLst>
            <a:ext uri="{FF2B5EF4-FFF2-40B4-BE49-F238E27FC236}">
              <a16:creationId xmlns:a16="http://schemas.microsoft.com/office/drawing/2014/main" id="{50725A5F-673B-4159-A577-AAF51B53A3B9}"/>
            </a:ext>
          </a:extLst>
        </xdr:cNvPr>
        <xdr:cNvSpPr/>
      </xdr:nvSpPr>
      <xdr:spPr>
        <a:xfrm>
          <a:off x="8799444" y="34837885"/>
          <a:ext cx="523356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2385.51</a:t>
          </a:r>
        </a:p>
      </xdr:txBody>
    </xdr:sp>
    <xdr:clientData/>
  </xdr:twoCellAnchor>
  <xdr:twoCellAnchor>
    <xdr:from>
      <xdr:col>13</xdr:col>
      <xdr:colOff>377687</xdr:colOff>
      <xdr:row>186</xdr:row>
      <xdr:rowOff>57555</xdr:rowOff>
    </xdr:from>
    <xdr:to>
      <xdr:col>14</xdr:col>
      <xdr:colOff>145158</xdr:colOff>
      <xdr:row>187</xdr:row>
      <xdr:rowOff>153436</xdr:rowOff>
    </xdr:to>
    <xdr:sp macro="" textlink="">
      <xdr:nvSpPr>
        <xdr:cNvPr id="75" name="Rectángulo 74">
          <a:extLst>
            <a:ext uri="{FF2B5EF4-FFF2-40B4-BE49-F238E27FC236}">
              <a16:creationId xmlns:a16="http://schemas.microsoft.com/office/drawing/2014/main" id="{41C1CEEC-1949-4842-AA85-AE28308EEE7C}"/>
            </a:ext>
          </a:extLst>
        </xdr:cNvPr>
        <xdr:cNvSpPr/>
      </xdr:nvSpPr>
      <xdr:spPr>
        <a:xfrm>
          <a:off x="10793896" y="34837885"/>
          <a:ext cx="562601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2385.51</a:t>
          </a:r>
        </a:p>
      </xdr:txBody>
    </xdr:sp>
    <xdr:clientData/>
  </xdr:twoCellAnchor>
  <xdr:twoCellAnchor>
    <xdr:from>
      <xdr:col>5</xdr:col>
      <xdr:colOff>202929</xdr:colOff>
      <xdr:row>189</xdr:row>
      <xdr:rowOff>7242</xdr:rowOff>
    </xdr:from>
    <xdr:to>
      <xdr:col>5</xdr:col>
      <xdr:colOff>780963</xdr:colOff>
      <xdr:row>201</xdr:row>
      <xdr:rowOff>135161</xdr:rowOff>
    </xdr:to>
    <xdr:sp macro="" textlink="">
      <xdr:nvSpPr>
        <xdr:cNvPr id="76" name="Forma libre: forma 75">
          <a:extLst>
            <a:ext uri="{FF2B5EF4-FFF2-40B4-BE49-F238E27FC236}">
              <a16:creationId xmlns:a16="http://schemas.microsoft.com/office/drawing/2014/main" id="{337D8E54-BCC6-4652-ADA9-41583E55AE0E}"/>
            </a:ext>
          </a:extLst>
        </xdr:cNvPr>
        <xdr:cNvSpPr/>
      </xdr:nvSpPr>
      <xdr:spPr>
        <a:xfrm>
          <a:off x="4247391" y="34666519"/>
          <a:ext cx="578034" cy="2308411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731060</xdr:colOff>
      <xdr:row>193</xdr:row>
      <xdr:rowOff>175897</xdr:rowOff>
    </xdr:from>
    <xdr:to>
      <xdr:col>5</xdr:col>
      <xdr:colOff>217732</xdr:colOff>
      <xdr:row>197</xdr:row>
      <xdr:rowOff>17590</xdr:rowOff>
    </xdr:to>
    <xdr:sp macro="" textlink="">
      <xdr:nvSpPr>
        <xdr:cNvPr id="78" name="Rectángulo 77">
          <a:extLst>
            <a:ext uri="{FF2B5EF4-FFF2-40B4-BE49-F238E27FC236}">
              <a16:creationId xmlns:a16="http://schemas.microsoft.com/office/drawing/2014/main" id="{9F5FC2B5-60AA-4EEA-BE63-8ACC829C99DF}"/>
            </a:ext>
          </a:extLst>
        </xdr:cNvPr>
        <xdr:cNvSpPr/>
      </xdr:nvSpPr>
      <xdr:spPr>
        <a:xfrm rot="5400000">
          <a:off x="3838942" y="35707277"/>
          <a:ext cx="568523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328.85</a:t>
          </a:r>
        </a:p>
      </xdr:txBody>
    </xdr:sp>
    <xdr:clientData/>
  </xdr:twoCellAnchor>
  <xdr:twoCellAnchor>
    <xdr:from>
      <xdr:col>5</xdr:col>
      <xdr:colOff>725198</xdr:colOff>
      <xdr:row>201</xdr:row>
      <xdr:rowOff>129005</xdr:rowOff>
    </xdr:from>
    <xdr:to>
      <xdr:col>6</xdr:col>
      <xdr:colOff>211871</xdr:colOff>
      <xdr:row>204</xdr:row>
      <xdr:rowOff>82064</xdr:rowOff>
    </xdr:to>
    <xdr:sp macro="" textlink="">
      <xdr:nvSpPr>
        <xdr:cNvPr id="79" name="Rectángulo 78">
          <a:extLst>
            <a:ext uri="{FF2B5EF4-FFF2-40B4-BE49-F238E27FC236}">
              <a16:creationId xmlns:a16="http://schemas.microsoft.com/office/drawing/2014/main" id="{52BB7E93-84B5-4F82-878B-82B95C7F62CF}"/>
            </a:ext>
          </a:extLst>
        </xdr:cNvPr>
        <xdr:cNvSpPr/>
      </xdr:nvSpPr>
      <xdr:spPr>
        <a:xfrm rot="5400000">
          <a:off x="4659559" y="37078875"/>
          <a:ext cx="498182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800.41</a:t>
          </a:r>
        </a:p>
      </xdr:txBody>
    </xdr:sp>
    <xdr:clientData/>
  </xdr:twoCellAnchor>
  <xdr:twoCellAnchor>
    <xdr:from>
      <xdr:col>14</xdr:col>
      <xdr:colOff>232392</xdr:colOff>
      <xdr:row>194</xdr:row>
      <xdr:rowOff>81717</xdr:rowOff>
    </xdr:from>
    <xdr:to>
      <xdr:col>16</xdr:col>
      <xdr:colOff>23446</xdr:colOff>
      <xdr:row>196</xdr:row>
      <xdr:rowOff>90830</xdr:rowOff>
    </xdr:to>
    <xdr:sp macro="" textlink="">
      <xdr:nvSpPr>
        <xdr:cNvPr id="80" name="Forma libre: forma 79">
          <a:extLst>
            <a:ext uri="{FF2B5EF4-FFF2-40B4-BE49-F238E27FC236}">
              <a16:creationId xmlns:a16="http://schemas.microsoft.com/office/drawing/2014/main" id="{6207AFFE-F477-4BCB-B672-767A2674F821}"/>
            </a:ext>
          </a:extLst>
        </xdr:cNvPr>
        <xdr:cNvSpPr/>
      </xdr:nvSpPr>
      <xdr:spPr>
        <a:xfrm>
          <a:off x="11398623" y="35649532"/>
          <a:ext cx="1373669" cy="372529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14</xdr:col>
      <xdr:colOff>564252</xdr:colOff>
      <xdr:row>196</xdr:row>
      <xdr:rowOff>81000</xdr:rowOff>
    </xdr:from>
    <xdr:to>
      <xdr:col>15</xdr:col>
      <xdr:colOff>332728</xdr:colOff>
      <xdr:row>197</xdr:row>
      <xdr:rowOff>176882</xdr:rowOff>
    </xdr:to>
    <xdr:sp macro="" textlink="">
      <xdr:nvSpPr>
        <xdr:cNvPr id="81" name="Rectángulo 80">
          <a:extLst>
            <a:ext uri="{FF2B5EF4-FFF2-40B4-BE49-F238E27FC236}">
              <a16:creationId xmlns:a16="http://schemas.microsoft.com/office/drawing/2014/main" id="{DC9A6B7E-5C02-4687-8404-6AD456B70675}"/>
            </a:ext>
          </a:extLst>
        </xdr:cNvPr>
        <xdr:cNvSpPr/>
      </xdr:nvSpPr>
      <xdr:spPr>
        <a:xfrm>
          <a:off x="11730483" y="36012231"/>
          <a:ext cx="559783" cy="27758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859.91</a:t>
          </a:r>
        </a:p>
      </xdr:txBody>
    </xdr:sp>
    <xdr:clientData/>
  </xdr:twoCellAnchor>
  <xdr:twoCellAnchor>
    <xdr:from>
      <xdr:col>14</xdr:col>
      <xdr:colOff>227597</xdr:colOff>
      <xdr:row>192</xdr:row>
      <xdr:rowOff>151849</xdr:rowOff>
    </xdr:from>
    <xdr:to>
      <xdr:col>14</xdr:col>
      <xdr:colOff>755374</xdr:colOff>
      <xdr:row>194</xdr:row>
      <xdr:rowOff>62200</xdr:rowOff>
    </xdr:to>
    <xdr:sp macro="" textlink="">
      <xdr:nvSpPr>
        <xdr:cNvPr id="82" name="Rectángulo 81">
          <a:extLst>
            <a:ext uri="{FF2B5EF4-FFF2-40B4-BE49-F238E27FC236}">
              <a16:creationId xmlns:a16="http://schemas.microsoft.com/office/drawing/2014/main" id="{46A39884-C7AD-4D8D-9392-297727D38D19}"/>
            </a:ext>
          </a:extLst>
        </xdr:cNvPr>
        <xdr:cNvSpPr/>
      </xdr:nvSpPr>
      <xdr:spPr>
        <a:xfrm>
          <a:off x="11438936" y="36045362"/>
          <a:ext cx="527777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1315.60</a:t>
          </a:r>
        </a:p>
      </xdr:txBody>
    </xdr:sp>
    <xdr:clientData/>
  </xdr:twoCellAnchor>
  <xdr:twoCellAnchor>
    <xdr:from>
      <xdr:col>15</xdr:col>
      <xdr:colOff>313735</xdr:colOff>
      <xdr:row>192</xdr:row>
      <xdr:rowOff>151849</xdr:rowOff>
    </xdr:from>
    <xdr:to>
      <xdr:col>16</xdr:col>
      <xdr:colOff>46382</xdr:colOff>
      <xdr:row>194</xdr:row>
      <xdr:rowOff>62200</xdr:rowOff>
    </xdr:to>
    <xdr:sp macro="" textlink="">
      <xdr:nvSpPr>
        <xdr:cNvPr id="83" name="Rectángulo 82">
          <a:extLst>
            <a:ext uri="{FF2B5EF4-FFF2-40B4-BE49-F238E27FC236}">
              <a16:creationId xmlns:a16="http://schemas.microsoft.com/office/drawing/2014/main" id="{B31EFC5A-574E-4FEA-A0C5-3DCB4E1BF5B9}"/>
            </a:ext>
          </a:extLst>
        </xdr:cNvPr>
        <xdr:cNvSpPr/>
      </xdr:nvSpPr>
      <xdr:spPr>
        <a:xfrm>
          <a:off x="12320205" y="36045362"/>
          <a:ext cx="527777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1315.60</a:t>
          </a:r>
        </a:p>
      </xdr:txBody>
    </xdr:sp>
    <xdr:clientData/>
  </xdr:twoCellAnchor>
  <xdr:twoCellAnchor>
    <xdr:from>
      <xdr:col>7</xdr:col>
      <xdr:colOff>26574</xdr:colOff>
      <xdr:row>191</xdr:row>
      <xdr:rowOff>178905</xdr:rowOff>
    </xdr:from>
    <xdr:to>
      <xdr:col>7</xdr:col>
      <xdr:colOff>324679</xdr:colOff>
      <xdr:row>199</xdr:row>
      <xdr:rowOff>53010</xdr:rowOff>
    </xdr:to>
    <xdr:sp macro="" textlink="">
      <xdr:nvSpPr>
        <xdr:cNvPr id="84" name="Forma libre: forma 83">
          <a:extLst>
            <a:ext uri="{FF2B5EF4-FFF2-40B4-BE49-F238E27FC236}">
              <a16:creationId xmlns:a16="http://schemas.microsoft.com/office/drawing/2014/main" id="{98125797-43C3-4387-BA3B-3CF51401ED7F}"/>
            </a:ext>
          </a:extLst>
        </xdr:cNvPr>
        <xdr:cNvSpPr/>
      </xdr:nvSpPr>
      <xdr:spPr>
        <a:xfrm>
          <a:off x="5672000" y="35886888"/>
          <a:ext cx="298105" cy="1358348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6</xdr:col>
      <xdr:colOff>571779</xdr:colOff>
      <xdr:row>194</xdr:row>
      <xdr:rowOff>52806</xdr:rowOff>
    </xdr:from>
    <xdr:to>
      <xdr:col>7</xdr:col>
      <xdr:colOff>58451</xdr:colOff>
      <xdr:row>197</xdr:row>
      <xdr:rowOff>80030</xdr:rowOff>
    </xdr:to>
    <xdr:sp macro="" textlink="">
      <xdr:nvSpPr>
        <xdr:cNvPr id="85" name="Rectángulo 84">
          <a:extLst>
            <a:ext uri="{FF2B5EF4-FFF2-40B4-BE49-F238E27FC236}">
              <a16:creationId xmlns:a16="http://schemas.microsoft.com/office/drawing/2014/main" id="{7FC13E9D-B506-4388-8575-D62F35FD9CE0}"/>
            </a:ext>
          </a:extLst>
        </xdr:cNvPr>
        <xdr:cNvSpPr/>
      </xdr:nvSpPr>
      <xdr:spPr>
        <a:xfrm rot="5400000">
          <a:off x="5271068" y="36468387"/>
          <a:ext cx="583815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112.40</a:t>
          </a:r>
        </a:p>
      </xdr:txBody>
    </xdr:sp>
    <xdr:clientData/>
  </xdr:twoCellAnchor>
  <xdr:twoCellAnchor>
    <xdr:from>
      <xdr:col>7</xdr:col>
      <xdr:colOff>194092</xdr:colOff>
      <xdr:row>189</xdr:row>
      <xdr:rowOff>59436</xdr:rowOff>
    </xdr:from>
    <xdr:to>
      <xdr:col>7</xdr:col>
      <xdr:colOff>475894</xdr:colOff>
      <xdr:row>192</xdr:row>
      <xdr:rowOff>66265</xdr:rowOff>
    </xdr:to>
    <xdr:sp macro="" textlink="">
      <xdr:nvSpPr>
        <xdr:cNvPr id="86" name="Rectángulo 85">
          <a:extLst>
            <a:ext uri="{FF2B5EF4-FFF2-40B4-BE49-F238E27FC236}">
              <a16:creationId xmlns:a16="http://schemas.microsoft.com/office/drawing/2014/main" id="{FAA6F432-487B-41B9-94B6-86BEB43466D3}"/>
            </a:ext>
          </a:extLst>
        </xdr:cNvPr>
        <xdr:cNvSpPr/>
      </xdr:nvSpPr>
      <xdr:spPr>
        <a:xfrm rot="5400000">
          <a:off x="5698709" y="35537167"/>
          <a:ext cx="563420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7</xdr:col>
      <xdr:colOff>213971</xdr:colOff>
      <xdr:row>199</xdr:row>
      <xdr:rowOff>79315</xdr:rowOff>
    </xdr:from>
    <xdr:to>
      <xdr:col>7</xdr:col>
      <xdr:colOff>495773</xdr:colOff>
      <xdr:row>202</xdr:row>
      <xdr:rowOff>86144</xdr:rowOff>
    </xdr:to>
    <xdr:sp macro="" textlink="">
      <xdr:nvSpPr>
        <xdr:cNvPr id="87" name="Rectángulo 86">
          <a:extLst>
            <a:ext uri="{FF2B5EF4-FFF2-40B4-BE49-F238E27FC236}">
              <a16:creationId xmlns:a16="http://schemas.microsoft.com/office/drawing/2014/main" id="{CB45F21B-B98C-4139-82A0-0EF527EBAAF1}"/>
            </a:ext>
          </a:extLst>
        </xdr:cNvPr>
        <xdr:cNvSpPr/>
      </xdr:nvSpPr>
      <xdr:spPr>
        <a:xfrm rot="5400000">
          <a:off x="5718588" y="37412350"/>
          <a:ext cx="563420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16</xdr:col>
      <xdr:colOff>87893</xdr:colOff>
      <xdr:row>194</xdr:row>
      <xdr:rowOff>107202</xdr:rowOff>
    </xdr:from>
    <xdr:to>
      <xdr:col>16</xdr:col>
      <xdr:colOff>775252</xdr:colOff>
      <xdr:row>196</xdr:row>
      <xdr:rowOff>19878</xdr:rowOff>
    </xdr:to>
    <xdr:sp macro="" textlink="">
      <xdr:nvSpPr>
        <xdr:cNvPr id="88" name="Forma libre: forma 87">
          <a:extLst>
            <a:ext uri="{FF2B5EF4-FFF2-40B4-BE49-F238E27FC236}">
              <a16:creationId xmlns:a16="http://schemas.microsoft.com/office/drawing/2014/main" id="{37F45939-C070-448B-A996-A975B283B0FD}"/>
            </a:ext>
          </a:extLst>
        </xdr:cNvPr>
        <xdr:cNvSpPr/>
      </xdr:nvSpPr>
      <xdr:spPr>
        <a:xfrm>
          <a:off x="12889493" y="36371776"/>
          <a:ext cx="687359" cy="283737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16</xdr:col>
      <xdr:colOff>161335</xdr:colOff>
      <xdr:row>196</xdr:row>
      <xdr:rowOff>25953</xdr:rowOff>
    </xdr:from>
    <xdr:to>
      <xdr:col>16</xdr:col>
      <xdr:colOff>724942</xdr:colOff>
      <xdr:row>197</xdr:row>
      <xdr:rowOff>121835</xdr:rowOff>
    </xdr:to>
    <xdr:sp macro="" textlink="">
      <xdr:nvSpPr>
        <xdr:cNvPr id="89" name="Rectángulo 88">
          <a:extLst>
            <a:ext uri="{FF2B5EF4-FFF2-40B4-BE49-F238E27FC236}">
              <a16:creationId xmlns:a16="http://schemas.microsoft.com/office/drawing/2014/main" id="{4C927900-B00B-443C-A61C-83E2CCD7555C}"/>
            </a:ext>
          </a:extLst>
        </xdr:cNvPr>
        <xdr:cNvSpPr/>
      </xdr:nvSpPr>
      <xdr:spPr>
        <a:xfrm>
          <a:off x="12962935" y="36661588"/>
          <a:ext cx="563607" cy="28141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359.60</a:t>
          </a:r>
        </a:p>
      </xdr:txBody>
    </xdr:sp>
    <xdr:clientData/>
  </xdr:twoCellAnchor>
  <xdr:twoCellAnchor>
    <xdr:from>
      <xdr:col>16</xdr:col>
      <xdr:colOff>35440</xdr:colOff>
      <xdr:row>193</xdr:row>
      <xdr:rowOff>72336</xdr:rowOff>
    </xdr:from>
    <xdr:to>
      <xdr:col>16</xdr:col>
      <xdr:colOff>258417</xdr:colOff>
      <xdr:row>194</xdr:row>
      <xdr:rowOff>119269</xdr:rowOff>
    </xdr:to>
    <xdr:sp macro="" textlink="">
      <xdr:nvSpPr>
        <xdr:cNvPr id="90" name="Rectángulo 89">
          <a:extLst>
            <a:ext uri="{FF2B5EF4-FFF2-40B4-BE49-F238E27FC236}">
              <a16:creationId xmlns:a16="http://schemas.microsoft.com/office/drawing/2014/main" id="{45E30301-9B33-4169-9A66-F1FB46B7FA25}"/>
            </a:ext>
          </a:extLst>
        </xdr:cNvPr>
        <xdr:cNvSpPr/>
      </xdr:nvSpPr>
      <xdr:spPr>
        <a:xfrm>
          <a:off x="12837040" y="36151379"/>
          <a:ext cx="222977" cy="232464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17</xdr:col>
      <xdr:colOff>22188</xdr:colOff>
      <xdr:row>193</xdr:row>
      <xdr:rowOff>72336</xdr:rowOff>
    </xdr:from>
    <xdr:to>
      <xdr:col>17</xdr:col>
      <xdr:colOff>245165</xdr:colOff>
      <xdr:row>194</xdr:row>
      <xdr:rowOff>119269</xdr:rowOff>
    </xdr:to>
    <xdr:sp macro="" textlink="">
      <xdr:nvSpPr>
        <xdr:cNvPr id="91" name="Rectángulo 90">
          <a:extLst>
            <a:ext uri="{FF2B5EF4-FFF2-40B4-BE49-F238E27FC236}">
              <a16:creationId xmlns:a16="http://schemas.microsoft.com/office/drawing/2014/main" id="{9492783D-09EF-4A34-B000-F694F9787D5A}"/>
            </a:ext>
          </a:extLst>
        </xdr:cNvPr>
        <xdr:cNvSpPr/>
      </xdr:nvSpPr>
      <xdr:spPr>
        <a:xfrm>
          <a:off x="13618918" y="36151379"/>
          <a:ext cx="222977" cy="232464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3</xdr:col>
      <xdr:colOff>284993</xdr:colOff>
      <xdr:row>195</xdr:row>
      <xdr:rowOff>185530</xdr:rowOff>
    </xdr:from>
    <xdr:to>
      <xdr:col>3</xdr:col>
      <xdr:colOff>583098</xdr:colOff>
      <xdr:row>201</xdr:row>
      <xdr:rowOff>99390</xdr:rowOff>
    </xdr:to>
    <xdr:sp macro="" textlink="">
      <xdr:nvSpPr>
        <xdr:cNvPr id="93" name="Forma libre: forma 92">
          <a:extLst>
            <a:ext uri="{FF2B5EF4-FFF2-40B4-BE49-F238E27FC236}">
              <a16:creationId xmlns:a16="http://schemas.microsoft.com/office/drawing/2014/main" id="{2F763E2B-D024-4C88-83EF-3C1009198400}"/>
            </a:ext>
          </a:extLst>
        </xdr:cNvPr>
        <xdr:cNvSpPr/>
      </xdr:nvSpPr>
      <xdr:spPr>
        <a:xfrm>
          <a:off x="2670384" y="36635634"/>
          <a:ext cx="298105" cy="1027043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2</xdr:col>
      <xdr:colOff>790440</xdr:colOff>
      <xdr:row>197</xdr:row>
      <xdr:rowOff>66058</xdr:rowOff>
    </xdr:from>
    <xdr:to>
      <xdr:col>3</xdr:col>
      <xdr:colOff>277112</xdr:colOff>
      <xdr:row>200</xdr:row>
      <xdr:rowOff>93281</xdr:rowOff>
    </xdr:to>
    <xdr:sp macro="" textlink="">
      <xdr:nvSpPr>
        <xdr:cNvPr id="94" name="Rectángulo 93">
          <a:extLst>
            <a:ext uri="{FF2B5EF4-FFF2-40B4-BE49-F238E27FC236}">
              <a16:creationId xmlns:a16="http://schemas.microsoft.com/office/drawing/2014/main" id="{5E0B78D3-6A17-4149-9699-89FE30875F7E}"/>
            </a:ext>
          </a:extLst>
        </xdr:cNvPr>
        <xdr:cNvSpPr/>
      </xdr:nvSpPr>
      <xdr:spPr>
        <a:xfrm rot="5400000">
          <a:off x="2229694" y="37038230"/>
          <a:ext cx="583815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585.97</a:t>
          </a:r>
        </a:p>
      </xdr:txBody>
    </xdr:sp>
    <xdr:clientData/>
  </xdr:twoCellAnchor>
  <xdr:twoCellAnchor>
    <xdr:from>
      <xdr:col>3</xdr:col>
      <xdr:colOff>644666</xdr:colOff>
      <xdr:row>195</xdr:row>
      <xdr:rowOff>132320</xdr:rowOff>
    </xdr:from>
    <xdr:to>
      <xdr:col>4</xdr:col>
      <xdr:colOff>51824</xdr:colOff>
      <xdr:row>198</xdr:row>
      <xdr:rowOff>159543</xdr:rowOff>
    </xdr:to>
    <xdr:sp macro="" textlink="">
      <xdr:nvSpPr>
        <xdr:cNvPr id="95" name="Rectángulo 94">
          <a:extLst>
            <a:ext uri="{FF2B5EF4-FFF2-40B4-BE49-F238E27FC236}">
              <a16:creationId xmlns:a16="http://schemas.microsoft.com/office/drawing/2014/main" id="{6F79BF10-7D35-43FD-BBB7-F19272E5F57A}"/>
            </a:ext>
          </a:extLst>
        </xdr:cNvPr>
        <xdr:cNvSpPr/>
      </xdr:nvSpPr>
      <xdr:spPr>
        <a:xfrm rot="5400000">
          <a:off x="2879050" y="36733431"/>
          <a:ext cx="583815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882</a:t>
          </a:r>
        </a:p>
      </xdr:txBody>
    </xdr:sp>
    <xdr:clientData/>
  </xdr:twoCellAnchor>
  <xdr:twoCellAnchor>
    <xdr:from>
      <xdr:col>3</xdr:col>
      <xdr:colOff>644666</xdr:colOff>
      <xdr:row>201</xdr:row>
      <xdr:rowOff>185329</xdr:rowOff>
    </xdr:from>
    <xdr:to>
      <xdr:col>4</xdr:col>
      <xdr:colOff>51824</xdr:colOff>
      <xdr:row>205</xdr:row>
      <xdr:rowOff>27022</xdr:rowOff>
    </xdr:to>
    <xdr:sp macro="" textlink="">
      <xdr:nvSpPr>
        <xdr:cNvPr id="96" name="Rectángulo 95">
          <a:extLst>
            <a:ext uri="{FF2B5EF4-FFF2-40B4-BE49-F238E27FC236}">
              <a16:creationId xmlns:a16="http://schemas.microsoft.com/office/drawing/2014/main" id="{0606390B-3DCA-49CB-B863-F12E8727C0C1}"/>
            </a:ext>
          </a:extLst>
        </xdr:cNvPr>
        <xdr:cNvSpPr/>
      </xdr:nvSpPr>
      <xdr:spPr>
        <a:xfrm rot="5400000">
          <a:off x="2879050" y="37899623"/>
          <a:ext cx="583815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882</a:t>
          </a:r>
        </a:p>
      </xdr:txBody>
    </xdr:sp>
    <xdr:clientData/>
  </xdr:twoCellAnchor>
  <xdr:twoCellAnchor>
    <xdr:from>
      <xdr:col>11</xdr:col>
      <xdr:colOff>513237</xdr:colOff>
      <xdr:row>198</xdr:row>
      <xdr:rowOff>32784</xdr:rowOff>
    </xdr:from>
    <xdr:to>
      <xdr:col>14</xdr:col>
      <xdr:colOff>134306</xdr:colOff>
      <xdr:row>200</xdr:row>
      <xdr:rowOff>148321</xdr:rowOff>
    </xdr:to>
    <xdr:sp macro="" textlink="">
      <xdr:nvSpPr>
        <xdr:cNvPr id="97" name="Forma libre: forma 96">
          <a:extLst>
            <a:ext uri="{FF2B5EF4-FFF2-40B4-BE49-F238E27FC236}">
              <a16:creationId xmlns:a16="http://schemas.microsoft.com/office/drawing/2014/main" id="{5B4EB5FD-4D61-4A66-9E15-22134F5A51EA}"/>
            </a:ext>
          </a:extLst>
        </xdr:cNvPr>
        <xdr:cNvSpPr/>
      </xdr:nvSpPr>
      <xdr:spPr>
        <a:xfrm>
          <a:off x="9339185" y="37039480"/>
          <a:ext cx="2006460" cy="486598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12</xdr:col>
      <xdr:colOff>364961</xdr:colOff>
      <xdr:row>200</xdr:row>
      <xdr:rowOff>134264</xdr:rowOff>
    </xdr:from>
    <xdr:to>
      <xdr:col>13</xdr:col>
      <xdr:colOff>133436</xdr:colOff>
      <xdr:row>202</xdr:row>
      <xdr:rowOff>48439</xdr:rowOff>
    </xdr:to>
    <xdr:sp macro="" textlink="">
      <xdr:nvSpPr>
        <xdr:cNvPr id="98" name="Rectángulo 97">
          <a:extLst>
            <a:ext uri="{FF2B5EF4-FFF2-40B4-BE49-F238E27FC236}">
              <a16:creationId xmlns:a16="http://schemas.microsoft.com/office/drawing/2014/main" id="{848ABAA6-61FD-4F2A-B19F-1A20B9F83242}"/>
            </a:ext>
          </a:extLst>
        </xdr:cNvPr>
        <xdr:cNvSpPr/>
      </xdr:nvSpPr>
      <xdr:spPr>
        <a:xfrm>
          <a:off x="9986039" y="37512021"/>
          <a:ext cx="563606" cy="28523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193.36</a:t>
          </a:r>
        </a:p>
      </xdr:txBody>
    </xdr:sp>
    <xdr:clientData/>
  </xdr:twoCellAnchor>
  <xdr:twoCellAnchor>
    <xdr:from>
      <xdr:col>11</xdr:col>
      <xdr:colOff>470978</xdr:colOff>
      <xdr:row>197</xdr:row>
      <xdr:rowOff>28247</xdr:rowOff>
    </xdr:from>
    <xdr:to>
      <xdr:col>12</xdr:col>
      <xdr:colOff>239454</xdr:colOff>
      <xdr:row>198</xdr:row>
      <xdr:rowOff>127951</xdr:rowOff>
    </xdr:to>
    <xdr:sp macro="" textlink="">
      <xdr:nvSpPr>
        <xdr:cNvPr id="99" name="Rectángulo 98">
          <a:extLst>
            <a:ext uri="{FF2B5EF4-FFF2-40B4-BE49-F238E27FC236}">
              <a16:creationId xmlns:a16="http://schemas.microsoft.com/office/drawing/2014/main" id="{235B55AB-8661-4E56-84C6-DF8136DF346F}"/>
            </a:ext>
          </a:extLst>
        </xdr:cNvPr>
        <xdr:cNvSpPr/>
      </xdr:nvSpPr>
      <xdr:spPr>
        <a:xfrm>
          <a:off x="9296926" y="36849412"/>
          <a:ext cx="563606" cy="28523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287.34</a:t>
          </a:r>
        </a:p>
      </xdr:txBody>
    </xdr:sp>
    <xdr:clientData/>
  </xdr:twoCellAnchor>
  <xdr:twoCellAnchor>
    <xdr:from>
      <xdr:col>13</xdr:col>
      <xdr:colOff>424595</xdr:colOff>
      <xdr:row>197</xdr:row>
      <xdr:rowOff>8368</xdr:rowOff>
    </xdr:from>
    <xdr:to>
      <xdr:col>14</xdr:col>
      <xdr:colOff>193071</xdr:colOff>
      <xdr:row>198</xdr:row>
      <xdr:rowOff>108072</xdr:rowOff>
    </xdr:to>
    <xdr:sp macro="" textlink="">
      <xdr:nvSpPr>
        <xdr:cNvPr id="100" name="Rectángulo 99">
          <a:extLst>
            <a:ext uri="{FF2B5EF4-FFF2-40B4-BE49-F238E27FC236}">
              <a16:creationId xmlns:a16="http://schemas.microsoft.com/office/drawing/2014/main" id="{0C5970F0-662F-4F9C-A27F-8F556608EDBC}"/>
            </a:ext>
          </a:extLst>
        </xdr:cNvPr>
        <xdr:cNvSpPr/>
      </xdr:nvSpPr>
      <xdr:spPr>
        <a:xfrm>
          <a:off x="10840804" y="36829533"/>
          <a:ext cx="563606" cy="28523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287.34</a:t>
          </a:r>
        </a:p>
      </xdr:txBody>
    </xdr:sp>
    <xdr:clientData/>
  </xdr:twoCellAnchor>
  <xdr:twoCellAnchor editAs="oneCell">
    <xdr:from>
      <xdr:col>0</xdr:col>
      <xdr:colOff>0</xdr:colOff>
      <xdr:row>214</xdr:row>
      <xdr:rowOff>0</xdr:rowOff>
    </xdr:from>
    <xdr:to>
      <xdr:col>6</xdr:col>
      <xdr:colOff>608291</xdr:colOff>
      <xdr:row>222</xdr:row>
      <xdr:rowOff>11391</xdr:rowOff>
    </xdr:to>
    <xdr:pic>
      <xdr:nvPicPr>
        <xdr:cNvPr id="110" name="Imagen 109">
          <a:extLst>
            <a:ext uri="{FF2B5EF4-FFF2-40B4-BE49-F238E27FC236}">
              <a16:creationId xmlns:a16="http://schemas.microsoft.com/office/drawing/2014/main" id="{092FC585-EB0C-FBA9-35A1-00F9E4A4F5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-1579"/>
        <a:stretch/>
      </xdr:blipFill>
      <xdr:spPr>
        <a:xfrm>
          <a:off x="0" y="39988435"/>
          <a:ext cx="5458587" cy="1495634"/>
        </a:xfrm>
        <a:prstGeom prst="rect">
          <a:avLst/>
        </a:prstGeom>
      </xdr:spPr>
    </xdr:pic>
    <xdr:clientData/>
  </xdr:twoCellAnchor>
  <xdr:twoCellAnchor editAs="oneCell">
    <xdr:from>
      <xdr:col>0</xdr:col>
      <xdr:colOff>374873</xdr:colOff>
      <xdr:row>249</xdr:row>
      <xdr:rowOff>169445</xdr:rowOff>
    </xdr:from>
    <xdr:to>
      <xdr:col>5</xdr:col>
      <xdr:colOff>742122</xdr:colOff>
      <xdr:row>260</xdr:row>
      <xdr:rowOff>106018</xdr:rowOff>
    </xdr:to>
    <xdr:pic>
      <xdr:nvPicPr>
        <xdr:cNvPr id="112" name="Imagen 111">
          <a:extLst>
            <a:ext uri="{FF2B5EF4-FFF2-40B4-BE49-F238E27FC236}">
              <a16:creationId xmlns:a16="http://schemas.microsoft.com/office/drawing/2014/main" id="{B6989041-AA52-8154-5835-23BF2CBBF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74873" y="46651445"/>
          <a:ext cx="4422414" cy="19774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284</xdr:row>
      <xdr:rowOff>1</xdr:rowOff>
    </xdr:from>
    <xdr:to>
      <xdr:col>7</xdr:col>
      <xdr:colOff>441899</xdr:colOff>
      <xdr:row>297</xdr:row>
      <xdr:rowOff>165653</xdr:rowOff>
    </xdr:to>
    <xdr:pic>
      <xdr:nvPicPr>
        <xdr:cNvPr id="113" name="Imagen 112">
          <a:extLst>
            <a:ext uri="{FF2B5EF4-FFF2-40B4-BE49-F238E27FC236}">
              <a16:creationId xmlns:a16="http://schemas.microsoft.com/office/drawing/2014/main" id="{7AF6EDA8-DEDF-E8F6-BC8B-A621BBFD8E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2975566"/>
          <a:ext cx="6087325" cy="2577548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320</xdr:row>
      <xdr:rowOff>121920</xdr:rowOff>
    </xdr:from>
    <xdr:to>
      <xdr:col>7</xdr:col>
      <xdr:colOff>217907</xdr:colOff>
      <xdr:row>334</xdr:row>
      <xdr:rowOff>38446</xdr:rowOff>
    </xdr:to>
    <xdr:pic>
      <xdr:nvPicPr>
        <xdr:cNvPr id="115" name="Imagen 114">
          <a:extLst>
            <a:ext uri="{FF2B5EF4-FFF2-40B4-BE49-F238E27FC236}">
              <a16:creationId xmlns:a16="http://schemas.microsoft.com/office/drawing/2014/main" id="{EDFC64F0-00B9-6301-529C-6EC083FB9A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1500" y="58963560"/>
          <a:ext cx="5277587" cy="2476846"/>
        </a:xfrm>
        <a:prstGeom prst="rect">
          <a:avLst/>
        </a:prstGeom>
      </xdr:spPr>
    </xdr:pic>
    <xdr:clientData/>
  </xdr:twoCellAnchor>
  <xdr:twoCellAnchor editAs="oneCell">
    <xdr:from>
      <xdr:col>0</xdr:col>
      <xdr:colOff>769886</xdr:colOff>
      <xdr:row>356</xdr:row>
      <xdr:rowOff>83820</xdr:rowOff>
    </xdr:from>
    <xdr:to>
      <xdr:col>4</xdr:col>
      <xdr:colOff>182880</xdr:colOff>
      <xdr:row>364</xdr:row>
      <xdr:rowOff>144993</xdr:rowOff>
    </xdr:to>
    <xdr:pic>
      <xdr:nvPicPr>
        <xdr:cNvPr id="116" name="Imagen 115">
          <a:extLst>
            <a:ext uri="{FF2B5EF4-FFF2-40B4-BE49-F238E27FC236}">
              <a16:creationId xmlns:a16="http://schemas.microsoft.com/office/drawing/2014/main" id="{1D4B8D81-5408-FCD3-B943-49D284772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9886" y="65509140"/>
          <a:ext cx="2666734" cy="1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529933</xdr:colOff>
      <xdr:row>387</xdr:row>
      <xdr:rowOff>99060</xdr:rowOff>
    </xdr:from>
    <xdr:to>
      <xdr:col>5</xdr:col>
      <xdr:colOff>396241</xdr:colOff>
      <xdr:row>398</xdr:row>
      <xdr:rowOff>97436</xdr:rowOff>
    </xdr:to>
    <xdr:pic>
      <xdr:nvPicPr>
        <xdr:cNvPr id="117" name="Imagen 116">
          <a:extLst>
            <a:ext uri="{FF2B5EF4-FFF2-40B4-BE49-F238E27FC236}">
              <a16:creationId xmlns:a16="http://schemas.microsoft.com/office/drawing/2014/main" id="{9176A51B-01AE-7DBD-9D53-D36BF7E20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2413" y="71193660"/>
          <a:ext cx="3120048" cy="2010056"/>
        </a:xfrm>
        <a:prstGeom prst="rect">
          <a:avLst/>
        </a:prstGeom>
      </xdr:spPr>
    </xdr:pic>
    <xdr:clientData/>
  </xdr:twoCellAnchor>
  <xdr:twoCellAnchor editAs="oneCell">
    <xdr:from>
      <xdr:col>1</xdr:col>
      <xdr:colOff>461182</xdr:colOff>
      <xdr:row>423</xdr:row>
      <xdr:rowOff>168807</xdr:rowOff>
    </xdr:from>
    <xdr:to>
      <xdr:col>4</xdr:col>
      <xdr:colOff>377687</xdr:colOff>
      <xdr:row>432</xdr:row>
      <xdr:rowOff>157291</xdr:rowOff>
    </xdr:to>
    <xdr:pic>
      <xdr:nvPicPr>
        <xdr:cNvPr id="118" name="Imagen 117">
          <a:extLst>
            <a:ext uri="{FF2B5EF4-FFF2-40B4-BE49-F238E27FC236}">
              <a16:creationId xmlns:a16="http://schemas.microsoft.com/office/drawing/2014/main" id="{3F2F44D9-94EB-F205-F536-15D8481C6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56312" y="78946355"/>
          <a:ext cx="2381410" cy="1658258"/>
        </a:xfrm>
        <a:prstGeom prst="rect">
          <a:avLst/>
        </a:prstGeom>
      </xdr:spPr>
    </xdr:pic>
    <xdr:clientData/>
  </xdr:twoCellAnchor>
  <xdr:twoCellAnchor editAs="oneCell">
    <xdr:from>
      <xdr:col>1</xdr:col>
      <xdr:colOff>228878</xdr:colOff>
      <xdr:row>454</xdr:row>
      <xdr:rowOff>12197</xdr:rowOff>
    </xdr:from>
    <xdr:to>
      <xdr:col>4</xdr:col>
      <xdr:colOff>358140</xdr:colOff>
      <xdr:row>462</xdr:row>
      <xdr:rowOff>33705</xdr:rowOff>
    </xdr:to>
    <xdr:pic>
      <xdr:nvPicPr>
        <xdr:cNvPr id="119" name="Imagen 118">
          <a:extLst>
            <a:ext uri="{FF2B5EF4-FFF2-40B4-BE49-F238E27FC236}">
              <a16:creationId xmlns:a16="http://schemas.microsoft.com/office/drawing/2014/main" id="{EABE1B6F-E4BA-D7BE-2FBE-25651664B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21358" y="83374997"/>
          <a:ext cx="2590522" cy="1484548"/>
        </a:xfrm>
        <a:prstGeom prst="rect">
          <a:avLst/>
        </a:prstGeom>
      </xdr:spPr>
    </xdr:pic>
    <xdr:clientData/>
  </xdr:twoCellAnchor>
  <xdr:twoCellAnchor editAs="oneCell">
    <xdr:from>
      <xdr:col>0</xdr:col>
      <xdr:colOff>668441</xdr:colOff>
      <xdr:row>484</xdr:row>
      <xdr:rowOff>93591</xdr:rowOff>
    </xdr:from>
    <xdr:to>
      <xdr:col>4</xdr:col>
      <xdr:colOff>111047</xdr:colOff>
      <xdr:row>495</xdr:row>
      <xdr:rowOff>22861</xdr:rowOff>
    </xdr:to>
    <xdr:pic>
      <xdr:nvPicPr>
        <xdr:cNvPr id="120" name="Imagen 119">
          <a:extLst>
            <a:ext uri="{FF2B5EF4-FFF2-40B4-BE49-F238E27FC236}">
              <a16:creationId xmlns:a16="http://schemas.microsoft.com/office/drawing/2014/main" id="{914C2981-8B3A-69F6-AC5E-1A29D6216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68441" y="88942791"/>
          <a:ext cx="2696346" cy="19409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522</xdr:row>
      <xdr:rowOff>0</xdr:rowOff>
    </xdr:from>
    <xdr:to>
      <xdr:col>8</xdr:col>
      <xdr:colOff>675</xdr:colOff>
      <xdr:row>533</xdr:row>
      <xdr:rowOff>122218</xdr:rowOff>
    </xdr:to>
    <xdr:pic>
      <xdr:nvPicPr>
        <xdr:cNvPr id="121" name="Imagen 120">
          <a:extLst>
            <a:ext uri="{FF2B5EF4-FFF2-40B4-BE49-F238E27FC236}">
              <a16:creationId xmlns:a16="http://schemas.microsoft.com/office/drawing/2014/main" id="{140FFA0A-7F77-0EDB-C4BF-35CCC10DC9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84960" y="95798640"/>
          <a:ext cx="4839375" cy="2133898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521</xdr:row>
      <xdr:rowOff>22860</xdr:rowOff>
    </xdr:from>
    <xdr:to>
      <xdr:col>17</xdr:col>
      <xdr:colOff>396035</xdr:colOff>
      <xdr:row>529</xdr:row>
      <xdr:rowOff>14807</xdr:rowOff>
    </xdr:to>
    <xdr:pic>
      <xdr:nvPicPr>
        <xdr:cNvPr id="122" name="Imagen 121">
          <a:extLst>
            <a:ext uri="{FF2B5EF4-FFF2-40B4-BE49-F238E27FC236}">
              <a16:creationId xmlns:a16="http://schemas.microsoft.com/office/drawing/2014/main" id="{41CAD74B-8160-417C-BFEE-994BA8174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351520" y="95653860"/>
          <a:ext cx="5600495" cy="1454987"/>
        </a:xfrm>
        <a:prstGeom prst="rect">
          <a:avLst/>
        </a:prstGeom>
      </xdr:spPr>
    </xdr:pic>
    <xdr:clientData/>
  </xdr:twoCellAnchor>
  <xdr:twoCellAnchor editAs="oneCell">
    <xdr:from>
      <xdr:col>1</xdr:col>
      <xdr:colOff>501877</xdr:colOff>
      <xdr:row>543</xdr:row>
      <xdr:rowOff>75065</xdr:rowOff>
    </xdr:from>
    <xdr:to>
      <xdr:col>9</xdr:col>
      <xdr:colOff>775763</xdr:colOff>
      <xdr:row>593</xdr:row>
      <xdr:rowOff>89963</xdr:rowOff>
    </xdr:to>
    <xdr:pic>
      <xdr:nvPicPr>
        <xdr:cNvPr id="124" name="Imagen 123">
          <a:extLst>
            <a:ext uri="{FF2B5EF4-FFF2-40B4-BE49-F238E27FC236}">
              <a16:creationId xmlns:a16="http://schemas.microsoft.com/office/drawing/2014/main" id="{2D84E104-EC1D-602F-07C4-9D503FA21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 rot="5400000">
          <a:off x="21771" y="102151542"/>
          <a:ext cx="9267755" cy="67182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626</xdr:row>
      <xdr:rowOff>0</xdr:rowOff>
    </xdr:from>
    <xdr:to>
      <xdr:col>10</xdr:col>
      <xdr:colOff>406718</xdr:colOff>
      <xdr:row>640</xdr:row>
      <xdr:rowOff>116579</xdr:rowOff>
    </xdr:to>
    <xdr:pic>
      <xdr:nvPicPr>
        <xdr:cNvPr id="125" name="Imagen 124">
          <a:extLst>
            <a:ext uri="{FF2B5EF4-FFF2-40B4-BE49-F238E27FC236}">
              <a16:creationId xmlns:a16="http://schemas.microsoft.com/office/drawing/2014/main" id="{0A757198-1B71-9CF5-8A52-F6A30C564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84960" y="114863880"/>
          <a:ext cx="6830378" cy="2676899"/>
        </a:xfrm>
        <a:prstGeom prst="rect">
          <a:avLst/>
        </a:prstGeom>
      </xdr:spPr>
    </xdr:pic>
    <xdr:clientData/>
  </xdr:twoCellAnchor>
  <xdr:twoCellAnchor editAs="oneCell">
    <xdr:from>
      <xdr:col>1</xdr:col>
      <xdr:colOff>541501</xdr:colOff>
      <xdr:row>651</xdr:row>
      <xdr:rowOff>82158</xdr:rowOff>
    </xdr:from>
    <xdr:to>
      <xdr:col>7</xdr:col>
      <xdr:colOff>548765</xdr:colOff>
      <xdr:row>662</xdr:row>
      <xdr:rowOff>15240</xdr:rowOff>
    </xdr:to>
    <xdr:pic>
      <xdr:nvPicPr>
        <xdr:cNvPr id="126" name="Imagen 125">
          <a:extLst>
            <a:ext uri="{FF2B5EF4-FFF2-40B4-BE49-F238E27FC236}">
              <a16:creationId xmlns:a16="http://schemas.microsoft.com/office/drawing/2014/main" id="{384323F7-0991-ACEE-E4A1-CECA1E8AC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33981" y="119518038"/>
          <a:ext cx="4845964" cy="1944762"/>
        </a:xfrm>
        <a:prstGeom prst="rect">
          <a:avLst/>
        </a:prstGeom>
      </xdr:spPr>
    </xdr:pic>
    <xdr:clientData/>
  </xdr:twoCellAnchor>
  <xdr:twoCellAnchor editAs="oneCell">
    <xdr:from>
      <xdr:col>1</xdr:col>
      <xdr:colOff>439271</xdr:colOff>
      <xdr:row>676</xdr:row>
      <xdr:rowOff>125506</xdr:rowOff>
    </xdr:from>
    <xdr:to>
      <xdr:col>9</xdr:col>
      <xdr:colOff>544954</xdr:colOff>
      <xdr:row>713</xdr:row>
      <xdr:rowOff>7633</xdr:rowOff>
    </xdr:to>
    <xdr:pic>
      <xdr:nvPicPr>
        <xdr:cNvPr id="128" name="Imagen 127">
          <a:extLst>
            <a:ext uri="{FF2B5EF4-FFF2-40B4-BE49-F238E27FC236}">
              <a16:creationId xmlns:a16="http://schemas.microsoft.com/office/drawing/2014/main" id="{AEC5B62A-B53C-6DD3-9FD0-AA6435908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228165" y="121785530"/>
          <a:ext cx="6506483" cy="6516009"/>
        </a:xfrm>
        <a:prstGeom prst="rect">
          <a:avLst/>
        </a:prstGeom>
      </xdr:spPr>
    </xdr:pic>
    <xdr:clientData/>
  </xdr:twoCellAnchor>
  <xdr:twoCellAnchor>
    <xdr:from>
      <xdr:col>0</xdr:col>
      <xdr:colOff>782796</xdr:colOff>
      <xdr:row>731</xdr:row>
      <xdr:rowOff>63247</xdr:rowOff>
    </xdr:from>
    <xdr:to>
      <xdr:col>8</xdr:col>
      <xdr:colOff>543736</xdr:colOff>
      <xdr:row>770</xdr:row>
      <xdr:rowOff>72432</xdr:rowOff>
    </xdr:to>
    <xdr:grpSp>
      <xdr:nvGrpSpPr>
        <xdr:cNvPr id="129" name="Grupo 128">
          <a:extLst>
            <a:ext uri="{FF2B5EF4-FFF2-40B4-BE49-F238E27FC236}">
              <a16:creationId xmlns:a16="http://schemas.microsoft.com/office/drawing/2014/main" id="{69723460-E49D-46B0-99FC-B942E640D5A0}"/>
            </a:ext>
          </a:extLst>
        </xdr:cNvPr>
        <xdr:cNvGrpSpPr/>
      </xdr:nvGrpSpPr>
      <xdr:grpSpPr>
        <a:xfrm>
          <a:off x="782796" y="136037177"/>
          <a:ext cx="6201497" cy="7244872"/>
          <a:chOff x="804060" y="30873276"/>
          <a:chExt cx="6203911" cy="7248695"/>
        </a:xfrm>
      </xdr:grpSpPr>
      <xdr:pic>
        <xdr:nvPicPr>
          <xdr:cNvPr id="130" name="Imagen 129">
            <a:extLst>
              <a:ext uri="{FF2B5EF4-FFF2-40B4-BE49-F238E27FC236}">
                <a16:creationId xmlns:a16="http://schemas.microsoft.com/office/drawing/2014/main" id="{8E54D0DC-2A3D-7D53-02A4-0E89282DE1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804060" y="30873276"/>
            <a:ext cx="6203911" cy="7248695"/>
          </a:xfrm>
          <a:prstGeom prst="rect">
            <a:avLst/>
          </a:prstGeom>
        </xdr:spPr>
      </xdr:pic>
      <xdr:cxnSp macro="">
        <xdr:nvCxnSpPr>
          <xdr:cNvPr id="131" name="Conector recto 130">
            <a:extLst>
              <a:ext uri="{FF2B5EF4-FFF2-40B4-BE49-F238E27FC236}">
                <a16:creationId xmlns:a16="http://schemas.microsoft.com/office/drawing/2014/main" id="{F3843A3C-6222-7F93-4F4A-2DC185A6AE6A}"/>
              </a:ext>
            </a:extLst>
          </xdr:cNvPr>
          <xdr:cNvCxnSpPr/>
        </xdr:nvCxnSpPr>
        <xdr:spPr>
          <a:xfrm flipH="1">
            <a:off x="4147930" y="32057009"/>
            <a:ext cx="6627" cy="67586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4</xdr:col>
      <xdr:colOff>231907</xdr:colOff>
      <xdr:row>737</xdr:row>
      <xdr:rowOff>72887</xdr:rowOff>
    </xdr:from>
    <xdr:to>
      <xdr:col>4</xdr:col>
      <xdr:colOff>463826</xdr:colOff>
      <xdr:row>741</xdr:row>
      <xdr:rowOff>33131</xdr:rowOff>
    </xdr:to>
    <xdr:sp macro="" textlink="">
      <xdr:nvSpPr>
        <xdr:cNvPr id="132" name="Forma libre: forma 131">
          <a:extLst>
            <a:ext uri="{FF2B5EF4-FFF2-40B4-BE49-F238E27FC236}">
              <a16:creationId xmlns:a16="http://schemas.microsoft.com/office/drawing/2014/main" id="{EC9372AD-38B2-468A-A799-F8604294D56F}"/>
            </a:ext>
          </a:extLst>
        </xdr:cNvPr>
        <xdr:cNvSpPr/>
      </xdr:nvSpPr>
      <xdr:spPr>
        <a:xfrm>
          <a:off x="3473871" y="31217905"/>
          <a:ext cx="231919" cy="680681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371061</xdr:colOff>
      <xdr:row>741</xdr:row>
      <xdr:rowOff>59635</xdr:rowOff>
    </xdr:from>
    <xdr:to>
      <xdr:col>4</xdr:col>
      <xdr:colOff>609600</xdr:colOff>
      <xdr:row>742</xdr:row>
      <xdr:rowOff>139148</xdr:rowOff>
    </xdr:to>
    <xdr:sp macro="" textlink="">
      <xdr:nvSpPr>
        <xdr:cNvPr id="133" name="Rectángulo 132">
          <a:extLst>
            <a:ext uri="{FF2B5EF4-FFF2-40B4-BE49-F238E27FC236}">
              <a16:creationId xmlns:a16="http://schemas.microsoft.com/office/drawing/2014/main" id="{3E5A7ABA-CF3C-4609-A8DD-5CDEBCF140D9}"/>
            </a:ext>
          </a:extLst>
        </xdr:cNvPr>
        <xdr:cNvSpPr/>
      </xdr:nvSpPr>
      <xdr:spPr>
        <a:xfrm>
          <a:off x="3613025" y="31925090"/>
          <a:ext cx="238539" cy="25962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100" kern="1200"/>
            <a:t>0</a:t>
          </a:r>
        </a:p>
      </xdr:txBody>
    </xdr:sp>
    <xdr:clientData/>
  </xdr:twoCellAnchor>
  <xdr:twoCellAnchor>
    <xdr:from>
      <xdr:col>4</xdr:col>
      <xdr:colOff>410817</xdr:colOff>
      <xdr:row>735</xdr:row>
      <xdr:rowOff>119270</xdr:rowOff>
    </xdr:from>
    <xdr:to>
      <xdr:col>4</xdr:col>
      <xdr:colOff>649356</xdr:colOff>
      <xdr:row>737</xdr:row>
      <xdr:rowOff>13252</xdr:rowOff>
    </xdr:to>
    <xdr:sp macro="" textlink="">
      <xdr:nvSpPr>
        <xdr:cNvPr id="134" name="Rectángulo 133">
          <a:extLst>
            <a:ext uri="{FF2B5EF4-FFF2-40B4-BE49-F238E27FC236}">
              <a16:creationId xmlns:a16="http://schemas.microsoft.com/office/drawing/2014/main" id="{1ED82EAE-8E11-46FC-AA1A-BD685D37D005}"/>
            </a:ext>
          </a:extLst>
        </xdr:cNvPr>
        <xdr:cNvSpPr/>
      </xdr:nvSpPr>
      <xdr:spPr>
        <a:xfrm>
          <a:off x="3652781" y="30904070"/>
          <a:ext cx="238539" cy="25420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1100" kern="1200"/>
            <a:t>0</a:t>
          </a:r>
        </a:p>
      </xdr:txBody>
    </xdr:sp>
    <xdr:clientData/>
  </xdr:twoCellAnchor>
  <xdr:twoCellAnchor>
    <xdr:from>
      <xdr:col>3</xdr:col>
      <xdr:colOff>838201</xdr:colOff>
      <xdr:row>738</xdr:row>
      <xdr:rowOff>23194</xdr:rowOff>
    </xdr:from>
    <xdr:to>
      <xdr:col>4</xdr:col>
      <xdr:colOff>235226</xdr:colOff>
      <xdr:row>740</xdr:row>
      <xdr:rowOff>168967</xdr:rowOff>
    </xdr:to>
    <xdr:sp macro="" textlink="">
      <xdr:nvSpPr>
        <xdr:cNvPr id="135" name="Rectángulo 134">
          <a:extLst>
            <a:ext uri="{FF2B5EF4-FFF2-40B4-BE49-F238E27FC236}">
              <a16:creationId xmlns:a16="http://schemas.microsoft.com/office/drawing/2014/main" id="{967AF98E-324A-4112-AC42-B47EBE407FEF}"/>
            </a:ext>
          </a:extLst>
        </xdr:cNvPr>
        <xdr:cNvSpPr/>
      </xdr:nvSpPr>
      <xdr:spPr>
        <a:xfrm rot="5400000">
          <a:off x="3089263" y="31466386"/>
          <a:ext cx="505991" cy="26986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332.97</a:t>
          </a:r>
        </a:p>
      </xdr:txBody>
    </xdr:sp>
    <xdr:clientData/>
  </xdr:twoCellAnchor>
  <xdr:twoCellAnchor>
    <xdr:from>
      <xdr:col>10</xdr:col>
      <xdr:colOff>149062</xdr:colOff>
      <xdr:row>731</xdr:row>
      <xdr:rowOff>84968</xdr:rowOff>
    </xdr:from>
    <xdr:to>
      <xdr:col>18</xdr:col>
      <xdr:colOff>1248</xdr:colOff>
      <xdr:row>770</xdr:row>
      <xdr:rowOff>91740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C814DC39-B6DA-4D0A-81B2-B576C9D8E34B}"/>
            </a:ext>
          </a:extLst>
        </xdr:cNvPr>
        <xdr:cNvGrpSpPr/>
      </xdr:nvGrpSpPr>
      <xdr:grpSpPr>
        <a:xfrm>
          <a:off x="8179879" y="136058898"/>
          <a:ext cx="6213230" cy="7242459"/>
          <a:chOff x="767970" y="30873276"/>
          <a:chExt cx="6203911" cy="7248695"/>
        </a:xfrm>
      </xdr:grpSpPr>
      <xdr:pic>
        <xdr:nvPicPr>
          <xdr:cNvPr id="137" name="Imagen 136">
            <a:extLst>
              <a:ext uri="{FF2B5EF4-FFF2-40B4-BE49-F238E27FC236}">
                <a16:creationId xmlns:a16="http://schemas.microsoft.com/office/drawing/2014/main" id="{7E0993FC-5399-6F7F-FC0B-6E5EBB3D4C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67970" y="30873276"/>
            <a:ext cx="6203911" cy="7248695"/>
          </a:xfrm>
          <a:prstGeom prst="rect">
            <a:avLst/>
          </a:prstGeom>
        </xdr:spPr>
      </xdr:pic>
      <xdr:cxnSp macro="">
        <xdr:nvCxnSpPr>
          <xdr:cNvPr id="138" name="Conector recto 137">
            <a:extLst>
              <a:ext uri="{FF2B5EF4-FFF2-40B4-BE49-F238E27FC236}">
                <a16:creationId xmlns:a16="http://schemas.microsoft.com/office/drawing/2014/main" id="{5A1E26F9-4F68-59F6-525E-71CABEED53C3}"/>
              </a:ext>
            </a:extLst>
          </xdr:cNvPr>
          <xdr:cNvCxnSpPr/>
        </xdr:nvCxnSpPr>
        <xdr:spPr>
          <a:xfrm flipH="1">
            <a:off x="4147930" y="32057009"/>
            <a:ext cx="6627" cy="675861"/>
          </a:xfrm>
          <a:prstGeom prst="line">
            <a:avLst/>
          </a:prstGeom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116540</xdr:colOff>
      <xdr:row>738</xdr:row>
      <xdr:rowOff>134471</xdr:rowOff>
    </xdr:from>
    <xdr:to>
      <xdr:col>14</xdr:col>
      <xdr:colOff>367553</xdr:colOff>
      <xdr:row>740</xdr:row>
      <xdr:rowOff>143585</xdr:rowOff>
    </xdr:to>
    <xdr:sp macro="" textlink="">
      <xdr:nvSpPr>
        <xdr:cNvPr id="139" name="Forma libre: forma 138">
          <a:extLst>
            <a:ext uri="{FF2B5EF4-FFF2-40B4-BE49-F238E27FC236}">
              <a16:creationId xmlns:a16="http://schemas.microsoft.com/office/drawing/2014/main" id="{DEFE51D1-6354-4671-98F5-20D082432DCA}"/>
            </a:ext>
          </a:extLst>
        </xdr:cNvPr>
        <xdr:cNvSpPr/>
      </xdr:nvSpPr>
      <xdr:spPr>
        <a:xfrm>
          <a:off x="10465885" y="31459598"/>
          <a:ext cx="1040723" cy="36933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13</xdr:col>
      <xdr:colOff>321171</xdr:colOff>
      <xdr:row>740</xdr:row>
      <xdr:rowOff>83413</xdr:rowOff>
    </xdr:from>
    <xdr:to>
      <xdr:col>14</xdr:col>
      <xdr:colOff>36638</xdr:colOff>
      <xdr:row>742</xdr:row>
      <xdr:rowOff>392</xdr:rowOff>
    </xdr:to>
    <xdr:sp macro="" textlink="">
      <xdr:nvSpPr>
        <xdr:cNvPr id="140" name="Rectángulo 139">
          <a:extLst>
            <a:ext uri="{FF2B5EF4-FFF2-40B4-BE49-F238E27FC236}">
              <a16:creationId xmlns:a16="http://schemas.microsoft.com/office/drawing/2014/main" id="{2D9668AB-BF15-43B5-9182-1A37673D2B86}"/>
            </a:ext>
          </a:extLst>
        </xdr:cNvPr>
        <xdr:cNvSpPr/>
      </xdr:nvSpPr>
      <xdr:spPr>
        <a:xfrm>
          <a:off x="10670516" y="31768758"/>
          <a:ext cx="505177" cy="277198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104.03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12</xdr:col>
      <xdr:colOff>339101</xdr:colOff>
      <xdr:row>737</xdr:row>
      <xdr:rowOff>164095</xdr:rowOff>
    </xdr:from>
    <xdr:to>
      <xdr:col>13</xdr:col>
      <xdr:colOff>54567</xdr:colOff>
      <xdr:row>739</xdr:row>
      <xdr:rowOff>81074</xdr:rowOff>
    </xdr:to>
    <xdr:sp macro="" textlink="">
      <xdr:nvSpPr>
        <xdr:cNvPr id="141" name="Rectángulo 140">
          <a:extLst>
            <a:ext uri="{FF2B5EF4-FFF2-40B4-BE49-F238E27FC236}">
              <a16:creationId xmlns:a16="http://schemas.microsoft.com/office/drawing/2014/main" id="{5254241D-D99E-41EC-A2FB-480B9281360A}"/>
            </a:ext>
          </a:extLst>
        </xdr:cNvPr>
        <xdr:cNvSpPr/>
      </xdr:nvSpPr>
      <xdr:spPr>
        <a:xfrm>
          <a:off x="9898737" y="31309113"/>
          <a:ext cx="505175" cy="27719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208.07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13</xdr:col>
      <xdr:colOff>527359</xdr:colOff>
      <xdr:row>738</xdr:row>
      <xdr:rowOff>20660</xdr:rowOff>
    </xdr:from>
    <xdr:to>
      <xdr:col>14</xdr:col>
      <xdr:colOff>242826</xdr:colOff>
      <xdr:row>739</xdr:row>
      <xdr:rowOff>116933</xdr:rowOff>
    </xdr:to>
    <xdr:sp macro="" textlink="">
      <xdr:nvSpPr>
        <xdr:cNvPr id="142" name="Rectángulo 141">
          <a:extLst>
            <a:ext uri="{FF2B5EF4-FFF2-40B4-BE49-F238E27FC236}">
              <a16:creationId xmlns:a16="http://schemas.microsoft.com/office/drawing/2014/main" id="{B12834A3-F56F-4942-BA60-4838E584EC24}"/>
            </a:ext>
          </a:extLst>
        </xdr:cNvPr>
        <xdr:cNvSpPr/>
      </xdr:nvSpPr>
      <xdr:spPr>
        <a:xfrm>
          <a:off x="10876704" y="31345787"/>
          <a:ext cx="505177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208.07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5</xdr:col>
      <xdr:colOff>560483</xdr:colOff>
      <xdr:row>737</xdr:row>
      <xdr:rowOff>39366</xdr:rowOff>
    </xdr:from>
    <xdr:to>
      <xdr:col>6</xdr:col>
      <xdr:colOff>3508</xdr:colOff>
      <xdr:row>740</xdr:row>
      <xdr:rowOff>178904</xdr:rowOff>
    </xdr:to>
    <xdr:sp macro="" textlink="">
      <xdr:nvSpPr>
        <xdr:cNvPr id="143" name="Forma libre: forma 142">
          <a:extLst>
            <a:ext uri="{FF2B5EF4-FFF2-40B4-BE49-F238E27FC236}">
              <a16:creationId xmlns:a16="http://schemas.microsoft.com/office/drawing/2014/main" id="{0614D5D4-DC86-4B35-B5A3-DFBD435A549E}"/>
            </a:ext>
          </a:extLst>
        </xdr:cNvPr>
        <xdr:cNvSpPr/>
      </xdr:nvSpPr>
      <xdr:spPr>
        <a:xfrm>
          <a:off x="4592156" y="31184384"/>
          <a:ext cx="232734" cy="679865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5</xdr:col>
      <xdr:colOff>274203</xdr:colOff>
      <xdr:row>737</xdr:row>
      <xdr:rowOff>175203</xdr:rowOff>
    </xdr:from>
    <xdr:to>
      <xdr:col>5</xdr:col>
      <xdr:colOff>549770</xdr:colOff>
      <xdr:row>740</xdr:row>
      <xdr:rowOff>141682</xdr:rowOff>
    </xdr:to>
    <xdr:sp macro="" textlink="">
      <xdr:nvSpPr>
        <xdr:cNvPr id="144" name="Rectángulo 143">
          <a:extLst>
            <a:ext uri="{FF2B5EF4-FFF2-40B4-BE49-F238E27FC236}">
              <a16:creationId xmlns:a16="http://schemas.microsoft.com/office/drawing/2014/main" id="{E4297BCF-F6D7-4C76-AA54-1B86A6F6BEB8}"/>
            </a:ext>
          </a:extLst>
        </xdr:cNvPr>
        <xdr:cNvSpPr/>
      </xdr:nvSpPr>
      <xdr:spPr>
        <a:xfrm rot="5400000">
          <a:off x="4190257" y="31435840"/>
          <a:ext cx="506806" cy="275567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163.45</a:t>
          </a:r>
        </a:p>
      </xdr:txBody>
    </xdr:sp>
    <xdr:clientData/>
  </xdr:twoCellAnchor>
  <xdr:twoCellAnchor>
    <xdr:from>
      <xdr:col>5</xdr:col>
      <xdr:colOff>659685</xdr:colOff>
      <xdr:row>734</xdr:row>
      <xdr:rowOff>49697</xdr:rowOff>
    </xdr:from>
    <xdr:to>
      <xdr:col>6</xdr:col>
      <xdr:colOff>146358</xdr:colOff>
      <xdr:row>737</xdr:row>
      <xdr:rowOff>16175</xdr:rowOff>
    </xdr:to>
    <xdr:sp macro="" textlink="">
      <xdr:nvSpPr>
        <xdr:cNvPr id="145" name="Rectángulo 144">
          <a:extLst>
            <a:ext uri="{FF2B5EF4-FFF2-40B4-BE49-F238E27FC236}">
              <a16:creationId xmlns:a16="http://schemas.microsoft.com/office/drawing/2014/main" id="{6872BDF5-BA97-42B7-A7B5-940B7E0D2336}"/>
            </a:ext>
          </a:extLst>
        </xdr:cNvPr>
        <xdr:cNvSpPr/>
      </xdr:nvSpPr>
      <xdr:spPr>
        <a:xfrm rot="5400000">
          <a:off x="4576146" y="30769600"/>
          <a:ext cx="506805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2850.32</a:t>
          </a:r>
        </a:p>
      </xdr:txBody>
    </xdr:sp>
    <xdr:clientData/>
  </xdr:twoCellAnchor>
  <xdr:twoCellAnchor>
    <xdr:from>
      <xdr:col>5</xdr:col>
      <xdr:colOff>748643</xdr:colOff>
      <xdr:row>738</xdr:row>
      <xdr:rowOff>158308</xdr:rowOff>
    </xdr:from>
    <xdr:to>
      <xdr:col>6</xdr:col>
      <xdr:colOff>235316</xdr:colOff>
      <xdr:row>741</xdr:row>
      <xdr:rowOff>124787</xdr:rowOff>
    </xdr:to>
    <xdr:sp macro="" textlink="">
      <xdr:nvSpPr>
        <xdr:cNvPr id="146" name="Rectángulo 145">
          <a:extLst>
            <a:ext uri="{FF2B5EF4-FFF2-40B4-BE49-F238E27FC236}">
              <a16:creationId xmlns:a16="http://schemas.microsoft.com/office/drawing/2014/main" id="{10E2D757-415C-41FD-8AB6-186C7CB6EEF8}"/>
            </a:ext>
          </a:extLst>
        </xdr:cNvPr>
        <xdr:cNvSpPr/>
      </xdr:nvSpPr>
      <xdr:spPr>
        <a:xfrm rot="5400000">
          <a:off x="4665103" y="31598648"/>
          <a:ext cx="506807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2850.32</a:t>
          </a:r>
        </a:p>
      </xdr:txBody>
    </xdr:sp>
    <xdr:clientData/>
  </xdr:twoCellAnchor>
  <xdr:twoCellAnchor>
    <xdr:from>
      <xdr:col>14</xdr:col>
      <xdr:colOff>340658</xdr:colOff>
      <xdr:row>739</xdr:row>
      <xdr:rowOff>8965</xdr:rowOff>
    </xdr:from>
    <xdr:to>
      <xdr:col>16</xdr:col>
      <xdr:colOff>0</xdr:colOff>
      <xdr:row>741</xdr:row>
      <xdr:rowOff>18079</xdr:rowOff>
    </xdr:to>
    <xdr:sp macro="" textlink="">
      <xdr:nvSpPr>
        <xdr:cNvPr id="147" name="Forma libre: forma 146">
          <a:extLst>
            <a:ext uri="{FF2B5EF4-FFF2-40B4-BE49-F238E27FC236}">
              <a16:creationId xmlns:a16="http://schemas.microsoft.com/office/drawing/2014/main" id="{82F2C097-82A5-45BD-B31D-F4DFE49FE8D8}"/>
            </a:ext>
          </a:extLst>
        </xdr:cNvPr>
        <xdr:cNvSpPr/>
      </xdr:nvSpPr>
      <xdr:spPr>
        <a:xfrm>
          <a:off x="11479713" y="31514201"/>
          <a:ext cx="1238760" cy="369333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14</xdr:col>
      <xdr:colOff>617007</xdr:colOff>
      <xdr:row>740</xdr:row>
      <xdr:rowOff>47554</xdr:rowOff>
    </xdr:from>
    <xdr:to>
      <xdr:col>15</xdr:col>
      <xdr:colOff>332474</xdr:colOff>
      <xdr:row>741</xdr:row>
      <xdr:rowOff>143827</xdr:rowOff>
    </xdr:to>
    <xdr:sp macro="" textlink="">
      <xdr:nvSpPr>
        <xdr:cNvPr id="148" name="Rectángulo 147">
          <a:extLst>
            <a:ext uri="{FF2B5EF4-FFF2-40B4-BE49-F238E27FC236}">
              <a16:creationId xmlns:a16="http://schemas.microsoft.com/office/drawing/2014/main" id="{2A82996E-0106-4C00-8886-204B41B23193}"/>
            </a:ext>
          </a:extLst>
        </xdr:cNvPr>
        <xdr:cNvSpPr/>
      </xdr:nvSpPr>
      <xdr:spPr>
        <a:xfrm>
          <a:off x="11756062" y="31732899"/>
          <a:ext cx="505176" cy="27638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114.24</a:t>
          </a:r>
        </a:p>
        <a:p>
          <a:pPr algn="l"/>
          <a:endParaRPr lang="es-GT" sz="800" kern="1200"/>
        </a:p>
      </xdr:txBody>
    </xdr:sp>
    <xdr:clientData/>
  </xdr:twoCellAnchor>
  <xdr:twoCellAnchor>
    <xdr:from>
      <xdr:col>14</xdr:col>
      <xdr:colOff>303241</xdr:colOff>
      <xdr:row>738</xdr:row>
      <xdr:rowOff>11695</xdr:rowOff>
    </xdr:from>
    <xdr:to>
      <xdr:col>15</xdr:col>
      <xdr:colOff>71717</xdr:colOff>
      <xdr:row>739</xdr:row>
      <xdr:rowOff>107576</xdr:rowOff>
    </xdr:to>
    <xdr:sp macro="" textlink="">
      <xdr:nvSpPr>
        <xdr:cNvPr id="149" name="Rectángulo 148">
          <a:extLst>
            <a:ext uri="{FF2B5EF4-FFF2-40B4-BE49-F238E27FC236}">
              <a16:creationId xmlns:a16="http://schemas.microsoft.com/office/drawing/2014/main" id="{7D952627-5907-432F-8463-A08CF57A0414}"/>
            </a:ext>
          </a:extLst>
        </xdr:cNvPr>
        <xdr:cNvSpPr/>
      </xdr:nvSpPr>
      <xdr:spPr>
        <a:xfrm>
          <a:off x="11442296" y="31336822"/>
          <a:ext cx="558185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1965.51</a:t>
          </a:r>
        </a:p>
      </xdr:txBody>
    </xdr:sp>
    <xdr:clientData/>
  </xdr:twoCellAnchor>
  <xdr:twoCellAnchor>
    <xdr:from>
      <xdr:col>16</xdr:col>
      <xdr:colOff>25335</xdr:colOff>
      <xdr:row>738</xdr:row>
      <xdr:rowOff>2730</xdr:rowOff>
    </xdr:from>
    <xdr:to>
      <xdr:col>16</xdr:col>
      <xdr:colOff>645459</xdr:colOff>
      <xdr:row>739</xdr:row>
      <xdr:rowOff>89647</xdr:rowOff>
    </xdr:to>
    <xdr:sp macro="" textlink="">
      <xdr:nvSpPr>
        <xdr:cNvPr id="150" name="Rectángulo 149">
          <a:extLst>
            <a:ext uri="{FF2B5EF4-FFF2-40B4-BE49-F238E27FC236}">
              <a16:creationId xmlns:a16="http://schemas.microsoft.com/office/drawing/2014/main" id="{568B6915-E7AB-48A0-9920-A409B4C1A4BA}"/>
            </a:ext>
          </a:extLst>
        </xdr:cNvPr>
        <xdr:cNvSpPr/>
      </xdr:nvSpPr>
      <xdr:spPr>
        <a:xfrm>
          <a:off x="12743808" y="31327857"/>
          <a:ext cx="620124" cy="26702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1965.51</a:t>
          </a:r>
        </a:p>
      </xdr:txBody>
    </xdr:sp>
    <xdr:clientData/>
  </xdr:twoCellAnchor>
  <xdr:twoCellAnchor>
    <xdr:from>
      <xdr:col>7</xdr:col>
      <xdr:colOff>64477</xdr:colOff>
      <xdr:row>743</xdr:row>
      <xdr:rowOff>117230</xdr:rowOff>
    </xdr:from>
    <xdr:to>
      <xdr:col>7</xdr:col>
      <xdr:colOff>347210</xdr:colOff>
      <xdr:row>751</xdr:row>
      <xdr:rowOff>5862</xdr:rowOff>
    </xdr:to>
    <xdr:sp macro="" textlink="">
      <xdr:nvSpPr>
        <xdr:cNvPr id="151" name="Forma libre: forma 150">
          <a:extLst>
            <a:ext uri="{FF2B5EF4-FFF2-40B4-BE49-F238E27FC236}">
              <a16:creationId xmlns:a16="http://schemas.microsoft.com/office/drawing/2014/main" id="{88E9D2D0-2AEB-4769-A7EA-66E654EF0C26}"/>
            </a:ext>
          </a:extLst>
        </xdr:cNvPr>
        <xdr:cNvSpPr/>
      </xdr:nvSpPr>
      <xdr:spPr>
        <a:xfrm>
          <a:off x="5675568" y="32342903"/>
          <a:ext cx="282733" cy="1329504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701751</xdr:colOff>
      <xdr:row>746</xdr:row>
      <xdr:rowOff>111415</xdr:rowOff>
    </xdr:from>
    <xdr:to>
      <xdr:col>5</xdr:col>
      <xdr:colOff>188423</xdr:colOff>
      <xdr:row>749</xdr:row>
      <xdr:rowOff>77894</xdr:rowOff>
    </xdr:to>
    <xdr:sp macro="" textlink="">
      <xdr:nvSpPr>
        <xdr:cNvPr id="152" name="Rectángulo 151">
          <a:extLst>
            <a:ext uri="{FF2B5EF4-FFF2-40B4-BE49-F238E27FC236}">
              <a16:creationId xmlns:a16="http://schemas.microsoft.com/office/drawing/2014/main" id="{7FF298A9-EC77-4F52-8697-3EB4199352CE}"/>
            </a:ext>
          </a:extLst>
        </xdr:cNvPr>
        <xdr:cNvSpPr/>
      </xdr:nvSpPr>
      <xdr:spPr>
        <a:xfrm rot="5400000">
          <a:off x="3828503" y="32992627"/>
          <a:ext cx="506806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204.24</a:t>
          </a:r>
        </a:p>
      </xdr:txBody>
    </xdr:sp>
    <xdr:clientData/>
  </xdr:twoCellAnchor>
  <xdr:twoCellAnchor>
    <xdr:from>
      <xdr:col>5</xdr:col>
      <xdr:colOff>713474</xdr:colOff>
      <xdr:row>741</xdr:row>
      <xdr:rowOff>117276</xdr:rowOff>
    </xdr:from>
    <xdr:to>
      <xdr:col>6</xdr:col>
      <xdr:colOff>200147</xdr:colOff>
      <xdr:row>744</xdr:row>
      <xdr:rowOff>140676</xdr:rowOff>
    </xdr:to>
    <xdr:sp macro="" textlink="">
      <xdr:nvSpPr>
        <xdr:cNvPr id="153" name="Rectángulo 152">
          <a:extLst>
            <a:ext uri="{FF2B5EF4-FFF2-40B4-BE49-F238E27FC236}">
              <a16:creationId xmlns:a16="http://schemas.microsoft.com/office/drawing/2014/main" id="{9466AC41-B0A5-40B9-A208-556BC3910F56}"/>
            </a:ext>
          </a:extLst>
        </xdr:cNvPr>
        <xdr:cNvSpPr/>
      </xdr:nvSpPr>
      <xdr:spPr>
        <a:xfrm rot="5400000">
          <a:off x="4601474" y="32126404"/>
          <a:ext cx="563727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444.67</a:t>
          </a:r>
        </a:p>
      </xdr:txBody>
    </xdr:sp>
    <xdr:clientData/>
  </xdr:twoCellAnchor>
  <xdr:twoCellAnchor>
    <xdr:from>
      <xdr:col>5</xdr:col>
      <xdr:colOff>748644</xdr:colOff>
      <xdr:row>755</xdr:row>
      <xdr:rowOff>5913</xdr:rowOff>
    </xdr:from>
    <xdr:to>
      <xdr:col>6</xdr:col>
      <xdr:colOff>235317</xdr:colOff>
      <xdr:row>757</xdr:row>
      <xdr:rowOff>140680</xdr:rowOff>
    </xdr:to>
    <xdr:sp macro="" textlink="">
      <xdr:nvSpPr>
        <xdr:cNvPr id="154" name="Rectángulo 153">
          <a:extLst>
            <a:ext uri="{FF2B5EF4-FFF2-40B4-BE49-F238E27FC236}">
              <a16:creationId xmlns:a16="http://schemas.microsoft.com/office/drawing/2014/main" id="{7C795CD2-6E4F-43C2-B946-DAD0C0BD8D3F}"/>
            </a:ext>
          </a:extLst>
        </xdr:cNvPr>
        <xdr:cNvSpPr/>
      </xdr:nvSpPr>
      <xdr:spPr>
        <a:xfrm rot="5400000">
          <a:off x="4671015" y="34502197"/>
          <a:ext cx="494985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800.41</a:t>
          </a:r>
        </a:p>
      </xdr:txBody>
    </xdr:sp>
    <xdr:clientData/>
  </xdr:twoCellAnchor>
  <xdr:twoCellAnchor>
    <xdr:from>
      <xdr:col>14</xdr:col>
      <xdr:colOff>220669</xdr:colOff>
      <xdr:row>748</xdr:row>
      <xdr:rowOff>146194</xdr:rowOff>
    </xdr:from>
    <xdr:to>
      <xdr:col>16</xdr:col>
      <xdr:colOff>11723</xdr:colOff>
      <xdr:row>750</xdr:row>
      <xdr:rowOff>155308</xdr:rowOff>
    </xdr:to>
    <xdr:sp macro="" textlink="">
      <xdr:nvSpPr>
        <xdr:cNvPr id="155" name="Forma libre: forma 154">
          <a:extLst>
            <a:ext uri="{FF2B5EF4-FFF2-40B4-BE49-F238E27FC236}">
              <a16:creationId xmlns:a16="http://schemas.microsoft.com/office/drawing/2014/main" id="{91A895AD-ACD3-489A-BDB9-DC5295CFCE30}"/>
            </a:ext>
          </a:extLst>
        </xdr:cNvPr>
        <xdr:cNvSpPr/>
      </xdr:nvSpPr>
      <xdr:spPr>
        <a:xfrm>
          <a:off x="11359724" y="33272412"/>
          <a:ext cx="1370472" cy="36933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5</xdr:col>
      <xdr:colOff>584520</xdr:colOff>
      <xdr:row>751</xdr:row>
      <xdr:rowOff>129002</xdr:rowOff>
    </xdr:from>
    <xdr:to>
      <xdr:col>6</xdr:col>
      <xdr:colOff>71193</xdr:colOff>
      <xdr:row>754</xdr:row>
      <xdr:rowOff>58620</xdr:rowOff>
    </xdr:to>
    <xdr:sp macro="" textlink="">
      <xdr:nvSpPr>
        <xdr:cNvPr id="156" name="Rectángulo 155">
          <a:extLst>
            <a:ext uri="{FF2B5EF4-FFF2-40B4-BE49-F238E27FC236}">
              <a16:creationId xmlns:a16="http://schemas.microsoft.com/office/drawing/2014/main" id="{987C9824-9224-4683-98D1-C3C5F558EE7B}"/>
            </a:ext>
          </a:extLst>
        </xdr:cNvPr>
        <xdr:cNvSpPr/>
      </xdr:nvSpPr>
      <xdr:spPr>
        <a:xfrm rot="5400000">
          <a:off x="4519411" y="33892329"/>
          <a:ext cx="469946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444.67</a:t>
          </a:r>
        </a:p>
      </xdr:txBody>
    </xdr:sp>
    <xdr:clientData/>
  </xdr:twoCellAnchor>
  <xdr:twoCellAnchor>
    <xdr:from>
      <xdr:col>13</xdr:col>
      <xdr:colOff>323929</xdr:colOff>
      <xdr:row>747</xdr:row>
      <xdr:rowOff>180646</xdr:rowOff>
    </xdr:from>
    <xdr:to>
      <xdr:col>14</xdr:col>
      <xdr:colOff>92404</xdr:colOff>
      <xdr:row>749</xdr:row>
      <xdr:rowOff>94819</xdr:rowOff>
    </xdr:to>
    <xdr:sp macro="" textlink="">
      <xdr:nvSpPr>
        <xdr:cNvPr id="157" name="Rectángulo 156">
          <a:extLst>
            <a:ext uri="{FF2B5EF4-FFF2-40B4-BE49-F238E27FC236}">
              <a16:creationId xmlns:a16="http://schemas.microsoft.com/office/drawing/2014/main" id="{736A221F-CE26-4FE0-B83F-D0DB7FB54765}"/>
            </a:ext>
          </a:extLst>
        </xdr:cNvPr>
        <xdr:cNvSpPr/>
      </xdr:nvSpPr>
      <xdr:spPr>
        <a:xfrm>
          <a:off x="10673274" y="33126755"/>
          <a:ext cx="558185" cy="27439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1300.10</a:t>
          </a:r>
        </a:p>
      </xdr:txBody>
    </xdr:sp>
    <xdr:clientData/>
  </xdr:twoCellAnchor>
  <xdr:twoCellAnchor>
    <xdr:from>
      <xdr:col>14</xdr:col>
      <xdr:colOff>540806</xdr:colOff>
      <xdr:row>750</xdr:row>
      <xdr:rowOff>145478</xdr:rowOff>
    </xdr:from>
    <xdr:to>
      <xdr:col>15</xdr:col>
      <xdr:colOff>309282</xdr:colOff>
      <xdr:row>752</xdr:row>
      <xdr:rowOff>59651</xdr:rowOff>
    </xdr:to>
    <xdr:sp macro="" textlink="">
      <xdr:nvSpPr>
        <xdr:cNvPr id="158" name="Rectángulo 157">
          <a:extLst>
            <a:ext uri="{FF2B5EF4-FFF2-40B4-BE49-F238E27FC236}">
              <a16:creationId xmlns:a16="http://schemas.microsoft.com/office/drawing/2014/main" id="{89766DBB-F0E1-4693-89B5-A38C3086FF6E}"/>
            </a:ext>
          </a:extLst>
        </xdr:cNvPr>
        <xdr:cNvSpPr/>
      </xdr:nvSpPr>
      <xdr:spPr>
        <a:xfrm>
          <a:off x="11679861" y="33631914"/>
          <a:ext cx="558185" cy="27439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624.33</a:t>
          </a:r>
        </a:p>
      </xdr:txBody>
    </xdr:sp>
    <xdr:clientData/>
  </xdr:twoCellAnchor>
  <xdr:twoCellAnchor>
    <xdr:from>
      <xdr:col>15</xdr:col>
      <xdr:colOff>224283</xdr:colOff>
      <xdr:row>747</xdr:row>
      <xdr:rowOff>86862</xdr:rowOff>
    </xdr:from>
    <xdr:to>
      <xdr:col>15</xdr:col>
      <xdr:colOff>784066</xdr:colOff>
      <xdr:row>749</xdr:row>
      <xdr:rowOff>1035</xdr:rowOff>
    </xdr:to>
    <xdr:sp macro="" textlink="">
      <xdr:nvSpPr>
        <xdr:cNvPr id="159" name="Rectángulo 158">
          <a:extLst>
            <a:ext uri="{FF2B5EF4-FFF2-40B4-BE49-F238E27FC236}">
              <a16:creationId xmlns:a16="http://schemas.microsoft.com/office/drawing/2014/main" id="{B71CE634-8F61-41BD-936B-5D1FDB8DD6EF}"/>
            </a:ext>
          </a:extLst>
        </xdr:cNvPr>
        <xdr:cNvSpPr/>
      </xdr:nvSpPr>
      <xdr:spPr>
        <a:xfrm>
          <a:off x="12153047" y="33032971"/>
          <a:ext cx="559783" cy="27439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1300.10</a:t>
          </a:r>
        </a:p>
      </xdr:txBody>
    </xdr:sp>
    <xdr:clientData/>
  </xdr:twoCellAnchor>
  <xdr:twoCellAnchor>
    <xdr:from>
      <xdr:col>5</xdr:col>
      <xdr:colOff>255683</xdr:colOff>
      <xdr:row>742</xdr:row>
      <xdr:rowOff>42410</xdr:rowOff>
    </xdr:from>
    <xdr:to>
      <xdr:col>6</xdr:col>
      <xdr:colOff>42410</xdr:colOff>
      <xdr:row>754</xdr:row>
      <xdr:rowOff>170329</xdr:rowOff>
    </xdr:to>
    <xdr:sp macro="" textlink="">
      <xdr:nvSpPr>
        <xdr:cNvPr id="160" name="Forma libre: forma 159">
          <a:extLst>
            <a:ext uri="{FF2B5EF4-FFF2-40B4-BE49-F238E27FC236}">
              <a16:creationId xmlns:a16="http://schemas.microsoft.com/office/drawing/2014/main" id="{D041F704-F696-41E2-83D8-AAC3E548D01F}"/>
            </a:ext>
          </a:extLst>
        </xdr:cNvPr>
        <xdr:cNvSpPr/>
      </xdr:nvSpPr>
      <xdr:spPr>
        <a:xfrm>
          <a:off x="4287356" y="32087974"/>
          <a:ext cx="576436" cy="2289228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6</xdr:col>
      <xdr:colOff>584521</xdr:colOff>
      <xdr:row>746</xdr:row>
      <xdr:rowOff>29353</xdr:rowOff>
    </xdr:from>
    <xdr:to>
      <xdr:col>7</xdr:col>
      <xdr:colOff>71193</xdr:colOff>
      <xdr:row>748</xdr:row>
      <xdr:rowOff>177540</xdr:rowOff>
    </xdr:to>
    <xdr:sp macro="" textlink="">
      <xdr:nvSpPr>
        <xdr:cNvPr id="161" name="Rectángulo 160">
          <a:extLst>
            <a:ext uri="{FF2B5EF4-FFF2-40B4-BE49-F238E27FC236}">
              <a16:creationId xmlns:a16="http://schemas.microsoft.com/office/drawing/2014/main" id="{F78E8118-BD1B-4EC9-A36F-1051BB9FE917}"/>
            </a:ext>
          </a:extLst>
        </xdr:cNvPr>
        <xdr:cNvSpPr/>
      </xdr:nvSpPr>
      <xdr:spPr>
        <a:xfrm rot="5400000">
          <a:off x="5289891" y="32911365"/>
          <a:ext cx="508405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112.40</a:t>
          </a:r>
        </a:p>
      </xdr:txBody>
    </xdr:sp>
    <xdr:clientData/>
  </xdr:twoCellAnchor>
  <xdr:twoCellAnchor>
    <xdr:from>
      <xdr:col>7</xdr:col>
      <xdr:colOff>226967</xdr:colOff>
      <xdr:row>740</xdr:row>
      <xdr:rowOff>140722</xdr:rowOff>
    </xdr:from>
    <xdr:to>
      <xdr:col>7</xdr:col>
      <xdr:colOff>504947</xdr:colOff>
      <xdr:row>743</xdr:row>
      <xdr:rowOff>107201</xdr:rowOff>
    </xdr:to>
    <xdr:sp macro="" textlink="">
      <xdr:nvSpPr>
        <xdr:cNvPr id="162" name="Rectángulo 161">
          <a:extLst>
            <a:ext uri="{FF2B5EF4-FFF2-40B4-BE49-F238E27FC236}">
              <a16:creationId xmlns:a16="http://schemas.microsoft.com/office/drawing/2014/main" id="{FC50DD44-D9C5-4E4F-864B-6D01437893F6}"/>
            </a:ext>
          </a:extLst>
        </xdr:cNvPr>
        <xdr:cNvSpPr/>
      </xdr:nvSpPr>
      <xdr:spPr>
        <a:xfrm rot="5400000">
          <a:off x="5723644" y="31940481"/>
          <a:ext cx="506807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7</xdr:col>
      <xdr:colOff>203521</xdr:colOff>
      <xdr:row>751</xdr:row>
      <xdr:rowOff>41077</xdr:rowOff>
    </xdr:from>
    <xdr:to>
      <xdr:col>7</xdr:col>
      <xdr:colOff>481501</xdr:colOff>
      <xdr:row>754</xdr:row>
      <xdr:rowOff>7556</xdr:rowOff>
    </xdr:to>
    <xdr:sp macro="" textlink="">
      <xdr:nvSpPr>
        <xdr:cNvPr id="163" name="Rectángulo 162">
          <a:extLst>
            <a:ext uri="{FF2B5EF4-FFF2-40B4-BE49-F238E27FC236}">
              <a16:creationId xmlns:a16="http://schemas.microsoft.com/office/drawing/2014/main" id="{D3A7C07D-F6AB-4E2E-A6EC-04A7E519F5D3}"/>
            </a:ext>
          </a:extLst>
        </xdr:cNvPr>
        <xdr:cNvSpPr/>
      </xdr:nvSpPr>
      <xdr:spPr>
        <a:xfrm rot="5400000">
          <a:off x="5700198" y="33822036"/>
          <a:ext cx="506807" cy="27798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16</xdr:col>
      <xdr:colOff>74131</xdr:colOff>
      <xdr:row>748</xdr:row>
      <xdr:rowOff>157917</xdr:rowOff>
    </xdr:from>
    <xdr:to>
      <xdr:col>16</xdr:col>
      <xdr:colOff>773723</xdr:colOff>
      <xdr:row>750</xdr:row>
      <xdr:rowOff>76201</xdr:rowOff>
    </xdr:to>
    <xdr:sp macro="" textlink="">
      <xdr:nvSpPr>
        <xdr:cNvPr id="164" name="Forma libre: forma 163">
          <a:extLst>
            <a:ext uri="{FF2B5EF4-FFF2-40B4-BE49-F238E27FC236}">
              <a16:creationId xmlns:a16="http://schemas.microsoft.com/office/drawing/2014/main" id="{B27D2E00-7C42-434C-89C9-8CC4C716BE87}"/>
            </a:ext>
          </a:extLst>
        </xdr:cNvPr>
        <xdr:cNvSpPr/>
      </xdr:nvSpPr>
      <xdr:spPr>
        <a:xfrm>
          <a:off x="12792604" y="33284135"/>
          <a:ext cx="699592" cy="278502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16</xdr:col>
      <xdr:colOff>142221</xdr:colOff>
      <xdr:row>750</xdr:row>
      <xdr:rowOff>63417</xdr:rowOff>
    </xdr:from>
    <xdr:to>
      <xdr:col>16</xdr:col>
      <xdr:colOff>702004</xdr:colOff>
      <xdr:row>751</xdr:row>
      <xdr:rowOff>159298</xdr:rowOff>
    </xdr:to>
    <xdr:sp macro="" textlink="">
      <xdr:nvSpPr>
        <xdr:cNvPr id="165" name="Rectángulo 164">
          <a:extLst>
            <a:ext uri="{FF2B5EF4-FFF2-40B4-BE49-F238E27FC236}">
              <a16:creationId xmlns:a16="http://schemas.microsoft.com/office/drawing/2014/main" id="{945D1CE9-1B08-4CE4-9C9D-5FEE63F89607}"/>
            </a:ext>
          </a:extLst>
        </xdr:cNvPr>
        <xdr:cNvSpPr/>
      </xdr:nvSpPr>
      <xdr:spPr>
        <a:xfrm>
          <a:off x="12860694" y="33549853"/>
          <a:ext cx="559783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359.60</a:t>
          </a:r>
        </a:p>
      </xdr:txBody>
    </xdr:sp>
    <xdr:clientData/>
  </xdr:twoCellAnchor>
  <xdr:twoCellAnchor>
    <xdr:from>
      <xdr:col>16</xdr:col>
      <xdr:colOff>48436</xdr:colOff>
      <xdr:row>747</xdr:row>
      <xdr:rowOff>57556</xdr:rowOff>
    </xdr:from>
    <xdr:to>
      <xdr:col>16</xdr:col>
      <xdr:colOff>240323</xdr:colOff>
      <xdr:row>748</xdr:row>
      <xdr:rowOff>153437</xdr:rowOff>
    </xdr:to>
    <xdr:sp macro="" textlink="">
      <xdr:nvSpPr>
        <xdr:cNvPr id="166" name="Rectángulo 165">
          <a:extLst>
            <a:ext uri="{FF2B5EF4-FFF2-40B4-BE49-F238E27FC236}">
              <a16:creationId xmlns:a16="http://schemas.microsoft.com/office/drawing/2014/main" id="{1BD84F37-DCFD-4E98-8278-84407DC8155F}"/>
            </a:ext>
          </a:extLst>
        </xdr:cNvPr>
        <xdr:cNvSpPr/>
      </xdr:nvSpPr>
      <xdr:spPr>
        <a:xfrm>
          <a:off x="12766909" y="33003665"/>
          <a:ext cx="191887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17</xdr:col>
      <xdr:colOff>13267</xdr:colOff>
      <xdr:row>747</xdr:row>
      <xdr:rowOff>51695</xdr:rowOff>
    </xdr:from>
    <xdr:to>
      <xdr:col>17</xdr:col>
      <xdr:colOff>205154</xdr:colOff>
      <xdr:row>748</xdr:row>
      <xdr:rowOff>147576</xdr:rowOff>
    </xdr:to>
    <xdr:sp macro="" textlink="">
      <xdr:nvSpPr>
        <xdr:cNvPr id="167" name="Rectángulo 166">
          <a:extLst>
            <a:ext uri="{FF2B5EF4-FFF2-40B4-BE49-F238E27FC236}">
              <a16:creationId xmlns:a16="http://schemas.microsoft.com/office/drawing/2014/main" id="{719BBC3C-DD98-4B08-9EB6-924A8377AC80}"/>
            </a:ext>
          </a:extLst>
        </xdr:cNvPr>
        <xdr:cNvSpPr/>
      </xdr:nvSpPr>
      <xdr:spPr>
        <a:xfrm>
          <a:off x="13521449" y="32997804"/>
          <a:ext cx="191887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3</xdr:col>
      <xdr:colOff>152399</xdr:colOff>
      <xdr:row>747</xdr:row>
      <xdr:rowOff>152401</xdr:rowOff>
    </xdr:from>
    <xdr:to>
      <xdr:col>3</xdr:col>
      <xdr:colOff>763378</xdr:colOff>
      <xdr:row>761</xdr:row>
      <xdr:rowOff>82063</xdr:rowOff>
    </xdr:to>
    <xdr:sp macro="" textlink="">
      <xdr:nvSpPr>
        <xdr:cNvPr id="168" name="Forma libre: forma 167">
          <a:extLst>
            <a:ext uri="{FF2B5EF4-FFF2-40B4-BE49-F238E27FC236}">
              <a16:creationId xmlns:a16="http://schemas.microsoft.com/office/drawing/2014/main" id="{8EDF566B-2844-46FD-8D43-C3B2CC206DA6}"/>
            </a:ext>
          </a:extLst>
        </xdr:cNvPr>
        <xdr:cNvSpPr/>
      </xdr:nvSpPr>
      <xdr:spPr>
        <a:xfrm>
          <a:off x="2521526" y="33098510"/>
          <a:ext cx="610979" cy="2451189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2</xdr:col>
      <xdr:colOff>619690</xdr:colOff>
      <xdr:row>753</xdr:row>
      <xdr:rowOff>123138</xdr:rowOff>
    </xdr:from>
    <xdr:to>
      <xdr:col>3</xdr:col>
      <xdr:colOff>106362</xdr:colOff>
      <xdr:row>756</xdr:row>
      <xdr:rowOff>89617</xdr:rowOff>
    </xdr:to>
    <xdr:sp macro="" textlink="">
      <xdr:nvSpPr>
        <xdr:cNvPr id="169" name="Rectángulo 168">
          <a:extLst>
            <a:ext uri="{FF2B5EF4-FFF2-40B4-BE49-F238E27FC236}">
              <a16:creationId xmlns:a16="http://schemas.microsoft.com/office/drawing/2014/main" id="{E56AEC8F-FCC6-45A4-9726-84235D72352A}"/>
            </a:ext>
          </a:extLst>
        </xdr:cNvPr>
        <xdr:cNvSpPr/>
      </xdr:nvSpPr>
      <xdr:spPr>
        <a:xfrm rot="5400000">
          <a:off x="2083896" y="34265114"/>
          <a:ext cx="506806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1012.93</a:t>
          </a:r>
        </a:p>
      </xdr:txBody>
    </xdr:sp>
    <xdr:clientData/>
  </xdr:twoCellAnchor>
  <xdr:twoCellAnchor>
    <xdr:from>
      <xdr:col>3</xdr:col>
      <xdr:colOff>619690</xdr:colOff>
      <xdr:row>745</xdr:row>
      <xdr:rowOff>5907</xdr:rowOff>
    </xdr:from>
    <xdr:to>
      <xdr:col>4</xdr:col>
      <xdr:colOff>18439</xdr:colOff>
      <xdr:row>747</xdr:row>
      <xdr:rowOff>154094</xdr:rowOff>
    </xdr:to>
    <xdr:sp macro="" textlink="">
      <xdr:nvSpPr>
        <xdr:cNvPr id="170" name="Rectángulo 169">
          <a:extLst>
            <a:ext uri="{FF2B5EF4-FFF2-40B4-BE49-F238E27FC236}">
              <a16:creationId xmlns:a16="http://schemas.microsoft.com/office/drawing/2014/main" id="{BE3D40A7-01DF-4F1F-928B-9A75813621FF}"/>
            </a:ext>
          </a:extLst>
        </xdr:cNvPr>
        <xdr:cNvSpPr/>
      </xdr:nvSpPr>
      <xdr:spPr>
        <a:xfrm rot="5400000">
          <a:off x="2870407" y="32710208"/>
          <a:ext cx="508405" cy="27158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1737.66</a:t>
          </a:r>
        </a:p>
      </xdr:txBody>
    </xdr:sp>
    <xdr:clientData/>
  </xdr:twoCellAnchor>
  <xdr:twoCellAnchor>
    <xdr:from>
      <xdr:col>3</xdr:col>
      <xdr:colOff>654860</xdr:colOff>
      <xdr:row>759</xdr:row>
      <xdr:rowOff>5908</xdr:rowOff>
    </xdr:from>
    <xdr:to>
      <xdr:col>4</xdr:col>
      <xdr:colOff>53609</xdr:colOff>
      <xdr:row>761</xdr:row>
      <xdr:rowOff>154095</xdr:rowOff>
    </xdr:to>
    <xdr:sp macro="" textlink="">
      <xdr:nvSpPr>
        <xdr:cNvPr id="171" name="Rectángulo 170">
          <a:extLst>
            <a:ext uri="{FF2B5EF4-FFF2-40B4-BE49-F238E27FC236}">
              <a16:creationId xmlns:a16="http://schemas.microsoft.com/office/drawing/2014/main" id="{61339999-9F13-4F9C-9E2D-CB8EA82D9A94}"/>
            </a:ext>
          </a:extLst>
        </xdr:cNvPr>
        <xdr:cNvSpPr/>
      </xdr:nvSpPr>
      <xdr:spPr>
        <a:xfrm rot="5400000">
          <a:off x="2905577" y="35231736"/>
          <a:ext cx="508405" cy="271586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1737.66</a:t>
          </a:r>
        </a:p>
      </xdr:txBody>
    </xdr:sp>
    <xdr:clientData/>
  </xdr:twoCellAnchor>
  <xdr:twoCellAnchor>
    <xdr:from>
      <xdr:col>11</xdr:col>
      <xdr:colOff>513746</xdr:colOff>
      <xdr:row>753</xdr:row>
      <xdr:rowOff>146193</xdr:rowOff>
    </xdr:from>
    <xdr:to>
      <xdr:col>14</xdr:col>
      <xdr:colOff>134815</xdr:colOff>
      <xdr:row>756</xdr:row>
      <xdr:rowOff>76200</xdr:rowOff>
    </xdr:to>
    <xdr:sp macro="" textlink="">
      <xdr:nvSpPr>
        <xdr:cNvPr id="172" name="Forma libre: forma 171">
          <a:extLst>
            <a:ext uri="{FF2B5EF4-FFF2-40B4-BE49-F238E27FC236}">
              <a16:creationId xmlns:a16="http://schemas.microsoft.com/office/drawing/2014/main" id="{DADD389D-0280-4333-95A2-EDCF2F1B9655}"/>
            </a:ext>
          </a:extLst>
        </xdr:cNvPr>
        <xdr:cNvSpPr/>
      </xdr:nvSpPr>
      <xdr:spPr>
        <a:xfrm>
          <a:off x="9283673" y="34172957"/>
          <a:ext cx="1990197" cy="470334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12</xdr:col>
      <xdr:colOff>382545</xdr:colOff>
      <xdr:row>756</xdr:row>
      <xdr:rowOff>86862</xdr:rowOff>
    </xdr:from>
    <xdr:to>
      <xdr:col>13</xdr:col>
      <xdr:colOff>151020</xdr:colOff>
      <xdr:row>758</xdr:row>
      <xdr:rowOff>1036</xdr:rowOff>
    </xdr:to>
    <xdr:sp macro="" textlink="">
      <xdr:nvSpPr>
        <xdr:cNvPr id="173" name="Rectángulo 172">
          <a:extLst>
            <a:ext uri="{FF2B5EF4-FFF2-40B4-BE49-F238E27FC236}">
              <a16:creationId xmlns:a16="http://schemas.microsoft.com/office/drawing/2014/main" id="{B4E0B3FA-8480-4296-ADE2-E08984700D4B}"/>
            </a:ext>
          </a:extLst>
        </xdr:cNvPr>
        <xdr:cNvSpPr/>
      </xdr:nvSpPr>
      <xdr:spPr>
        <a:xfrm>
          <a:off x="9942181" y="34653953"/>
          <a:ext cx="558184" cy="27439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1372.31</a:t>
          </a:r>
        </a:p>
      </xdr:txBody>
    </xdr:sp>
    <xdr:clientData/>
  </xdr:twoCellAnchor>
  <xdr:twoCellAnchor>
    <xdr:from>
      <xdr:col>10</xdr:col>
      <xdr:colOff>768627</xdr:colOff>
      <xdr:row>752</xdr:row>
      <xdr:rowOff>57555</xdr:rowOff>
    </xdr:from>
    <xdr:to>
      <xdr:col>11</xdr:col>
      <xdr:colOff>496852</xdr:colOff>
      <xdr:row>753</xdr:row>
      <xdr:rowOff>153436</xdr:rowOff>
    </xdr:to>
    <xdr:sp macro="" textlink="">
      <xdr:nvSpPr>
        <xdr:cNvPr id="174" name="Rectángulo 173">
          <a:extLst>
            <a:ext uri="{FF2B5EF4-FFF2-40B4-BE49-F238E27FC236}">
              <a16:creationId xmlns:a16="http://schemas.microsoft.com/office/drawing/2014/main" id="{1483BB9B-B61B-4575-AC00-7EB39F43044C}"/>
            </a:ext>
          </a:extLst>
        </xdr:cNvPr>
        <xdr:cNvSpPr/>
      </xdr:nvSpPr>
      <xdr:spPr>
        <a:xfrm>
          <a:off x="8748845" y="33904210"/>
          <a:ext cx="517934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2385.51</a:t>
          </a:r>
        </a:p>
      </xdr:txBody>
    </xdr:sp>
    <xdr:clientData/>
  </xdr:twoCellAnchor>
  <xdr:twoCellAnchor>
    <xdr:from>
      <xdr:col>13</xdr:col>
      <xdr:colOff>377687</xdr:colOff>
      <xdr:row>752</xdr:row>
      <xdr:rowOff>57555</xdr:rowOff>
    </xdr:from>
    <xdr:to>
      <xdr:col>14</xdr:col>
      <xdr:colOff>145158</xdr:colOff>
      <xdr:row>753</xdr:row>
      <xdr:rowOff>153436</xdr:rowOff>
    </xdr:to>
    <xdr:sp macro="" textlink="">
      <xdr:nvSpPr>
        <xdr:cNvPr id="175" name="Rectángulo 174">
          <a:extLst>
            <a:ext uri="{FF2B5EF4-FFF2-40B4-BE49-F238E27FC236}">
              <a16:creationId xmlns:a16="http://schemas.microsoft.com/office/drawing/2014/main" id="{F55127EE-AEF2-4398-B1CA-F9DA07D8D36C}"/>
            </a:ext>
          </a:extLst>
        </xdr:cNvPr>
        <xdr:cNvSpPr/>
      </xdr:nvSpPr>
      <xdr:spPr>
        <a:xfrm>
          <a:off x="10727032" y="33904210"/>
          <a:ext cx="557181" cy="275990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2385.51</a:t>
          </a:r>
        </a:p>
      </xdr:txBody>
    </xdr:sp>
    <xdr:clientData/>
  </xdr:twoCellAnchor>
  <xdr:twoCellAnchor>
    <xdr:from>
      <xdr:col>5</xdr:col>
      <xdr:colOff>202929</xdr:colOff>
      <xdr:row>755</xdr:row>
      <xdr:rowOff>7242</xdr:rowOff>
    </xdr:from>
    <xdr:to>
      <xdr:col>5</xdr:col>
      <xdr:colOff>780963</xdr:colOff>
      <xdr:row>767</xdr:row>
      <xdr:rowOff>135161</xdr:rowOff>
    </xdr:to>
    <xdr:sp macro="" textlink="">
      <xdr:nvSpPr>
        <xdr:cNvPr id="176" name="Forma libre: forma 175">
          <a:extLst>
            <a:ext uri="{FF2B5EF4-FFF2-40B4-BE49-F238E27FC236}">
              <a16:creationId xmlns:a16="http://schemas.microsoft.com/office/drawing/2014/main" id="{9A9EF132-3CF4-4540-BDBA-B90B1A3FB723}"/>
            </a:ext>
          </a:extLst>
        </xdr:cNvPr>
        <xdr:cNvSpPr/>
      </xdr:nvSpPr>
      <xdr:spPr>
        <a:xfrm>
          <a:off x="4234602" y="34394224"/>
          <a:ext cx="578034" cy="2289228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4</xdr:col>
      <xdr:colOff>731060</xdr:colOff>
      <xdr:row>759</xdr:row>
      <xdr:rowOff>175897</xdr:rowOff>
    </xdr:from>
    <xdr:to>
      <xdr:col>5</xdr:col>
      <xdr:colOff>217732</xdr:colOff>
      <xdr:row>763</xdr:row>
      <xdr:rowOff>17590</xdr:rowOff>
    </xdr:to>
    <xdr:sp macro="" textlink="">
      <xdr:nvSpPr>
        <xdr:cNvPr id="177" name="Rectángulo 176">
          <a:extLst>
            <a:ext uri="{FF2B5EF4-FFF2-40B4-BE49-F238E27FC236}">
              <a16:creationId xmlns:a16="http://schemas.microsoft.com/office/drawing/2014/main" id="{4A17980E-BB33-4A93-B5DB-3BA80F904985}"/>
            </a:ext>
          </a:extLst>
        </xdr:cNvPr>
        <xdr:cNvSpPr/>
      </xdr:nvSpPr>
      <xdr:spPr>
        <a:xfrm rot="5400000">
          <a:off x="3830150" y="35426189"/>
          <a:ext cx="562130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328.85</a:t>
          </a:r>
        </a:p>
      </xdr:txBody>
    </xdr:sp>
    <xdr:clientData/>
  </xdr:twoCellAnchor>
  <xdr:twoCellAnchor>
    <xdr:from>
      <xdr:col>5</xdr:col>
      <xdr:colOff>725198</xdr:colOff>
      <xdr:row>767</xdr:row>
      <xdr:rowOff>129005</xdr:rowOff>
    </xdr:from>
    <xdr:to>
      <xdr:col>6</xdr:col>
      <xdr:colOff>211871</xdr:colOff>
      <xdr:row>770</xdr:row>
      <xdr:rowOff>82064</xdr:rowOff>
    </xdr:to>
    <xdr:sp macro="" textlink="">
      <xdr:nvSpPr>
        <xdr:cNvPr id="178" name="Rectángulo 177">
          <a:extLst>
            <a:ext uri="{FF2B5EF4-FFF2-40B4-BE49-F238E27FC236}">
              <a16:creationId xmlns:a16="http://schemas.microsoft.com/office/drawing/2014/main" id="{02AC920B-CF9C-4148-83AA-57CF486A670C}"/>
            </a:ext>
          </a:extLst>
        </xdr:cNvPr>
        <xdr:cNvSpPr/>
      </xdr:nvSpPr>
      <xdr:spPr>
        <a:xfrm rot="5400000">
          <a:off x="4648369" y="36785798"/>
          <a:ext cx="493386" cy="27638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800.41</a:t>
          </a:r>
        </a:p>
      </xdr:txBody>
    </xdr:sp>
    <xdr:clientData/>
  </xdr:twoCellAnchor>
  <xdr:twoCellAnchor>
    <xdr:from>
      <xdr:col>14</xdr:col>
      <xdr:colOff>232392</xdr:colOff>
      <xdr:row>760</xdr:row>
      <xdr:rowOff>81717</xdr:rowOff>
    </xdr:from>
    <xdr:to>
      <xdr:col>16</xdr:col>
      <xdr:colOff>23446</xdr:colOff>
      <xdr:row>762</xdr:row>
      <xdr:rowOff>90830</xdr:rowOff>
    </xdr:to>
    <xdr:sp macro="" textlink="">
      <xdr:nvSpPr>
        <xdr:cNvPr id="179" name="Forma libre: forma 178">
          <a:extLst>
            <a:ext uri="{FF2B5EF4-FFF2-40B4-BE49-F238E27FC236}">
              <a16:creationId xmlns:a16="http://schemas.microsoft.com/office/drawing/2014/main" id="{903C716A-8C53-4FE5-B667-A5369A153B91}"/>
            </a:ext>
          </a:extLst>
        </xdr:cNvPr>
        <xdr:cNvSpPr/>
      </xdr:nvSpPr>
      <xdr:spPr>
        <a:xfrm>
          <a:off x="11371447" y="35369244"/>
          <a:ext cx="1370472" cy="369331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14</xdr:col>
      <xdr:colOff>564252</xdr:colOff>
      <xdr:row>762</xdr:row>
      <xdr:rowOff>81000</xdr:rowOff>
    </xdr:from>
    <xdr:to>
      <xdr:col>15</xdr:col>
      <xdr:colOff>332728</xdr:colOff>
      <xdr:row>763</xdr:row>
      <xdr:rowOff>176882</xdr:rowOff>
    </xdr:to>
    <xdr:sp macro="" textlink="">
      <xdr:nvSpPr>
        <xdr:cNvPr id="180" name="Rectángulo 179">
          <a:extLst>
            <a:ext uri="{FF2B5EF4-FFF2-40B4-BE49-F238E27FC236}">
              <a16:creationId xmlns:a16="http://schemas.microsoft.com/office/drawing/2014/main" id="{FB08CF08-FB7D-49B6-92A8-B54AFDF1BA9C}"/>
            </a:ext>
          </a:extLst>
        </xdr:cNvPr>
        <xdr:cNvSpPr/>
      </xdr:nvSpPr>
      <xdr:spPr>
        <a:xfrm>
          <a:off x="11703307" y="35728745"/>
          <a:ext cx="558185" cy="27599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859.91</a:t>
          </a:r>
        </a:p>
      </xdr:txBody>
    </xdr:sp>
    <xdr:clientData/>
  </xdr:twoCellAnchor>
  <xdr:twoCellAnchor>
    <xdr:from>
      <xdr:col>14</xdr:col>
      <xdr:colOff>227597</xdr:colOff>
      <xdr:row>758</xdr:row>
      <xdr:rowOff>151849</xdr:rowOff>
    </xdr:from>
    <xdr:to>
      <xdr:col>14</xdr:col>
      <xdr:colOff>755374</xdr:colOff>
      <xdr:row>760</xdr:row>
      <xdr:rowOff>62200</xdr:rowOff>
    </xdr:to>
    <xdr:sp macro="" textlink="">
      <xdr:nvSpPr>
        <xdr:cNvPr id="181" name="Rectángulo 180">
          <a:extLst>
            <a:ext uri="{FF2B5EF4-FFF2-40B4-BE49-F238E27FC236}">
              <a16:creationId xmlns:a16="http://schemas.microsoft.com/office/drawing/2014/main" id="{7F4E687F-1A3D-47A6-AC51-13F1776698AB}"/>
            </a:ext>
          </a:extLst>
        </xdr:cNvPr>
        <xdr:cNvSpPr/>
      </xdr:nvSpPr>
      <xdr:spPr>
        <a:xfrm>
          <a:off x="11366652" y="35079158"/>
          <a:ext cx="527777" cy="27056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1315.60</a:t>
          </a:r>
        </a:p>
      </xdr:txBody>
    </xdr:sp>
    <xdr:clientData/>
  </xdr:twoCellAnchor>
  <xdr:twoCellAnchor>
    <xdr:from>
      <xdr:col>15</xdr:col>
      <xdr:colOff>313735</xdr:colOff>
      <xdr:row>758</xdr:row>
      <xdr:rowOff>151849</xdr:rowOff>
    </xdr:from>
    <xdr:to>
      <xdr:col>16</xdr:col>
      <xdr:colOff>46382</xdr:colOff>
      <xdr:row>760</xdr:row>
      <xdr:rowOff>62200</xdr:rowOff>
    </xdr:to>
    <xdr:sp macro="" textlink="">
      <xdr:nvSpPr>
        <xdr:cNvPr id="182" name="Rectángulo 181">
          <a:extLst>
            <a:ext uri="{FF2B5EF4-FFF2-40B4-BE49-F238E27FC236}">
              <a16:creationId xmlns:a16="http://schemas.microsoft.com/office/drawing/2014/main" id="{E032C23C-0C19-4956-9CA1-D9B5729E3DA5}"/>
            </a:ext>
          </a:extLst>
        </xdr:cNvPr>
        <xdr:cNvSpPr/>
      </xdr:nvSpPr>
      <xdr:spPr>
        <a:xfrm>
          <a:off x="12242499" y="35079158"/>
          <a:ext cx="522356" cy="270569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1315.60</a:t>
          </a:r>
        </a:p>
      </xdr:txBody>
    </xdr:sp>
    <xdr:clientData/>
  </xdr:twoCellAnchor>
  <xdr:twoCellAnchor>
    <xdr:from>
      <xdr:col>7</xdr:col>
      <xdr:colOff>26574</xdr:colOff>
      <xdr:row>757</xdr:row>
      <xdr:rowOff>178905</xdr:rowOff>
    </xdr:from>
    <xdr:to>
      <xdr:col>7</xdr:col>
      <xdr:colOff>324679</xdr:colOff>
      <xdr:row>765</xdr:row>
      <xdr:rowOff>53010</xdr:rowOff>
    </xdr:to>
    <xdr:sp macro="" textlink="">
      <xdr:nvSpPr>
        <xdr:cNvPr id="183" name="Forma libre: forma 182">
          <a:extLst>
            <a:ext uri="{FF2B5EF4-FFF2-40B4-BE49-F238E27FC236}">
              <a16:creationId xmlns:a16="http://schemas.microsoft.com/office/drawing/2014/main" id="{CEB14230-A135-45B3-8160-4D17EA245E6B}"/>
            </a:ext>
          </a:extLst>
        </xdr:cNvPr>
        <xdr:cNvSpPr/>
      </xdr:nvSpPr>
      <xdr:spPr>
        <a:xfrm>
          <a:off x="5637665" y="34926105"/>
          <a:ext cx="298105" cy="1314978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6</xdr:col>
      <xdr:colOff>571779</xdr:colOff>
      <xdr:row>760</xdr:row>
      <xdr:rowOff>52806</xdr:rowOff>
    </xdr:from>
    <xdr:to>
      <xdr:col>7</xdr:col>
      <xdr:colOff>58451</xdr:colOff>
      <xdr:row>763</xdr:row>
      <xdr:rowOff>80030</xdr:rowOff>
    </xdr:to>
    <xdr:sp macro="" textlink="">
      <xdr:nvSpPr>
        <xdr:cNvPr id="184" name="Rectángulo 183">
          <a:extLst>
            <a:ext uri="{FF2B5EF4-FFF2-40B4-BE49-F238E27FC236}">
              <a16:creationId xmlns:a16="http://schemas.microsoft.com/office/drawing/2014/main" id="{B16576AF-BC3D-475C-AFE0-3E7B83834C17}"/>
            </a:ext>
          </a:extLst>
        </xdr:cNvPr>
        <xdr:cNvSpPr/>
      </xdr:nvSpPr>
      <xdr:spPr>
        <a:xfrm rot="5400000">
          <a:off x="5247576" y="35485918"/>
          <a:ext cx="567552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112.40</a:t>
          </a:r>
        </a:p>
      </xdr:txBody>
    </xdr:sp>
    <xdr:clientData/>
  </xdr:twoCellAnchor>
  <xdr:twoCellAnchor>
    <xdr:from>
      <xdr:col>7</xdr:col>
      <xdr:colOff>194092</xdr:colOff>
      <xdr:row>755</xdr:row>
      <xdr:rowOff>59436</xdr:rowOff>
    </xdr:from>
    <xdr:to>
      <xdr:col>7</xdr:col>
      <xdr:colOff>475894</xdr:colOff>
      <xdr:row>758</xdr:row>
      <xdr:rowOff>66265</xdr:rowOff>
    </xdr:to>
    <xdr:sp macro="" textlink="">
      <xdr:nvSpPr>
        <xdr:cNvPr id="185" name="Rectángulo 184">
          <a:extLst>
            <a:ext uri="{FF2B5EF4-FFF2-40B4-BE49-F238E27FC236}">
              <a16:creationId xmlns:a16="http://schemas.microsoft.com/office/drawing/2014/main" id="{5ABBA522-F012-412C-B28F-6CB3BD3032C1}"/>
            </a:ext>
          </a:extLst>
        </xdr:cNvPr>
        <xdr:cNvSpPr/>
      </xdr:nvSpPr>
      <xdr:spPr>
        <a:xfrm rot="5400000">
          <a:off x="5672506" y="34579095"/>
          <a:ext cx="547156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7</xdr:col>
      <xdr:colOff>213971</xdr:colOff>
      <xdr:row>765</xdr:row>
      <xdr:rowOff>79315</xdr:rowOff>
    </xdr:from>
    <xdr:to>
      <xdr:col>7</xdr:col>
      <xdr:colOff>495773</xdr:colOff>
      <xdr:row>768</xdr:row>
      <xdr:rowOff>86144</xdr:rowOff>
    </xdr:to>
    <xdr:sp macro="" textlink="">
      <xdr:nvSpPr>
        <xdr:cNvPr id="186" name="Rectángulo 185">
          <a:extLst>
            <a:ext uri="{FF2B5EF4-FFF2-40B4-BE49-F238E27FC236}">
              <a16:creationId xmlns:a16="http://schemas.microsoft.com/office/drawing/2014/main" id="{5A997ED0-F439-44CB-A1C2-D11C520DF371}"/>
            </a:ext>
          </a:extLst>
        </xdr:cNvPr>
        <xdr:cNvSpPr/>
      </xdr:nvSpPr>
      <xdr:spPr>
        <a:xfrm rot="5400000">
          <a:off x="5692385" y="36400065"/>
          <a:ext cx="547156" cy="28180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224.81</a:t>
          </a:r>
        </a:p>
      </xdr:txBody>
    </xdr:sp>
    <xdr:clientData/>
  </xdr:twoCellAnchor>
  <xdr:twoCellAnchor>
    <xdr:from>
      <xdr:col>16</xdr:col>
      <xdr:colOff>87893</xdr:colOff>
      <xdr:row>760</xdr:row>
      <xdr:rowOff>107202</xdr:rowOff>
    </xdr:from>
    <xdr:to>
      <xdr:col>16</xdr:col>
      <xdr:colOff>775252</xdr:colOff>
      <xdr:row>762</xdr:row>
      <xdr:rowOff>19878</xdr:rowOff>
    </xdr:to>
    <xdr:sp macro="" textlink="">
      <xdr:nvSpPr>
        <xdr:cNvPr id="187" name="Forma libre: forma 186">
          <a:extLst>
            <a:ext uri="{FF2B5EF4-FFF2-40B4-BE49-F238E27FC236}">
              <a16:creationId xmlns:a16="http://schemas.microsoft.com/office/drawing/2014/main" id="{5885225F-8813-4870-AFB2-79E7FE05E637}"/>
            </a:ext>
          </a:extLst>
        </xdr:cNvPr>
        <xdr:cNvSpPr/>
      </xdr:nvSpPr>
      <xdr:spPr>
        <a:xfrm>
          <a:off x="12806366" y="35394729"/>
          <a:ext cx="687359" cy="272894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16</xdr:col>
      <xdr:colOff>161335</xdr:colOff>
      <xdr:row>762</xdr:row>
      <xdr:rowOff>25953</xdr:rowOff>
    </xdr:from>
    <xdr:to>
      <xdr:col>16</xdr:col>
      <xdr:colOff>724942</xdr:colOff>
      <xdr:row>763</xdr:row>
      <xdr:rowOff>121835</xdr:rowOff>
    </xdr:to>
    <xdr:sp macro="" textlink="">
      <xdr:nvSpPr>
        <xdr:cNvPr id="188" name="Rectángulo 187">
          <a:extLst>
            <a:ext uri="{FF2B5EF4-FFF2-40B4-BE49-F238E27FC236}">
              <a16:creationId xmlns:a16="http://schemas.microsoft.com/office/drawing/2014/main" id="{EFF8338D-748E-4850-8BAE-7AC2CDFE8875}"/>
            </a:ext>
          </a:extLst>
        </xdr:cNvPr>
        <xdr:cNvSpPr/>
      </xdr:nvSpPr>
      <xdr:spPr>
        <a:xfrm>
          <a:off x="12879808" y="35673698"/>
          <a:ext cx="563607" cy="27599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359.60</a:t>
          </a:r>
        </a:p>
      </xdr:txBody>
    </xdr:sp>
    <xdr:clientData/>
  </xdr:twoCellAnchor>
  <xdr:twoCellAnchor>
    <xdr:from>
      <xdr:col>16</xdr:col>
      <xdr:colOff>35440</xdr:colOff>
      <xdr:row>759</xdr:row>
      <xdr:rowOff>72336</xdr:rowOff>
    </xdr:from>
    <xdr:to>
      <xdr:col>16</xdr:col>
      <xdr:colOff>258417</xdr:colOff>
      <xdr:row>760</xdr:row>
      <xdr:rowOff>119269</xdr:rowOff>
    </xdr:to>
    <xdr:sp macro="" textlink="">
      <xdr:nvSpPr>
        <xdr:cNvPr id="189" name="Rectángulo 188">
          <a:extLst>
            <a:ext uri="{FF2B5EF4-FFF2-40B4-BE49-F238E27FC236}">
              <a16:creationId xmlns:a16="http://schemas.microsoft.com/office/drawing/2014/main" id="{8578751B-9954-4CB4-BC3F-A7C2C2E8730E}"/>
            </a:ext>
          </a:extLst>
        </xdr:cNvPr>
        <xdr:cNvSpPr/>
      </xdr:nvSpPr>
      <xdr:spPr>
        <a:xfrm>
          <a:off x="12753913" y="35179754"/>
          <a:ext cx="222977" cy="22704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17</xdr:col>
      <xdr:colOff>22188</xdr:colOff>
      <xdr:row>759</xdr:row>
      <xdr:rowOff>72336</xdr:rowOff>
    </xdr:from>
    <xdr:to>
      <xdr:col>17</xdr:col>
      <xdr:colOff>245165</xdr:colOff>
      <xdr:row>760</xdr:row>
      <xdr:rowOff>119269</xdr:rowOff>
    </xdr:to>
    <xdr:sp macro="" textlink="">
      <xdr:nvSpPr>
        <xdr:cNvPr id="190" name="Rectángulo 189">
          <a:extLst>
            <a:ext uri="{FF2B5EF4-FFF2-40B4-BE49-F238E27FC236}">
              <a16:creationId xmlns:a16="http://schemas.microsoft.com/office/drawing/2014/main" id="{AB1A7A29-666F-4C87-88D2-3188666A724F}"/>
            </a:ext>
          </a:extLst>
        </xdr:cNvPr>
        <xdr:cNvSpPr/>
      </xdr:nvSpPr>
      <xdr:spPr>
        <a:xfrm>
          <a:off x="13530370" y="35179754"/>
          <a:ext cx="222977" cy="227042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0</a:t>
          </a:r>
        </a:p>
      </xdr:txBody>
    </xdr:sp>
    <xdr:clientData/>
  </xdr:twoCellAnchor>
  <xdr:twoCellAnchor>
    <xdr:from>
      <xdr:col>3</xdr:col>
      <xdr:colOff>284993</xdr:colOff>
      <xdr:row>761</xdr:row>
      <xdr:rowOff>185530</xdr:rowOff>
    </xdr:from>
    <xdr:to>
      <xdr:col>3</xdr:col>
      <xdr:colOff>583098</xdr:colOff>
      <xdr:row>767</xdr:row>
      <xdr:rowOff>99390</xdr:rowOff>
    </xdr:to>
    <xdr:sp macro="" textlink="">
      <xdr:nvSpPr>
        <xdr:cNvPr id="191" name="Forma libre: forma 190">
          <a:extLst>
            <a:ext uri="{FF2B5EF4-FFF2-40B4-BE49-F238E27FC236}">
              <a16:creationId xmlns:a16="http://schemas.microsoft.com/office/drawing/2014/main" id="{E841D80B-3FF3-4D57-95F1-3C1E0820950F}"/>
            </a:ext>
          </a:extLst>
        </xdr:cNvPr>
        <xdr:cNvSpPr/>
      </xdr:nvSpPr>
      <xdr:spPr>
        <a:xfrm>
          <a:off x="2654120" y="35653166"/>
          <a:ext cx="298105" cy="994515"/>
        </a:xfrm>
        <a:custGeom>
          <a:avLst/>
          <a:gdLst>
            <a:gd name="connsiteX0" fmla="*/ 231919 w 231919"/>
            <a:gd name="connsiteY0" fmla="*/ 0 h 702366"/>
            <a:gd name="connsiteX1" fmla="*/ 5 w 231919"/>
            <a:gd name="connsiteY1" fmla="*/ 377687 h 702366"/>
            <a:gd name="connsiteX2" fmla="*/ 225292 w 231919"/>
            <a:gd name="connsiteY2" fmla="*/ 702366 h 70236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31919" h="702366">
              <a:moveTo>
                <a:pt x="231919" y="0"/>
              </a:moveTo>
              <a:cubicBezTo>
                <a:pt x="116514" y="130313"/>
                <a:pt x="1109" y="260626"/>
                <a:pt x="5" y="377687"/>
              </a:cubicBezTo>
              <a:cubicBezTo>
                <a:pt x="-1099" y="494748"/>
                <a:pt x="173387" y="648253"/>
                <a:pt x="225292" y="702366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2</xdr:col>
      <xdr:colOff>790440</xdr:colOff>
      <xdr:row>763</xdr:row>
      <xdr:rowOff>66058</xdr:rowOff>
    </xdr:from>
    <xdr:to>
      <xdr:col>3</xdr:col>
      <xdr:colOff>277112</xdr:colOff>
      <xdr:row>766</xdr:row>
      <xdr:rowOff>93281</xdr:rowOff>
    </xdr:to>
    <xdr:sp macro="" textlink="">
      <xdr:nvSpPr>
        <xdr:cNvPr id="192" name="Rectángulo 191">
          <a:extLst>
            <a:ext uri="{FF2B5EF4-FFF2-40B4-BE49-F238E27FC236}">
              <a16:creationId xmlns:a16="http://schemas.microsoft.com/office/drawing/2014/main" id="{9383A392-8E19-4278-B1E4-D1CC240D9CC8}"/>
            </a:ext>
          </a:extLst>
        </xdr:cNvPr>
        <xdr:cNvSpPr/>
      </xdr:nvSpPr>
      <xdr:spPr>
        <a:xfrm rot="5400000">
          <a:off x="2224274" y="36039497"/>
          <a:ext cx="567550" cy="276381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585.97</a:t>
          </a:r>
        </a:p>
      </xdr:txBody>
    </xdr:sp>
    <xdr:clientData/>
  </xdr:twoCellAnchor>
  <xdr:twoCellAnchor>
    <xdr:from>
      <xdr:col>3</xdr:col>
      <xdr:colOff>644666</xdr:colOff>
      <xdr:row>761</xdr:row>
      <xdr:rowOff>132320</xdr:rowOff>
    </xdr:from>
    <xdr:to>
      <xdr:col>4</xdr:col>
      <xdr:colOff>51824</xdr:colOff>
      <xdr:row>764</xdr:row>
      <xdr:rowOff>159543</xdr:rowOff>
    </xdr:to>
    <xdr:sp macro="" textlink="">
      <xdr:nvSpPr>
        <xdr:cNvPr id="193" name="Rectángulo 192">
          <a:extLst>
            <a:ext uri="{FF2B5EF4-FFF2-40B4-BE49-F238E27FC236}">
              <a16:creationId xmlns:a16="http://schemas.microsoft.com/office/drawing/2014/main" id="{BA9EC608-C843-4EFD-9B1B-BD46A995BF32}"/>
            </a:ext>
          </a:extLst>
        </xdr:cNvPr>
        <xdr:cNvSpPr/>
      </xdr:nvSpPr>
      <xdr:spPr>
        <a:xfrm rot="5400000">
          <a:off x="2870015" y="35743734"/>
          <a:ext cx="567551" cy="27999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882</a:t>
          </a:r>
        </a:p>
      </xdr:txBody>
    </xdr:sp>
    <xdr:clientData/>
  </xdr:twoCellAnchor>
  <xdr:twoCellAnchor>
    <xdr:from>
      <xdr:col>3</xdr:col>
      <xdr:colOff>644666</xdr:colOff>
      <xdr:row>767</xdr:row>
      <xdr:rowOff>185329</xdr:rowOff>
    </xdr:from>
    <xdr:to>
      <xdr:col>4</xdr:col>
      <xdr:colOff>51824</xdr:colOff>
      <xdr:row>771</xdr:row>
      <xdr:rowOff>27022</xdr:rowOff>
    </xdr:to>
    <xdr:sp macro="" textlink="">
      <xdr:nvSpPr>
        <xdr:cNvPr id="194" name="Rectángulo 193">
          <a:extLst>
            <a:ext uri="{FF2B5EF4-FFF2-40B4-BE49-F238E27FC236}">
              <a16:creationId xmlns:a16="http://schemas.microsoft.com/office/drawing/2014/main" id="{51B709B9-6B17-406A-95A1-55C6C572B844}"/>
            </a:ext>
          </a:extLst>
        </xdr:cNvPr>
        <xdr:cNvSpPr/>
      </xdr:nvSpPr>
      <xdr:spPr>
        <a:xfrm rot="5400000">
          <a:off x="2872726" y="36874687"/>
          <a:ext cx="562129" cy="279995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882</a:t>
          </a:r>
        </a:p>
      </xdr:txBody>
    </xdr:sp>
    <xdr:clientData/>
  </xdr:twoCellAnchor>
  <xdr:twoCellAnchor>
    <xdr:from>
      <xdr:col>11</xdr:col>
      <xdr:colOff>513237</xdr:colOff>
      <xdr:row>764</xdr:row>
      <xdr:rowOff>32784</xdr:rowOff>
    </xdr:from>
    <xdr:to>
      <xdr:col>14</xdr:col>
      <xdr:colOff>134306</xdr:colOff>
      <xdr:row>766</xdr:row>
      <xdr:rowOff>148321</xdr:rowOff>
    </xdr:to>
    <xdr:sp macro="" textlink="">
      <xdr:nvSpPr>
        <xdr:cNvPr id="195" name="Forma libre: forma 194">
          <a:extLst>
            <a:ext uri="{FF2B5EF4-FFF2-40B4-BE49-F238E27FC236}">
              <a16:creationId xmlns:a16="http://schemas.microsoft.com/office/drawing/2014/main" id="{308E8A89-AF6B-4FB4-B93A-B792ECFE083F}"/>
            </a:ext>
          </a:extLst>
        </xdr:cNvPr>
        <xdr:cNvSpPr/>
      </xdr:nvSpPr>
      <xdr:spPr>
        <a:xfrm>
          <a:off x="9283164" y="36040748"/>
          <a:ext cx="1990197" cy="475755"/>
        </a:xfrm>
        <a:custGeom>
          <a:avLst/>
          <a:gdLst>
            <a:gd name="connsiteX0" fmla="*/ 0 w 1090722"/>
            <a:gd name="connsiteY0" fmla="*/ 0 h 367702"/>
            <a:gd name="connsiteX1" fmla="*/ 466165 w 1090722"/>
            <a:gd name="connsiteY1" fmla="*/ 367553 h 367702"/>
            <a:gd name="connsiteX2" fmla="*/ 1048871 w 1090722"/>
            <a:gd name="connsiteY2" fmla="*/ 44823 h 367702"/>
            <a:gd name="connsiteX3" fmla="*/ 1039906 w 1090722"/>
            <a:gd name="connsiteY3" fmla="*/ 35859 h 367702"/>
            <a:gd name="connsiteX4" fmla="*/ 1004047 w 1090722"/>
            <a:gd name="connsiteY4" fmla="*/ 62753 h 36770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090722" h="367702">
              <a:moveTo>
                <a:pt x="0" y="0"/>
              </a:moveTo>
              <a:cubicBezTo>
                <a:pt x="145676" y="180041"/>
                <a:pt x="291353" y="360082"/>
                <a:pt x="466165" y="367553"/>
              </a:cubicBezTo>
              <a:cubicBezTo>
                <a:pt x="640977" y="375024"/>
                <a:pt x="953248" y="100105"/>
                <a:pt x="1048871" y="44823"/>
              </a:cubicBezTo>
              <a:cubicBezTo>
                <a:pt x="1144494" y="-10459"/>
                <a:pt x="1047377" y="32871"/>
                <a:pt x="1039906" y="35859"/>
              </a:cubicBezTo>
              <a:cubicBezTo>
                <a:pt x="1032435" y="38847"/>
                <a:pt x="1018241" y="50800"/>
                <a:pt x="1004047" y="62753"/>
              </a:cubicBez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GT" sz="1100" kern="1200"/>
        </a:p>
      </xdr:txBody>
    </xdr:sp>
    <xdr:clientData/>
  </xdr:twoCellAnchor>
  <xdr:twoCellAnchor>
    <xdr:from>
      <xdr:col>12</xdr:col>
      <xdr:colOff>364961</xdr:colOff>
      <xdr:row>766</xdr:row>
      <xdr:rowOff>134264</xdr:rowOff>
    </xdr:from>
    <xdr:to>
      <xdr:col>13</xdr:col>
      <xdr:colOff>133436</xdr:colOff>
      <xdr:row>768</xdr:row>
      <xdr:rowOff>48439</xdr:rowOff>
    </xdr:to>
    <xdr:sp macro="" textlink="">
      <xdr:nvSpPr>
        <xdr:cNvPr id="196" name="Rectángulo 195">
          <a:extLst>
            <a:ext uri="{FF2B5EF4-FFF2-40B4-BE49-F238E27FC236}">
              <a16:creationId xmlns:a16="http://schemas.microsoft.com/office/drawing/2014/main" id="{82A6D5DD-CD54-4414-8581-790390D7A3AB}"/>
            </a:ext>
          </a:extLst>
        </xdr:cNvPr>
        <xdr:cNvSpPr/>
      </xdr:nvSpPr>
      <xdr:spPr>
        <a:xfrm>
          <a:off x="9924597" y="36502446"/>
          <a:ext cx="558184" cy="27439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193.36</a:t>
          </a:r>
        </a:p>
      </xdr:txBody>
    </xdr:sp>
    <xdr:clientData/>
  </xdr:twoCellAnchor>
  <xdr:twoCellAnchor>
    <xdr:from>
      <xdr:col>11</xdr:col>
      <xdr:colOff>470978</xdr:colOff>
      <xdr:row>763</xdr:row>
      <xdr:rowOff>28247</xdr:rowOff>
    </xdr:from>
    <xdr:to>
      <xdr:col>12</xdr:col>
      <xdr:colOff>239454</xdr:colOff>
      <xdr:row>764</xdr:row>
      <xdr:rowOff>127951</xdr:rowOff>
    </xdr:to>
    <xdr:sp macro="" textlink="">
      <xdr:nvSpPr>
        <xdr:cNvPr id="197" name="Rectángulo 196">
          <a:extLst>
            <a:ext uri="{FF2B5EF4-FFF2-40B4-BE49-F238E27FC236}">
              <a16:creationId xmlns:a16="http://schemas.microsoft.com/office/drawing/2014/main" id="{F25471E0-2548-4A76-9820-332ECAAF0FAB}"/>
            </a:ext>
          </a:extLst>
        </xdr:cNvPr>
        <xdr:cNvSpPr/>
      </xdr:nvSpPr>
      <xdr:spPr>
        <a:xfrm>
          <a:off x="9240905" y="35856102"/>
          <a:ext cx="558185" cy="27981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287.34</a:t>
          </a:r>
        </a:p>
      </xdr:txBody>
    </xdr:sp>
    <xdr:clientData/>
  </xdr:twoCellAnchor>
  <xdr:twoCellAnchor>
    <xdr:from>
      <xdr:col>13</xdr:col>
      <xdr:colOff>424595</xdr:colOff>
      <xdr:row>763</xdr:row>
      <xdr:rowOff>8368</xdr:rowOff>
    </xdr:from>
    <xdr:to>
      <xdr:col>14</xdr:col>
      <xdr:colOff>193071</xdr:colOff>
      <xdr:row>764</xdr:row>
      <xdr:rowOff>108072</xdr:rowOff>
    </xdr:to>
    <xdr:sp macro="" textlink="">
      <xdr:nvSpPr>
        <xdr:cNvPr id="198" name="Rectángulo 197">
          <a:extLst>
            <a:ext uri="{FF2B5EF4-FFF2-40B4-BE49-F238E27FC236}">
              <a16:creationId xmlns:a16="http://schemas.microsoft.com/office/drawing/2014/main" id="{6C2F062F-54A4-4492-87E4-D3E2C442680F}"/>
            </a:ext>
          </a:extLst>
        </xdr:cNvPr>
        <xdr:cNvSpPr/>
      </xdr:nvSpPr>
      <xdr:spPr>
        <a:xfrm>
          <a:off x="10773940" y="35836223"/>
          <a:ext cx="558186" cy="279813"/>
        </a:xfrm>
        <a:prstGeom prst="rect">
          <a:avLst/>
        </a:prstGeom>
        <a:noFill/>
        <a:ln w="9525" cap="flat" cmpd="sng" algn="ctr">
          <a:solidFill>
            <a:schemeClr val="dk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GT" sz="800" kern="1200"/>
            <a:t>287.34</a:t>
          </a:r>
        </a:p>
      </xdr:txBody>
    </xdr:sp>
    <xdr:clientData/>
  </xdr:twoCellAnchor>
  <xdr:twoCellAnchor editAs="oneCell">
    <xdr:from>
      <xdr:col>13</xdr:col>
      <xdr:colOff>586740</xdr:colOff>
      <xdr:row>738</xdr:row>
      <xdr:rowOff>38100</xdr:rowOff>
    </xdr:from>
    <xdr:to>
      <xdr:col>14</xdr:col>
      <xdr:colOff>784998</xdr:colOff>
      <xdr:row>739</xdr:row>
      <xdr:rowOff>102905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404D4902-D2D8-01AE-8E55-C5518C94E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0972800" y="135399780"/>
          <a:ext cx="990738" cy="247685"/>
        </a:xfrm>
        <a:prstGeom prst="rect">
          <a:avLst/>
        </a:prstGeom>
      </xdr:spPr>
    </xdr:pic>
    <xdr:clientData/>
  </xdr:twoCellAnchor>
  <xdr:twoCellAnchor editAs="oneCell">
    <xdr:from>
      <xdr:col>15</xdr:col>
      <xdr:colOff>271669</xdr:colOff>
      <xdr:row>747</xdr:row>
      <xdr:rowOff>79513</xdr:rowOff>
    </xdr:from>
    <xdr:to>
      <xdr:col>16</xdr:col>
      <xdr:colOff>430443</xdr:colOff>
      <xdr:row>748</xdr:row>
      <xdr:rowOff>165697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7FA98B0B-920A-99E7-A4E1-F06D2AAC4F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/>
        <a:srcRect l="17245" t="10867"/>
        <a:stretch/>
      </xdr:blipFill>
      <xdr:spPr>
        <a:xfrm>
          <a:off x="12278139" y="139021930"/>
          <a:ext cx="953904" cy="271715"/>
        </a:xfrm>
        <a:prstGeom prst="rect">
          <a:avLst/>
        </a:prstGeom>
      </xdr:spPr>
    </xdr:pic>
    <xdr:clientData/>
  </xdr:twoCellAnchor>
  <xdr:twoCellAnchor editAs="oneCell">
    <xdr:from>
      <xdr:col>13</xdr:col>
      <xdr:colOff>238540</xdr:colOff>
      <xdr:row>750</xdr:row>
      <xdr:rowOff>59634</xdr:rowOff>
    </xdr:from>
    <xdr:to>
      <xdr:col>14</xdr:col>
      <xdr:colOff>544386</xdr:colOff>
      <xdr:row>751</xdr:row>
      <xdr:rowOff>145774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CED879F4-89FB-16C5-D6B9-E9F4B0FA7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0654749" y="139558643"/>
          <a:ext cx="1100976" cy="271670"/>
        </a:xfrm>
        <a:prstGeom prst="rect">
          <a:avLst/>
        </a:prstGeom>
      </xdr:spPr>
    </xdr:pic>
    <xdr:clientData/>
  </xdr:twoCellAnchor>
  <xdr:twoCellAnchor editAs="oneCell">
    <xdr:from>
      <xdr:col>10</xdr:col>
      <xdr:colOff>149062</xdr:colOff>
      <xdr:row>731</xdr:row>
      <xdr:rowOff>84968</xdr:rowOff>
    </xdr:from>
    <xdr:to>
      <xdr:col>11</xdr:col>
      <xdr:colOff>77932</xdr:colOff>
      <xdr:row>733</xdr:row>
      <xdr:rowOff>18750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BD240006-F0FD-D121-A790-ADB51ABE8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179879" y="136058898"/>
          <a:ext cx="724001" cy="304843"/>
        </a:xfrm>
        <a:prstGeom prst="rect">
          <a:avLst/>
        </a:prstGeom>
      </xdr:spPr>
    </xdr:pic>
    <xdr:clientData/>
  </xdr:twoCellAnchor>
  <xdr:twoCellAnchor editAs="oneCell">
    <xdr:from>
      <xdr:col>13</xdr:col>
      <xdr:colOff>402771</xdr:colOff>
      <xdr:row>748</xdr:row>
      <xdr:rowOff>21772</xdr:rowOff>
    </xdr:from>
    <xdr:to>
      <xdr:col>14</xdr:col>
      <xdr:colOff>61684</xdr:colOff>
      <xdr:row>749</xdr:row>
      <xdr:rowOff>108857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2C4813E8-DDA3-1C95-5C9A-B5E1B3402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820400" y="138792858"/>
          <a:ext cx="453570" cy="272142"/>
        </a:xfrm>
        <a:prstGeom prst="rect">
          <a:avLst/>
        </a:prstGeom>
      </xdr:spPr>
    </xdr:pic>
    <xdr:clientData/>
  </xdr:twoCellAnchor>
  <xdr:twoCellAnchor editAs="oneCell">
    <xdr:from>
      <xdr:col>13</xdr:col>
      <xdr:colOff>391886</xdr:colOff>
      <xdr:row>752</xdr:row>
      <xdr:rowOff>54430</xdr:rowOff>
    </xdr:from>
    <xdr:to>
      <xdr:col>14</xdr:col>
      <xdr:colOff>50799</xdr:colOff>
      <xdr:row>753</xdr:row>
      <xdr:rowOff>141515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2F8C852-0027-4D60-80C3-8AAA254F0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0809515" y="139565744"/>
          <a:ext cx="453570" cy="272142"/>
        </a:xfrm>
        <a:prstGeom prst="rect">
          <a:avLst/>
        </a:prstGeom>
      </xdr:spPr>
    </xdr:pic>
    <xdr:clientData/>
  </xdr:twoCellAnchor>
  <xdr:twoCellAnchor editAs="oneCell">
    <xdr:from>
      <xdr:col>13</xdr:col>
      <xdr:colOff>404191</xdr:colOff>
      <xdr:row>756</xdr:row>
      <xdr:rowOff>66263</xdr:rowOff>
    </xdr:from>
    <xdr:to>
      <xdr:col>14</xdr:col>
      <xdr:colOff>428325</xdr:colOff>
      <xdr:row>758</xdr:row>
      <xdr:rowOff>9571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919F2544-439F-C0DF-9E58-C98CA78FE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0820400" y="140678454"/>
          <a:ext cx="819264" cy="314369"/>
        </a:xfrm>
        <a:prstGeom prst="rect">
          <a:avLst/>
        </a:prstGeom>
      </xdr:spPr>
    </xdr:pic>
    <xdr:clientData/>
  </xdr:twoCellAnchor>
  <xdr:twoCellAnchor editAs="oneCell">
    <xdr:from>
      <xdr:col>14</xdr:col>
      <xdr:colOff>282681</xdr:colOff>
      <xdr:row>758</xdr:row>
      <xdr:rowOff>156280</xdr:rowOff>
    </xdr:from>
    <xdr:to>
      <xdr:col>14</xdr:col>
      <xdr:colOff>662609</xdr:colOff>
      <xdr:row>760</xdr:row>
      <xdr:rowOff>26505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E696234B-6125-6471-F0EB-182771058B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 flipH="1">
          <a:off x="11494020" y="141139532"/>
          <a:ext cx="379928" cy="241286"/>
        </a:xfrm>
        <a:prstGeom prst="rect">
          <a:avLst/>
        </a:prstGeom>
      </xdr:spPr>
    </xdr:pic>
    <xdr:clientData/>
  </xdr:twoCellAnchor>
  <xdr:twoCellAnchor editAs="oneCell">
    <xdr:from>
      <xdr:col>15</xdr:col>
      <xdr:colOff>377687</xdr:colOff>
      <xdr:row>758</xdr:row>
      <xdr:rowOff>172279</xdr:rowOff>
    </xdr:from>
    <xdr:to>
      <xdr:col>16</xdr:col>
      <xdr:colOff>354190</xdr:colOff>
      <xdr:row>760</xdr:row>
      <xdr:rowOff>125113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6213D26F-ED45-7CF8-FD13-AB92A1D73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2384157" y="141155531"/>
          <a:ext cx="771633" cy="323895"/>
        </a:xfrm>
        <a:prstGeom prst="rect">
          <a:avLst/>
        </a:prstGeom>
      </xdr:spPr>
    </xdr:pic>
    <xdr:clientData/>
  </xdr:twoCellAnchor>
  <xdr:twoCellAnchor editAs="oneCell">
    <xdr:from>
      <xdr:col>13</xdr:col>
      <xdr:colOff>443949</xdr:colOff>
      <xdr:row>762</xdr:row>
      <xdr:rowOff>165652</xdr:rowOff>
    </xdr:from>
    <xdr:to>
      <xdr:col>14</xdr:col>
      <xdr:colOff>344241</xdr:colOff>
      <xdr:row>764</xdr:row>
      <xdr:rowOff>80381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2606A5FB-BE05-FBA1-46C3-6FDD51E70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10860158" y="141891026"/>
          <a:ext cx="695422" cy="285790"/>
        </a:xfrm>
        <a:prstGeom prst="rect">
          <a:avLst/>
        </a:prstGeom>
      </xdr:spPr>
    </xdr:pic>
    <xdr:clientData/>
  </xdr:twoCellAnchor>
  <xdr:twoCellAnchor editAs="oneCell">
    <xdr:from>
      <xdr:col>14</xdr:col>
      <xdr:colOff>548640</xdr:colOff>
      <xdr:row>750</xdr:row>
      <xdr:rowOff>152400</xdr:rowOff>
    </xdr:from>
    <xdr:to>
      <xdr:col>15</xdr:col>
      <xdr:colOff>497138</xdr:colOff>
      <xdr:row>752</xdr:row>
      <xdr:rowOff>144780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314EC27F-D7C3-B45F-6A1E-230B1C694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1727180" y="137708640"/>
          <a:ext cx="740978" cy="358140"/>
        </a:xfrm>
        <a:prstGeom prst="rect">
          <a:avLst/>
        </a:prstGeom>
      </xdr:spPr>
    </xdr:pic>
    <xdr:clientData/>
  </xdr:twoCellAnchor>
  <xdr:twoCellAnchor editAs="oneCell">
    <xdr:from>
      <xdr:col>14</xdr:col>
      <xdr:colOff>510209</xdr:colOff>
      <xdr:row>762</xdr:row>
      <xdr:rowOff>92766</xdr:rowOff>
    </xdr:from>
    <xdr:to>
      <xdr:col>15</xdr:col>
      <xdr:colOff>420026</xdr:colOff>
      <xdr:row>764</xdr:row>
      <xdr:rowOff>7495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4FD574E1-5283-B8A5-EF5C-18DE78A88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721548" y="141818140"/>
          <a:ext cx="704948" cy="285790"/>
        </a:xfrm>
        <a:prstGeom prst="rect">
          <a:avLst/>
        </a:prstGeom>
      </xdr:spPr>
    </xdr:pic>
    <xdr:clientData/>
  </xdr:twoCellAnchor>
  <xdr:twoCellAnchor editAs="oneCell">
    <xdr:from>
      <xdr:col>16</xdr:col>
      <xdr:colOff>695739</xdr:colOff>
      <xdr:row>747</xdr:row>
      <xdr:rowOff>53009</xdr:rowOff>
    </xdr:from>
    <xdr:to>
      <xdr:col>17</xdr:col>
      <xdr:colOff>529347</xdr:colOff>
      <xdr:row>748</xdr:row>
      <xdr:rowOff>105636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E74E4F78-1333-483E-40E9-170CEE279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497339" y="138995426"/>
          <a:ext cx="628738" cy="238158"/>
        </a:xfrm>
        <a:prstGeom prst="rect">
          <a:avLst/>
        </a:prstGeom>
      </xdr:spPr>
    </xdr:pic>
    <xdr:clientData/>
  </xdr:twoCellAnchor>
  <xdr:twoCellAnchor editAs="oneCell">
    <xdr:from>
      <xdr:col>16</xdr:col>
      <xdr:colOff>649356</xdr:colOff>
      <xdr:row>759</xdr:row>
      <xdr:rowOff>59634</xdr:rowOff>
    </xdr:from>
    <xdr:to>
      <xdr:col>17</xdr:col>
      <xdr:colOff>482964</xdr:colOff>
      <xdr:row>760</xdr:row>
      <xdr:rowOff>112262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4338EA55-C329-4498-A60D-A3B04052B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3450956" y="141228417"/>
          <a:ext cx="628738" cy="238158"/>
        </a:xfrm>
        <a:prstGeom prst="rect">
          <a:avLst/>
        </a:prstGeom>
      </xdr:spPr>
    </xdr:pic>
    <xdr:clientData/>
  </xdr:twoCellAnchor>
  <xdr:twoCellAnchor editAs="oneCell">
    <xdr:from>
      <xdr:col>5</xdr:col>
      <xdr:colOff>736154</xdr:colOff>
      <xdr:row>739</xdr:row>
      <xdr:rowOff>39102</xdr:rowOff>
    </xdr:from>
    <xdr:to>
      <xdr:col>6</xdr:col>
      <xdr:colOff>226813</xdr:colOff>
      <xdr:row>744</xdr:row>
      <xdr:rowOff>53013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E226E42F-8584-DC9A-CB29-657A9B4587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 rot="5400000">
          <a:off x="4463432" y="137825163"/>
          <a:ext cx="941563" cy="285790"/>
        </a:xfrm>
        <a:prstGeom prst="rect">
          <a:avLst/>
        </a:prstGeom>
      </xdr:spPr>
    </xdr:pic>
    <xdr:clientData/>
  </xdr:twoCellAnchor>
  <xdr:twoCellAnchor editAs="oneCell">
    <xdr:from>
      <xdr:col>5</xdr:col>
      <xdr:colOff>676740</xdr:colOff>
      <xdr:row>752</xdr:row>
      <xdr:rowOff>30480</xdr:rowOff>
    </xdr:from>
    <xdr:to>
      <xdr:col>6</xdr:col>
      <xdr:colOff>144780</xdr:colOff>
      <xdr:row>757</xdr:row>
      <xdr:rowOff>7077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119602A4-299E-819B-443D-99A9876480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/>
        <a:srcRect l="15502" t="12758" b="1"/>
        <a:stretch/>
      </xdr:blipFill>
      <xdr:spPr>
        <a:xfrm rot="5400000">
          <a:off x="4407721" y="138267719"/>
          <a:ext cx="890997" cy="260520"/>
        </a:xfrm>
        <a:prstGeom prst="rect">
          <a:avLst/>
        </a:prstGeom>
      </xdr:spPr>
    </xdr:pic>
    <xdr:clientData/>
  </xdr:twoCellAnchor>
  <xdr:twoCellAnchor editAs="oneCell">
    <xdr:from>
      <xdr:col>3</xdr:col>
      <xdr:colOff>659034</xdr:colOff>
      <xdr:row>759</xdr:row>
      <xdr:rowOff>80108</xdr:rowOff>
    </xdr:from>
    <xdr:to>
      <xdr:col>4</xdr:col>
      <xdr:colOff>45117</xdr:colOff>
      <xdr:row>764</xdr:row>
      <xdr:rowOff>8108</xdr:rowOff>
    </xdr:to>
    <xdr:pic>
      <xdr:nvPicPr>
        <xdr:cNvPr id="216" name="Imagen 215">
          <a:extLst>
            <a:ext uri="{FF2B5EF4-FFF2-40B4-BE49-F238E27FC236}">
              <a16:creationId xmlns:a16="http://schemas.microsoft.com/office/drawing/2014/main" id="{82C23896-83B5-0F5A-D04E-3459C2E88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 rot="5400000">
          <a:off x="2746466" y="139572276"/>
          <a:ext cx="842400" cy="262383"/>
        </a:xfrm>
        <a:prstGeom prst="rect">
          <a:avLst/>
        </a:prstGeom>
      </xdr:spPr>
    </xdr:pic>
    <xdr:clientData/>
  </xdr:twoCellAnchor>
  <xdr:twoCellAnchor editAs="oneCell">
    <xdr:from>
      <xdr:col>4</xdr:col>
      <xdr:colOff>709316</xdr:colOff>
      <xdr:row>746</xdr:row>
      <xdr:rowOff>90343</xdr:rowOff>
    </xdr:from>
    <xdr:to>
      <xdr:col>5</xdr:col>
      <xdr:colOff>238081</xdr:colOff>
      <xdr:row>750</xdr:row>
      <xdr:rowOff>81748</xdr:rowOff>
    </xdr:to>
    <xdr:pic>
      <xdr:nvPicPr>
        <xdr:cNvPr id="217" name="Imagen 216">
          <a:extLst>
            <a:ext uri="{FF2B5EF4-FFF2-40B4-BE49-F238E27FC236}">
              <a16:creationId xmlns:a16="http://schemas.microsoft.com/office/drawing/2014/main" id="{C5243B77-79EF-10B5-BFC7-6B13C016D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 rot="5400000">
          <a:off x="3764535" y="139052046"/>
          <a:ext cx="733527" cy="323895"/>
        </a:xfrm>
        <a:prstGeom prst="rect">
          <a:avLst/>
        </a:prstGeom>
      </xdr:spPr>
    </xdr:pic>
    <xdr:clientData/>
  </xdr:twoCellAnchor>
  <xdr:twoCellAnchor editAs="oneCell">
    <xdr:from>
      <xdr:col>4</xdr:col>
      <xdr:colOff>407535</xdr:colOff>
      <xdr:row>733</xdr:row>
      <xdr:rowOff>129179</xdr:rowOff>
    </xdr:from>
    <xdr:to>
      <xdr:col>4</xdr:col>
      <xdr:colOff>655220</xdr:colOff>
      <xdr:row>737</xdr:row>
      <xdr:rowOff>92005</xdr:rowOff>
    </xdr:to>
    <xdr:pic>
      <xdr:nvPicPr>
        <xdr:cNvPr id="218" name="Imagen 217">
          <a:extLst>
            <a:ext uri="{FF2B5EF4-FFF2-40B4-BE49-F238E27FC236}">
              <a16:creationId xmlns:a16="http://schemas.microsoft.com/office/drawing/2014/main" id="{C49F2EA0-34EB-2DD4-2ADA-6093658344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5400000">
          <a:off x="3438939" y="136702801"/>
          <a:ext cx="704948" cy="247685"/>
        </a:xfrm>
        <a:prstGeom prst="rect">
          <a:avLst/>
        </a:prstGeom>
      </xdr:spPr>
    </xdr:pic>
    <xdr:clientData/>
  </xdr:twoCellAnchor>
  <xdr:twoCellAnchor editAs="oneCell">
    <xdr:from>
      <xdr:col>4</xdr:col>
      <xdr:colOff>374405</xdr:colOff>
      <xdr:row>741</xdr:row>
      <xdr:rowOff>56293</xdr:rowOff>
    </xdr:from>
    <xdr:to>
      <xdr:col>4</xdr:col>
      <xdr:colOff>622090</xdr:colOff>
      <xdr:row>745</xdr:row>
      <xdr:rowOff>19119</xdr:rowOff>
    </xdr:to>
    <xdr:pic>
      <xdr:nvPicPr>
        <xdr:cNvPr id="219" name="Imagen 218">
          <a:extLst>
            <a:ext uri="{FF2B5EF4-FFF2-40B4-BE49-F238E27FC236}">
              <a16:creationId xmlns:a16="http://schemas.microsoft.com/office/drawing/2014/main" id="{3722197E-C396-4126-AC6B-7D2F6F6F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 rot="5400000">
          <a:off x="3405809" y="138114159"/>
          <a:ext cx="704948" cy="2476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04F92-5B63-4DDF-87AA-317390CE2DF3}">
  <sheetPr>
    <pageSetUpPr fitToPage="1"/>
  </sheetPr>
  <dimension ref="A1:N729"/>
  <sheetViews>
    <sheetView tabSelected="1" topLeftCell="F729" zoomScale="115" zoomScaleNormal="115" workbookViewId="0">
      <selection activeCell="J752" sqref="J752"/>
    </sheetView>
  </sheetViews>
  <sheetFormatPr baseColWidth="10" defaultRowHeight="14.4" x14ac:dyDescent="0.3"/>
  <cols>
    <col min="4" max="4" width="12.77734375" customWidth="1"/>
  </cols>
  <sheetData>
    <row r="1" spans="1:11" ht="18.600000000000001" thickBot="1" x14ac:dyDescent="0.4">
      <c r="A1" s="26" t="s">
        <v>22</v>
      </c>
      <c r="B1" s="27"/>
      <c r="C1" s="27"/>
      <c r="D1" s="27"/>
      <c r="E1" s="27"/>
      <c r="F1" s="27"/>
      <c r="G1" s="27"/>
      <c r="H1" s="27"/>
      <c r="I1" s="27"/>
      <c r="J1" s="28"/>
      <c r="K1" s="1"/>
    </row>
    <row r="2" spans="1:11" x14ac:dyDescent="0.3">
      <c r="A2" s="2"/>
      <c r="B2" s="2"/>
    </row>
    <row r="3" spans="1:11" ht="15.6" x14ac:dyDescent="0.3">
      <c r="A3" s="29" t="s">
        <v>0</v>
      </c>
      <c r="B3" s="29"/>
      <c r="C3" s="29"/>
      <c r="D3" s="29"/>
      <c r="E3" s="29"/>
      <c r="F3" s="29"/>
      <c r="G3" s="29"/>
      <c r="H3" s="29"/>
      <c r="I3" s="29"/>
      <c r="J3" s="29"/>
    </row>
    <row r="4" spans="1:11" ht="16.2" x14ac:dyDescent="0.3">
      <c r="A4" s="25" t="s">
        <v>1</v>
      </c>
      <c r="B4" s="25"/>
      <c r="C4" s="25"/>
      <c r="D4" s="25"/>
      <c r="E4" s="25"/>
      <c r="F4" s="25"/>
      <c r="G4" s="25"/>
      <c r="H4" s="4" t="s">
        <v>2</v>
      </c>
      <c r="I4" s="5">
        <v>4200</v>
      </c>
      <c r="J4" s="4" t="s">
        <v>3</v>
      </c>
    </row>
    <row r="5" spans="1:11" ht="16.2" x14ac:dyDescent="0.3">
      <c r="A5" s="25" t="s">
        <v>4</v>
      </c>
      <c r="B5" s="25"/>
      <c r="C5" s="25"/>
      <c r="D5" s="25"/>
      <c r="E5" s="25"/>
      <c r="F5" s="25"/>
      <c r="G5" s="25"/>
      <c r="H5" s="4" t="s">
        <v>2</v>
      </c>
      <c r="I5" s="5">
        <v>2400</v>
      </c>
      <c r="J5" s="4" t="s">
        <v>5</v>
      </c>
    </row>
    <row r="6" spans="1:11" ht="16.2" x14ac:dyDescent="0.3">
      <c r="A6" s="25" t="s">
        <v>6</v>
      </c>
      <c r="B6" s="25"/>
      <c r="C6" s="25"/>
      <c r="D6" s="25"/>
      <c r="E6" s="25"/>
      <c r="F6" s="25"/>
      <c r="G6" s="25"/>
      <c r="H6" s="4" t="s">
        <v>2</v>
      </c>
      <c r="I6" s="5">
        <v>2100</v>
      </c>
      <c r="J6" s="4" t="s">
        <v>5</v>
      </c>
    </row>
    <row r="7" spans="1:11" ht="16.2" x14ac:dyDescent="0.3">
      <c r="A7" s="25" t="s">
        <v>7</v>
      </c>
      <c r="B7" s="25"/>
      <c r="C7" s="25"/>
      <c r="D7" s="25"/>
      <c r="E7" s="25"/>
      <c r="F7" s="25"/>
      <c r="G7" s="25"/>
      <c r="H7" s="4" t="s">
        <v>2</v>
      </c>
      <c r="I7" s="5">
        <v>19</v>
      </c>
      <c r="J7" s="4" t="s">
        <v>5</v>
      </c>
    </row>
    <row r="8" spans="1:11" x14ac:dyDescent="0.3">
      <c r="A8" s="25" t="s">
        <v>8</v>
      </c>
      <c r="B8" s="25"/>
      <c r="C8" s="25"/>
      <c r="D8" s="25"/>
      <c r="E8" s="25"/>
      <c r="F8" s="25"/>
      <c r="G8" s="25"/>
      <c r="H8" s="4" t="s">
        <v>2</v>
      </c>
      <c r="I8" s="5">
        <v>2</v>
      </c>
      <c r="J8" s="4"/>
    </row>
    <row r="9" spans="1:11" x14ac:dyDescent="0.3">
      <c r="A9" s="25" t="s">
        <v>9</v>
      </c>
      <c r="B9" s="25"/>
      <c r="C9" s="25"/>
      <c r="D9" s="25"/>
      <c r="E9" s="25"/>
      <c r="F9" s="25"/>
      <c r="G9" s="25"/>
      <c r="H9" s="4" t="s">
        <v>2</v>
      </c>
      <c r="I9" s="5">
        <v>250</v>
      </c>
      <c r="J9" s="4" t="s">
        <v>10</v>
      </c>
    </row>
    <row r="10" spans="1:11" ht="16.2" x14ac:dyDescent="0.3">
      <c r="A10" s="25" t="s">
        <v>11</v>
      </c>
      <c r="B10" s="25"/>
      <c r="C10" s="25"/>
      <c r="D10" s="25"/>
      <c r="E10" s="25"/>
      <c r="F10" s="25"/>
      <c r="G10" s="25"/>
      <c r="H10" s="4" t="s">
        <v>2</v>
      </c>
      <c r="I10" s="6">
        <f>0.85*I9</f>
        <v>212.5</v>
      </c>
      <c r="J10" s="4" t="s">
        <v>3</v>
      </c>
    </row>
    <row r="12" spans="1:11" x14ac:dyDescent="0.3">
      <c r="A12" s="11" t="s">
        <v>12</v>
      </c>
      <c r="B12" s="11" t="s">
        <v>13</v>
      </c>
      <c r="C12" s="11" t="s">
        <v>14</v>
      </c>
      <c r="D12" s="24" t="s">
        <v>15</v>
      </c>
      <c r="E12" s="24"/>
      <c r="F12" s="11" t="s">
        <v>16</v>
      </c>
      <c r="G12" s="11" t="s">
        <v>17</v>
      </c>
      <c r="H12" s="11" t="s">
        <v>18</v>
      </c>
      <c r="I12" s="15" t="s">
        <v>19</v>
      </c>
      <c r="J12" s="11" t="s">
        <v>20</v>
      </c>
    </row>
    <row r="13" spans="1:11" x14ac:dyDescent="0.3">
      <c r="A13" s="11" t="s">
        <v>41</v>
      </c>
      <c r="B13" s="8">
        <v>3</v>
      </c>
      <c r="C13" s="8">
        <v>6</v>
      </c>
      <c r="D13" s="8">
        <f>B13/C13</f>
        <v>0.5</v>
      </c>
      <c r="E13" s="8" t="str">
        <f t="shared" ref="E13:E14" si="0">+IF(D13&gt;=0.5,("DOS"),("UNO"))</f>
        <v>DOS</v>
      </c>
      <c r="F13" s="8">
        <f>(2*B13+2*C13)/180</f>
        <v>0.1</v>
      </c>
      <c r="G13" s="8">
        <f>C13</f>
        <v>6</v>
      </c>
      <c r="H13" s="8">
        <v>40000</v>
      </c>
      <c r="I13" s="8">
        <f>C13/B13</f>
        <v>2</v>
      </c>
      <c r="J13" s="8">
        <f>G13*(0.8+H13/200000)/(36+9*I13)</f>
        <v>0.1111111111111111</v>
      </c>
    </row>
    <row r="14" spans="1:11" x14ac:dyDescent="0.3">
      <c r="A14" s="11" t="s">
        <v>42</v>
      </c>
      <c r="B14" s="8">
        <v>3</v>
      </c>
      <c r="C14" s="8">
        <v>3.6</v>
      </c>
      <c r="D14" s="8">
        <f>B14/C14</f>
        <v>0.83333333333333326</v>
      </c>
      <c r="E14" s="8" t="str">
        <f t="shared" si="0"/>
        <v>DOS</v>
      </c>
      <c r="F14" s="8">
        <f>(2*B14+2*C14)/180</f>
        <v>7.3333333333333334E-2</v>
      </c>
      <c r="G14" s="8">
        <f>C14</f>
        <v>3.6</v>
      </c>
      <c r="H14" s="8">
        <v>40000</v>
      </c>
      <c r="I14" s="8">
        <f>C14/B14</f>
        <v>1.2</v>
      </c>
      <c r="J14" s="8">
        <f>G14*(0.8+H14/200000)/(36+9*I14)</f>
        <v>7.6923076923076927E-2</v>
      </c>
    </row>
    <row r="15" spans="1:11" x14ac:dyDescent="0.3">
      <c r="A15" s="11">
        <v>2</v>
      </c>
      <c r="B15" s="8">
        <v>6</v>
      </c>
      <c r="C15" s="8">
        <v>10.17</v>
      </c>
      <c r="D15" s="8">
        <f t="shared" ref="D15:D17" si="1">B15/C15</f>
        <v>0.58997050147492625</v>
      </c>
      <c r="E15" s="8" t="str">
        <f>+IF(D15&gt;=0.5,("DOS"),("UNO"))</f>
        <v>DOS</v>
      </c>
      <c r="F15" s="8">
        <f>(2*B15+2*C15)/180</f>
        <v>0.1796666666666667</v>
      </c>
      <c r="G15" s="8">
        <f>C15</f>
        <v>10.17</v>
      </c>
      <c r="H15" s="8">
        <v>40000</v>
      </c>
      <c r="I15" s="8">
        <f>C15/B15</f>
        <v>1.6950000000000001</v>
      </c>
      <c r="J15" s="8">
        <f>G15*(0.8+H15/200000)/(36+9*I15)</f>
        <v>0.19841966637401229</v>
      </c>
    </row>
    <row r="16" spans="1:11" x14ac:dyDescent="0.3">
      <c r="A16" s="11">
        <v>3</v>
      </c>
      <c r="B16" s="8">
        <v>3</v>
      </c>
      <c r="C16" s="8">
        <v>6</v>
      </c>
      <c r="D16" s="8">
        <f t="shared" si="1"/>
        <v>0.5</v>
      </c>
      <c r="E16" s="8" t="str">
        <f>+IF(D16&gt;=0.5,("DOS"),("UNO"))</f>
        <v>DOS</v>
      </c>
      <c r="F16" s="8">
        <f t="shared" ref="F16:F17" si="2">(2*B16+2*C16)/180</f>
        <v>0.1</v>
      </c>
      <c r="G16" s="8">
        <f>C16</f>
        <v>6</v>
      </c>
      <c r="H16" s="8">
        <v>40000</v>
      </c>
      <c r="I16" s="8">
        <f>C16/B16</f>
        <v>2</v>
      </c>
      <c r="J16" s="8">
        <f t="shared" ref="J16:J17" si="3">G16*(0.8+H16/200000)/(36+9*I16)</f>
        <v>0.1111111111111111</v>
      </c>
    </row>
    <row r="17" spans="1:10" x14ac:dyDescent="0.3">
      <c r="A17" s="11">
        <v>4</v>
      </c>
      <c r="B17" s="8">
        <v>9</v>
      </c>
      <c r="C17" s="8">
        <v>11.1</v>
      </c>
      <c r="D17" s="8">
        <f t="shared" si="1"/>
        <v>0.81081081081081086</v>
      </c>
      <c r="E17" s="8" t="str">
        <f t="shared" ref="E17:E20" si="4">+IF(D17&gt;=0.5,("DOS"),("UNO"))</f>
        <v>DOS</v>
      </c>
      <c r="F17" s="8">
        <f t="shared" si="2"/>
        <v>0.22333333333333336</v>
      </c>
      <c r="G17" s="8">
        <f>C17</f>
        <v>11.1</v>
      </c>
      <c r="H17" s="8">
        <v>40000</v>
      </c>
      <c r="I17" s="8">
        <f>C17/B17</f>
        <v>1.2333333333333334</v>
      </c>
      <c r="J17" s="8">
        <f t="shared" si="3"/>
        <v>0.23566878980891717</v>
      </c>
    </row>
    <row r="18" spans="1:10" x14ac:dyDescent="0.3">
      <c r="A18" s="11">
        <v>5</v>
      </c>
      <c r="B18" s="8">
        <v>6</v>
      </c>
      <c r="C18" s="8">
        <v>10.17</v>
      </c>
      <c r="D18" s="8">
        <f t="shared" ref="D18:D20" si="5">B18/C18</f>
        <v>0.58997050147492625</v>
      </c>
      <c r="E18" s="8" t="str">
        <f t="shared" si="4"/>
        <v>DOS</v>
      </c>
      <c r="F18" s="8">
        <f t="shared" ref="F18:F20" si="6">(2*B18+2*C18)/180</f>
        <v>0.1796666666666667</v>
      </c>
      <c r="G18" s="8">
        <f t="shared" ref="G18:G20" si="7">C18</f>
        <v>10.17</v>
      </c>
      <c r="H18" s="8">
        <v>40000</v>
      </c>
      <c r="I18" s="8">
        <f t="shared" ref="I18:I20" si="8">C18/B18</f>
        <v>1.6950000000000001</v>
      </c>
      <c r="J18" s="8">
        <f t="shared" ref="J18:J20" si="9">G18*(0.8+H18/200000)/(36+9*I18)</f>
        <v>0.19841966637401229</v>
      </c>
    </row>
    <row r="19" spans="1:10" x14ac:dyDescent="0.3">
      <c r="A19" s="11">
        <v>6</v>
      </c>
      <c r="B19" s="8">
        <v>3</v>
      </c>
      <c r="C19" s="8">
        <v>6</v>
      </c>
      <c r="D19" s="8">
        <f>B19/C19</f>
        <v>0.5</v>
      </c>
      <c r="E19" s="8" t="str">
        <f t="shared" si="4"/>
        <v>DOS</v>
      </c>
      <c r="F19" s="8">
        <f t="shared" si="6"/>
        <v>0.1</v>
      </c>
      <c r="G19" s="8">
        <f t="shared" si="7"/>
        <v>6</v>
      </c>
      <c r="H19" s="8">
        <v>40000</v>
      </c>
      <c r="I19" s="8">
        <f t="shared" si="8"/>
        <v>2</v>
      </c>
      <c r="J19" s="8">
        <f t="shared" si="9"/>
        <v>0.1111111111111111</v>
      </c>
    </row>
    <row r="20" spans="1:10" x14ac:dyDescent="0.3">
      <c r="A20" s="11">
        <v>7</v>
      </c>
      <c r="B20" s="8">
        <v>4.5999999999999996</v>
      </c>
      <c r="C20" s="8">
        <v>9</v>
      </c>
      <c r="D20" s="8">
        <f t="shared" si="5"/>
        <v>0.51111111111111107</v>
      </c>
      <c r="E20" s="8" t="str">
        <f t="shared" si="4"/>
        <v>DOS</v>
      </c>
      <c r="F20" s="8">
        <f t="shared" si="6"/>
        <v>0.15111111111111111</v>
      </c>
      <c r="G20" s="8">
        <f t="shared" si="7"/>
        <v>9</v>
      </c>
      <c r="H20" s="8">
        <v>40000</v>
      </c>
      <c r="I20" s="8">
        <f t="shared" si="8"/>
        <v>1.956521739130435</v>
      </c>
      <c r="J20" s="8">
        <f t="shared" si="9"/>
        <v>0.16788321167883211</v>
      </c>
    </row>
    <row r="21" spans="1:10" x14ac:dyDescent="0.3">
      <c r="I21" s="9" t="s">
        <v>21</v>
      </c>
      <c r="J21" s="31">
        <v>0.25</v>
      </c>
    </row>
    <row r="22" spans="1:10" x14ac:dyDescent="0.3">
      <c r="A22" s="23" t="s">
        <v>39</v>
      </c>
      <c r="B22" s="23"/>
      <c r="C22" s="23"/>
      <c r="D22" s="23"/>
      <c r="E22" s="23"/>
      <c r="F22" s="23"/>
      <c r="G22" s="23"/>
      <c r="H22" s="23"/>
      <c r="I22" s="23"/>
      <c r="J22" s="23"/>
    </row>
    <row r="23" spans="1:10" x14ac:dyDescent="0.3">
      <c r="A23" s="24" t="s">
        <v>23</v>
      </c>
      <c r="B23" s="24"/>
      <c r="C23" s="24"/>
      <c r="D23" s="24"/>
      <c r="E23" s="24"/>
      <c r="F23" s="24" t="s">
        <v>35</v>
      </c>
      <c r="G23" s="24"/>
      <c r="H23" s="24"/>
      <c r="I23" s="24"/>
      <c r="J23" s="24"/>
    </row>
    <row r="24" spans="1:10" x14ac:dyDescent="0.3">
      <c r="A24" s="11" t="s">
        <v>24</v>
      </c>
      <c r="B24" s="12" t="s">
        <v>25</v>
      </c>
      <c r="C24" s="12" t="s">
        <v>26</v>
      </c>
      <c r="D24" s="12" t="s">
        <v>2</v>
      </c>
      <c r="E24" s="12" t="s">
        <v>27</v>
      </c>
      <c r="F24" s="11" t="s">
        <v>24</v>
      </c>
      <c r="G24" s="12" t="s">
        <v>25</v>
      </c>
      <c r="H24" s="12" t="s">
        <v>26</v>
      </c>
      <c r="I24" s="12" t="s">
        <v>2</v>
      </c>
      <c r="J24" s="12" t="s">
        <v>27</v>
      </c>
    </row>
    <row r="25" spans="1:10" x14ac:dyDescent="0.3">
      <c r="A25" s="8">
        <v>0.2</v>
      </c>
      <c r="B25" s="20" t="s">
        <v>29</v>
      </c>
      <c r="C25" s="20"/>
      <c r="D25" s="8" t="s">
        <v>2</v>
      </c>
      <c r="E25" s="8">
        <f>+A25</f>
        <v>0.2</v>
      </c>
      <c r="F25" s="8">
        <v>0.2</v>
      </c>
      <c r="G25" s="20" t="s">
        <v>29</v>
      </c>
      <c r="H25" s="20"/>
      <c r="I25" s="8" t="s">
        <v>2</v>
      </c>
      <c r="J25" s="8">
        <f>+F25</f>
        <v>0.2</v>
      </c>
    </row>
    <row r="26" spans="1:10" x14ac:dyDescent="0.3">
      <c r="A26" s="8">
        <v>0.3</v>
      </c>
      <c r="B26" s="20" t="s">
        <v>30</v>
      </c>
      <c r="C26" s="20"/>
      <c r="D26" s="8" t="s">
        <v>2</v>
      </c>
      <c r="E26" s="8">
        <f>+A26</f>
        <v>0.3</v>
      </c>
      <c r="F26" s="8">
        <v>0.2</v>
      </c>
      <c r="G26" s="20" t="s">
        <v>30</v>
      </c>
      <c r="H26" s="20"/>
      <c r="I26" s="8" t="s">
        <v>2</v>
      </c>
      <c r="J26" s="8">
        <f>+F26</f>
        <v>0.2</v>
      </c>
    </row>
    <row r="27" spans="1:10" x14ac:dyDescent="0.3">
      <c r="A27" s="8">
        <v>6</v>
      </c>
      <c r="B27" s="8" t="s">
        <v>28</v>
      </c>
      <c r="C27" s="8">
        <v>0.4</v>
      </c>
      <c r="D27" s="8" t="s">
        <v>2</v>
      </c>
      <c r="E27" s="8">
        <f t="shared" ref="E27" si="10">+A27*C27</f>
        <v>2.4000000000000004</v>
      </c>
      <c r="F27" s="8">
        <v>5</v>
      </c>
      <c r="G27" s="8" t="s">
        <v>28</v>
      </c>
      <c r="H27" s="8">
        <v>0.4</v>
      </c>
      <c r="I27" s="8" t="s">
        <v>2</v>
      </c>
      <c r="J27" s="8">
        <f t="shared" ref="J27" si="11">+F27*H27</f>
        <v>2</v>
      </c>
    </row>
    <row r="28" spans="1:10" x14ac:dyDescent="0.3">
      <c r="A28" s="8">
        <f>+A27+1</f>
        <v>7</v>
      </c>
      <c r="B28" s="8" t="s">
        <v>31</v>
      </c>
      <c r="C28" s="8">
        <v>0.1</v>
      </c>
      <c r="D28" s="8" t="s">
        <v>2</v>
      </c>
      <c r="E28" s="8">
        <f>+A28*C28</f>
        <v>0.70000000000000007</v>
      </c>
      <c r="F28" s="8">
        <f>+F27+1</f>
        <v>6</v>
      </c>
      <c r="G28" s="8" t="s">
        <v>31</v>
      </c>
      <c r="H28" s="8">
        <v>0.1</v>
      </c>
      <c r="I28" s="8" t="s">
        <v>2</v>
      </c>
      <c r="J28" s="8">
        <f>+F28*H28</f>
        <v>0.60000000000000009</v>
      </c>
    </row>
    <row r="29" spans="1:10" x14ac:dyDescent="0.3">
      <c r="A29" s="21" t="s">
        <v>33</v>
      </c>
      <c r="B29" s="21"/>
      <c r="C29" s="14">
        <f>+C13</f>
        <v>6</v>
      </c>
      <c r="D29" s="14" t="s">
        <v>32</v>
      </c>
      <c r="E29" s="14">
        <f>+SUM(E25:E28)</f>
        <v>3.6000000000000005</v>
      </c>
      <c r="F29" s="21" t="s">
        <v>34</v>
      </c>
      <c r="G29" s="21"/>
      <c r="H29" s="14">
        <f>+B13</f>
        <v>3</v>
      </c>
      <c r="I29" s="14" t="s">
        <v>32</v>
      </c>
      <c r="J29" s="14">
        <f>+SUM(J25:J28)</f>
        <v>3</v>
      </c>
    </row>
    <row r="30" spans="1:10" x14ac:dyDescent="0.3">
      <c r="A30" s="21" t="str">
        <f>+IF(E29&gt;C29,"REDUCIR DISTANCIA",IF(E29&lt;C29,("AUMENTAR MEDIDA"),IF(C29=E29,("COINCIDEN DISTANCIAS"))))</f>
        <v>AUMENTAR MEDIDA</v>
      </c>
      <c r="B30" s="21"/>
      <c r="C30" s="21"/>
      <c r="D30" s="21"/>
      <c r="E30" s="21"/>
      <c r="F30" s="21" t="str">
        <f>+IF(J29&gt;H29,"REDUCIR DISTANCIA",IF(J29&lt;H29,("AUMENTAR MEDIDA"),IF(H29=J29,("COINCIDEN DISTANCIAS"))))</f>
        <v>COINCIDEN DISTANCIAS</v>
      </c>
      <c r="G30" s="21"/>
      <c r="H30" s="21"/>
      <c r="I30" s="21"/>
      <c r="J30" s="21"/>
    </row>
    <row r="32" spans="1:10" x14ac:dyDescent="0.3">
      <c r="A32" s="23" t="s">
        <v>40</v>
      </c>
      <c r="B32" s="23"/>
      <c r="C32" s="23"/>
      <c r="D32" s="23"/>
      <c r="E32" s="23"/>
      <c r="F32" s="23"/>
      <c r="G32" s="23"/>
      <c r="H32" s="23"/>
      <c r="I32" s="23"/>
      <c r="J32" s="23"/>
    </row>
    <row r="33" spans="1:10" x14ac:dyDescent="0.3">
      <c r="A33" s="24" t="s">
        <v>23</v>
      </c>
      <c r="B33" s="24"/>
      <c r="C33" s="24"/>
      <c r="D33" s="24"/>
      <c r="E33" s="24"/>
      <c r="F33" s="24" t="s">
        <v>35</v>
      </c>
      <c r="G33" s="24"/>
      <c r="H33" s="24"/>
      <c r="I33" s="24"/>
      <c r="J33" s="24"/>
    </row>
    <row r="34" spans="1:10" x14ac:dyDescent="0.3">
      <c r="A34" s="11" t="s">
        <v>24</v>
      </c>
      <c r="B34" s="12" t="s">
        <v>25</v>
      </c>
      <c r="C34" s="12" t="s">
        <v>26</v>
      </c>
      <c r="D34" s="12" t="s">
        <v>2</v>
      </c>
      <c r="E34" s="12" t="s">
        <v>27</v>
      </c>
      <c r="F34" s="11" t="s">
        <v>24</v>
      </c>
      <c r="G34" s="12" t="s">
        <v>25</v>
      </c>
      <c r="H34" s="12" t="s">
        <v>26</v>
      </c>
      <c r="I34" s="12" t="s">
        <v>2</v>
      </c>
      <c r="J34" s="12" t="s">
        <v>27</v>
      </c>
    </row>
    <row r="35" spans="1:10" x14ac:dyDescent="0.3">
      <c r="A35" s="8">
        <v>0.23200000000000001</v>
      </c>
      <c r="B35" s="20" t="s">
        <v>29</v>
      </c>
      <c r="C35" s="20"/>
      <c r="D35" s="8" t="s">
        <v>2</v>
      </c>
      <c r="E35" s="8">
        <f>+A35</f>
        <v>0.23200000000000001</v>
      </c>
      <c r="F35" s="8">
        <v>0.2</v>
      </c>
      <c r="G35" s="20" t="s">
        <v>29</v>
      </c>
      <c r="H35" s="20"/>
      <c r="I35" s="8" t="s">
        <v>2</v>
      </c>
      <c r="J35" s="8">
        <f>+F35</f>
        <v>0.2</v>
      </c>
    </row>
    <row r="36" spans="1:10" x14ac:dyDescent="0.3">
      <c r="A36" s="8">
        <v>0.3</v>
      </c>
      <c r="B36" s="20" t="s">
        <v>30</v>
      </c>
      <c r="C36" s="20"/>
      <c r="D36" s="8" t="s">
        <v>2</v>
      </c>
      <c r="E36" s="8">
        <f>+A36</f>
        <v>0.3</v>
      </c>
      <c r="F36" s="8">
        <v>0.2</v>
      </c>
      <c r="G36" s="20" t="s">
        <v>30</v>
      </c>
      <c r="H36" s="20"/>
      <c r="I36" s="8" t="s">
        <v>2</v>
      </c>
      <c r="J36" s="8">
        <f>+F36</f>
        <v>0.2</v>
      </c>
    </row>
    <row r="37" spans="1:10" x14ac:dyDescent="0.3">
      <c r="A37" s="8">
        <v>12</v>
      </c>
      <c r="B37" s="8" t="s">
        <v>28</v>
      </c>
      <c r="C37" s="8">
        <v>0.4</v>
      </c>
      <c r="D37" s="8" t="s">
        <v>2</v>
      </c>
      <c r="E37" s="8">
        <f t="shared" ref="E37" si="12">+A37*C37</f>
        <v>4.8000000000000007</v>
      </c>
      <c r="F37" s="8">
        <v>5</v>
      </c>
      <c r="G37" s="8" t="s">
        <v>28</v>
      </c>
      <c r="H37" s="8">
        <v>0.4</v>
      </c>
      <c r="I37" s="8" t="s">
        <v>2</v>
      </c>
      <c r="J37" s="8">
        <f t="shared" ref="J37" si="13">+F37*H37</f>
        <v>2</v>
      </c>
    </row>
    <row r="38" spans="1:10" x14ac:dyDescent="0.3">
      <c r="A38" s="8">
        <f>+A37+1</f>
        <v>13</v>
      </c>
      <c r="B38" s="8" t="s">
        <v>31</v>
      </c>
      <c r="C38" s="8">
        <v>0.1</v>
      </c>
      <c r="D38" s="8" t="s">
        <v>2</v>
      </c>
      <c r="E38" s="8">
        <f>+A38*C38</f>
        <v>1.3</v>
      </c>
      <c r="F38" s="8">
        <f>+F37+1</f>
        <v>6</v>
      </c>
      <c r="G38" s="8" t="s">
        <v>31</v>
      </c>
      <c r="H38" s="8">
        <v>0.1</v>
      </c>
      <c r="I38" s="8" t="s">
        <v>2</v>
      </c>
      <c r="J38" s="8">
        <f>+F38*H38</f>
        <v>0.60000000000000009</v>
      </c>
    </row>
    <row r="39" spans="1:10" x14ac:dyDescent="0.3">
      <c r="A39" s="21" t="s">
        <v>33</v>
      </c>
      <c r="B39" s="21"/>
      <c r="C39" s="14">
        <f>+C14</f>
        <v>3.6</v>
      </c>
      <c r="D39" s="14" t="s">
        <v>32</v>
      </c>
      <c r="E39" s="14">
        <f>+SUM(E35:E38)</f>
        <v>6.6320000000000006</v>
      </c>
      <c r="F39" s="21" t="s">
        <v>34</v>
      </c>
      <c r="G39" s="21"/>
      <c r="H39" s="14">
        <f>+B14</f>
        <v>3</v>
      </c>
      <c r="I39" s="14" t="s">
        <v>32</v>
      </c>
      <c r="J39" s="14">
        <f>+SUM(J35:J38)</f>
        <v>3</v>
      </c>
    </row>
    <row r="40" spans="1:10" x14ac:dyDescent="0.3">
      <c r="A40" s="21" t="str">
        <f>+IF(E39&gt;C39,"REDUCIR DISTANCIA",IF(E39&lt;C39,("AUMENTAR MEDIDA"),IF(C39=E39,("COINCIDEN DISTANCIAS"))))</f>
        <v>REDUCIR DISTANCIA</v>
      </c>
      <c r="B40" s="21"/>
      <c r="C40" s="21"/>
      <c r="D40" s="21"/>
      <c r="E40" s="21"/>
      <c r="F40" s="21" t="str">
        <f>+IF(J39&gt;H39,"REDUCIR DISTANCIA",IF(J39&lt;H39,("AUMENTAR MEDIDA"),IF(H39=J39,("COINCIDEN DISTANCIAS"))))</f>
        <v>COINCIDEN DISTANCIAS</v>
      </c>
      <c r="G40" s="21"/>
      <c r="H40" s="21"/>
      <c r="I40" s="21"/>
      <c r="J40" s="21"/>
    </row>
    <row r="42" spans="1:10" x14ac:dyDescent="0.3">
      <c r="A42" s="23" t="s">
        <v>36</v>
      </c>
      <c r="B42" s="23"/>
      <c r="C42" s="23"/>
      <c r="D42" s="23"/>
      <c r="E42" s="23"/>
      <c r="F42" s="23"/>
      <c r="G42" s="23"/>
      <c r="H42" s="23"/>
      <c r="I42" s="23"/>
      <c r="J42" s="23"/>
    </row>
    <row r="43" spans="1:10" x14ac:dyDescent="0.3">
      <c r="A43" s="24" t="s">
        <v>23</v>
      </c>
      <c r="B43" s="24"/>
      <c r="C43" s="24"/>
      <c r="D43" s="24"/>
      <c r="E43" s="24"/>
      <c r="F43" s="24" t="s">
        <v>35</v>
      </c>
      <c r="G43" s="24"/>
      <c r="H43" s="24"/>
      <c r="I43" s="24"/>
      <c r="J43" s="24"/>
    </row>
    <row r="44" spans="1:10" x14ac:dyDescent="0.3">
      <c r="A44" s="11" t="s">
        <v>24</v>
      </c>
      <c r="B44" s="12" t="s">
        <v>25</v>
      </c>
      <c r="C44" s="12" t="s">
        <v>26</v>
      </c>
      <c r="D44" s="11" t="s">
        <v>2</v>
      </c>
      <c r="E44" s="12" t="s">
        <v>27</v>
      </c>
      <c r="F44" s="11" t="s">
        <v>24</v>
      </c>
      <c r="G44" s="12" t="s">
        <v>25</v>
      </c>
      <c r="H44" s="12" t="s">
        <v>26</v>
      </c>
      <c r="I44" s="11" t="s">
        <v>2</v>
      </c>
      <c r="J44" s="12" t="s">
        <v>27</v>
      </c>
    </row>
    <row r="45" spans="1:10" x14ac:dyDescent="0.3">
      <c r="A45" s="8">
        <v>0.33</v>
      </c>
      <c r="B45" s="20" t="s">
        <v>29</v>
      </c>
      <c r="C45" s="20"/>
      <c r="D45" s="8" t="s">
        <v>2</v>
      </c>
      <c r="E45" s="8">
        <f>+A45</f>
        <v>0.33</v>
      </c>
      <c r="F45" s="8">
        <v>0.27</v>
      </c>
      <c r="G45" s="20" t="s">
        <v>29</v>
      </c>
      <c r="H45" s="20"/>
      <c r="I45" s="8" t="s">
        <v>2</v>
      </c>
      <c r="J45" s="8">
        <f>+F45</f>
        <v>0.27</v>
      </c>
    </row>
    <row r="46" spans="1:10" x14ac:dyDescent="0.3">
      <c r="A46" s="8">
        <v>0.3</v>
      </c>
      <c r="B46" s="20" t="s">
        <v>30</v>
      </c>
      <c r="C46" s="20"/>
      <c r="D46" s="8" t="s">
        <v>2</v>
      </c>
      <c r="E46" s="8">
        <f>+A46</f>
        <v>0.3</v>
      </c>
      <c r="F46" s="8">
        <v>0.3</v>
      </c>
      <c r="G46" s="20" t="s">
        <v>30</v>
      </c>
      <c r="H46" s="20"/>
      <c r="I46" s="8" t="s">
        <v>2</v>
      </c>
      <c r="J46" s="8">
        <f>+F46</f>
        <v>0.3</v>
      </c>
    </row>
    <row r="47" spans="1:10" x14ac:dyDescent="0.3">
      <c r="A47" s="8">
        <v>11</v>
      </c>
      <c r="B47" s="8" t="s">
        <v>28</v>
      </c>
      <c r="C47" s="8">
        <v>0.4</v>
      </c>
      <c r="D47" s="8" t="s">
        <v>2</v>
      </c>
      <c r="E47" s="8">
        <f t="shared" ref="E47" si="14">+A47*C47</f>
        <v>4.4000000000000004</v>
      </c>
      <c r="F47" s="8">
        <v>19</v>
      </c>
      <c r="G47" s="8" t="s">
        <v>28</v>
      </c>
      <c r="H47" s="8">
        <v>0.4</v>
      </c>
      <c r="I47" s="8" t="s">
        <v>2</v>
      </c>
      <c r="J47" s="8">
        <f t="shared" ref="J47" si="15">+F47*H47</f>
        <v>7.6000000000000005</v>
      </c>
    </row>
    <row r="48" spans="1:10" x14ac:dyDescent="0.3">
      <c r="A48" s="8">
        <f>+A47+1</f>
        <v>12</v>
      </c>
      <c r="B48" s="8" t="s">
        <v>31</v>
      </c>
      <c r="C48" s="8">
        <v>0.1</v>
      </c>
      <c r="D48" s="8" t="s">
        <v>2</v>
      </c>
      <c r="E48" s="8">
        <f>+A48*C48</f>
        <v>1.2000000000000002</v>
      </c>
      <c r="F48" s="8">
        <f>+F47+1</f>
        <v>20</v>
      </c>
      <c r="G48" s="8" t="s">
        <v>31</v>
      </c>
      <c r="H48" s="8">
        <v>0.1</v>
      </c>
      <c r="I48" s="8" t="s">
        <v>2</v>
      </c>
      <c r="J48" s="8">
        <f>+F48*H48</f>
        <v>2</v>
      </c>
    </row>
    <row r="49" spans="1:10" x14ac:dyDescent="0.3">
      <c r="A49" s="21" t="s">
        <v>33</v>
      </c>
      <c r="B49" s="21"/>
      <c r="C49" s="14">
        <f>+B15</f>
        <v>6</v>
      </c>
      <c r="D49" s="14" t="s">
        <v>32</v>
      </c>
      <c r="E49" s="14">
        <f>+SUM(E45:E48)</f>
        <v>6.23</v>
      </c>
      <c r="F49" s="21" t="s">
        <v>34</v>
      </c>
      <c r="G49" s="21"/>
      <c r="H49" s="14">
        <f>+C15</f>
        <v>10.17</v>
      </c>
      <c r="I49" s="14" t="s">
        <v>32</v>
      </c>
      <c r="J49" s="14">
        <f>+SUM(J45:J48)</f>
        <v>10.17</v>
      </c>
    </row>
    <row r="51" spans="1:10" x14ac:dyDescent="0.3">
      <c r="A51" s="23" t="s">
        <v>37</v>
      </c>
      <c r="B51" s="23"/>
      <c r="C51" s="23"/>
      <c r="D51" s="23"/>
      <c r="E51" s="23"/>
      <c r="F51" s="23"/>
      <c r="G51" s="23"/>
      <c r="H51" s="23"/>
      <c r="I51" s="23"/>
      <c r="J51" s="23"/>
    </row>
    <row r="52" spans="1:10" x14ac:dyDescent="0.3">
      <c r="A52" s="24" t="s">
        <v>23</v>
      </c>
      <c r="B52" s="24"/>
      <c r="C52" s="24"/>
      <c r="D52" s="24"/>
      <c r="E52" s="24"/>
      <c r="F52" s="24" t="s">
        <v>35</v>
      </c>
      <c r="G52" s="24"/>
      <c r="H52" s="24"/>
      <c r="I52" s="24"/>
      <c r="J52" s="24"/>
    </row>
    <row r="53" spans="1:10" x14ac:dyDescent="0.3">
      <c r="A53" s="11" t="s">
        <v>24</v>
      </c>
      <c r="B53" s="12" t="s">
        <v>25</v>
      </c>
      <c r="C53" s="12" t="s">
        <v>26</v>
      </c>
      <c r="D53" s="11" t="s">
        <v>2</v>
      </c>
      <c r="E53" s="12" t="s">
        <v>27</v>
      </c>
      <c r="F53" s="11" t="s">
        <v>24</v>
      </c>
      <c r="G53" s="12" t="s">
        <v>25</v>
      </c>
      <c r="H53" s="12" t="s">
        <v>26</v>
      </c>
      <c r="I53" s="11" t="s">
        <v>2</v>
      </c>
      <c r="J53" s="12" t="s">
        <v>27</v>
      </c>
    </row>
    <row r="54" spans="1:10" x14ac:dyDescent="0.3">
      <c r="A54" s="8">
        <v>0.2</v>
      </c>
      <c r="B54" s="20" t="s">
        <v>29</v>
      </c>
      <c r="C54" s="20"/>
      <c r="D54" s="8" t="s">
        <v>2</v>
      </c>
      <c r="E54" s="8">
        <f>+A54</f>
        <v>0.2</v>
      </c>
      <c r="F54" s="8">
        <v>0.2</v>
      </c>
      <c r="G54" s="20" t="s">
        <v>29</v>
      </c>
      <c r="H54" s="20"/>
      <c r="I54" s="8" t="s">
        <v>2</v>
      </c>
      <c r="J54" s="8">
        <f>+F54</f>
        <v>0.2</v>
      </c>
    </row>
    <row r="55" spans="1:10" x14ac:dyDescent="0.3">
      <c r="A55" s="8">
        <v>0.2</v>
      </c>
      <c r="B55" s="20" t="s">
        <v>30</v>
      </c>
      <c r="C55" s="20"/>
      <c r="D55" s="8" t="s">
        <v>2</v>
      </c>
      <c r="E55" s="8">
        <f>+A55</f>
        <v>0.2</v>
      </c>
      <c r="F55" s="8">
        <v>0.2</v>
      </c>
      <c r="G55" s="20" t="s">
        <v>30</v>
      </c>
      <c r="H55" s="20"/>
      <c r="I55" s="8" t="s">
        <v>2</v>
      </c>
      <c r="J55" s="8">
        <f>+F55</f>
        <v>0.2</v>
      </c>
    </row>
    <row r="56" spans="1:10" x14ac:dyDescent="0.3">
      <c r="A56" s="8">
        <v>5</v>
      </c>
      <c r="B56" s="8" t="s">
        <v>28</v>
      </c>
      <c r="C56" s="8">
        <v>0.4</v>
      </c>
      <c r="D56" s="8" t="s">
        <v>2</v>
      </c>
      <c r="E56" s="8">
        <f t="shared" ref="E56" si="16">+A56*C56</f>
        <v>2</v>
      </c>
      <c r="F56" s="8">
        <v>11</v>
      </c>
      <c r="G56" s="8" t="s">
        <v>28</v>
      </c>
      <c r="H56" s="8">
        <v>0.4</v>
      </c>
      <c r="I56" s="8" t="s">
        <v>2</v>
      </c>
      <c r="J56" s="8">
        <f t="shared" ref="J56" si="17">+F56*H56</f>
        <v>4.4000000000000004</v>
      </c>
    </row>
    <row r="57" spans="1:10" x14ac:dyDescent="0.3">
      <c r="A57" s="8">
        <f>+A56+1</f>
        <v>6</v>
      </c>
      <c r="B57" s="8" t="s">
        <v>31</v>
      </c>
      <c r="C57" s="8">
        <v>0.1</v>
      </c>
      <c r="D57" s="8" t="s">
        <v>2</v>
      </c>
      <c r="E57" s="8">
        <f>+A57*C57</f>
        <v>0.60000000000000009</v>
      </c>
      <c r="F57" s="8">
        <f>+F56+1</f>
        <v>12</v>
      </c>
      <c r="G57" s="8" t="s">
        <v>31</v>
      </c>
      <c r="H57" s="8">
        <v>0.1</v>
      </c>
      <c r="I57" s="8" t="s">
        <v>2</v>
      </c>
      <c r="J57" s="8">
        <f>+F57*H57</f>
        <v>1.2000000000000002</v>
      </c>
    </row>
    <row r="58" spans="1:10" x14ac:dyDescent="0.3">
      <c r="A58" s="21" t="s">
        <v>33</v>
      </c>
      <c r="B58" s="21"/>
      <c r="C58" s="14">
        <f>+B16</f>
        <v>3</v>
      </c>
      <c r="D58" s="14" t="s">
        <v>32</v>
      </c>
      <c r="E58" s="14">
        <f>+SUM(E54:E57)</f>
        <v>3</v>
      </c>
      <c r="F58" s="21" t="s">
        <v>34</v>
      </c>
      <c r="G58" s="21"/>
      <c r="H58" s="14">
        <f>+C16</f>
        <v>6</v>
      </c>
      <c r="I58" s="14" t="s">
        <v>32</v>
      </c>
      <c r="J58" s="14">
        <f>+SUM(J54:J57)</f>
        <v>6.0000000000000009</v>
      </c>
    </row>
    <row r="60" spans="1:10" x14ac:dyDescent="0.3">
      <c r="A60" s="23" t="s">
        <v>38</v>
      </c>
      <c r="B60" s="23"/>
      <c r="C60" s="23"/>
      <c r="D60" s="23"/>
      <c r="E60" s="23"/>
      <c r="F60" s="23"/>
      <c r="G60" s="23"/>
      <c r="H60" s="23"/>
      <c r="I60" s="23"/>
      <c r="J60" s="23"/>
    </row>
    <row r="61" spans="1:10" x14ac:dyDescent="0.3">
      <c r="A61" s="24" t="s">
        <v>23</v>
      </c>
      <c r="B61" s="24"/>
      <c r="C61" s="24"/>
      <c r="D61" s="24"/>
      <c r="E61" s="24"/>
      <c r="F61" s="24" t="s">
        <v>35</v>
      </c>
      <c r="G61" s="24"/>
      <c r="H61" s="24"/>
      <c r="I61" s="24"/>
      <c r="J61" s="24"/>
    </row>
    <row r="62" spans="1:10" x14ac:dyDescent="0.3">
      <c r="A62" s="11" t="s">
        <v>24</v>
      </c>
      <c r="B62" s="12" t="s">
        <v>25</v>
      </c>
      <c r="C62" s="12" t="s">
        <v>26</v>
      </c>
      <c r="D62" s="11" t="s">
        <v>2</v>
      </c>
      <c r="E62" s="12" t="s">
        <v>27</v>
      </c>
      <c r="F62" s="11" t="s">
        <v>24</v>
      </c>
      <c r="G62" s="12" t="s">
        <v>25</v>
      </c>
      <c r="H62" s="12" t="s">
        <v>26</v>
      </c>
      <c r="I62" s="11" t="s">
        <v>2</v>
      </c>
      <c r="J62" s="12" t="s">
        <v>27</v>
      </c>
    </row>
    <row r="63" spans="1:10" x14ac:dyDescent="0.3">
      <c r="A63" s="8">
        <v>0.2</v>
      </c>
      <c r="B63" s="20" t="s">
        <v>29</v>
      </c>
      <c r="C63" s="20"/>
      <c r="D63" s="8" t="s">
        <v>2</v>
      </c>
      <c r="E63" s="8">
        <f>+A63</f>
        <v>0.2</v>
      </c>
      <c r="F63" s="8">
        <v>0.37</v>
      </c>
      <c r="G63" s="20" t="s">
        <v>29</v>
      </c>
      <c r="H63" s="20"/>
      <c r="I63" s="8" t="s">
        <v>2</v>
      </c>
      <c r="J63" s="8">
        <f>+F63</f>
        <v>0.37</v>
      </c>
    </row>
    <row r="64" spans="1:10" x14ac:dyDescent="0.3">
      <c r="A64" s="8">
        <v>0.2</v>
      </c>
      <c r="B64" s="20" t="s">
        <v>30</v>
      </c>
      <c r="C64" s="20"/>
      <c r="D64" s="8" t="s">
        <v>2</v>
      </c>
      <c r="E64" s="8">
        <f>+A64</f>
        <v>0.2</v>
      </c>
      <c r="F64" s="8">
        <v>0.4</v>
      </c>
      <c r="G64" s="20" t="s">
        <v>30</v>
      </c>
      <c r="H64" s="20"/>
      <c r="I64" s="8" t="s">
        <v>2</v>
      </c>
      <c r="J64" s="8">
        <f>+F64</f>
        <v>0.4</v>
      </c>
    </row>
    <row r="65" spans="1:10" x14ac:dyDescent="0.3">
      <c r="A65" s="8">
        <v>17</v>
      </c>
      <c r="B65" s="8" t="s">
        <v>28</v>
      </c>
      <c r="C65" s="8">
        <v>0.4</v>
      </c>
      <c r="D65" s="8" t="s">
        <v>2</v>
      </c>
      <c r="E65" s="8">
        <f t="shared" ref="E65" si="18">+A65*C65</f>
        <v>6.8000000000000007</v>
      </c>
      <c r="F65" s="8">
        <v>20</v>
      </c>
      <c r="G65" s="8" t="s">
        <v>28</v>
      </c>
      <c r="H65" s="8">
        <v>0.4</v>
      </c>
      <c r="I65" s="8" t="s">
        <v>2</v>
      </c>
      <c r="J65" s="8">
        <f t="shared" ref="J65" si="19">+F65*H65</f>
        <v>8</v>
      </c>
    </row>
    <row r="66" spans="1:10" x14ac:dyDescent="0.3">
      <c r="A66" s="8">
        <f>+A65+1</f>
        <v>18</v>
      </c>
      <c r="B66" s="8" t="s">
        <v>31</v>
      </c>
      <c r="C66" s="8">
        <v>0.1</v>
      </c>
      <c r="D66" s="8" t="s">
        <v>2</v>
      </c>
      <c r="E66" s="8">
        <f>+A66*C66</f>
        <v>1.8</v>
      </c>
      <c r="F66" s="8">
        <f>+F65+1</f>
        <v>21</v>
      </c>
      <c r="G66" s="8" t="s">
        <v>31</v>
      </c>
      <c r="H66" s="8">
        <v>0.1</v>
      </c>
      <c r="I66" s="8" t="s">
        <v>2</v>
      </c>
      <c r="J66" s="8">
        <f>+F66*H66</f>
        <v>2.1</v>
      </c>
    </row>
    <row r="67" spans="1:10" x14ac:dyDescent="0.3">
      <c r="A67" s="21" t="s">
        <v>33</v>
      </c>
      <c r="B67" s="21"/>
      <c r="C67" s="14">
        <f>+B17</f>
        <v>9</v>
      </c>
      <c r="D67" s="14" t="s">
        <v>32</v>
      </c>
      <c r="E67" s="14">
        <f>+SUM(E63:E66)</f>
        <v>9.0000000000000018</v>
      </c>
      <c r="F67" s="21" t="s">
        <v>34</v>
      </c>
      <c r="G67" s="21"/>
      <c r="H67" s="14">
        <f>+C17</f>
        <v>11.1</v>
      </c>
      <c r="I67" s="14" t="s">
        <v>32</v>
      </c>
      <c r="J67" s="14">
        <f>+SUM(J63:J66)</f>
        <v>10.87</v>
      </c>
    </row>
    <row r="68" spans="1:10" x14ac:dyDescent="0.3">
      <c r="A68" s="22" t="str">
        <f>+IF(E67&gt;C67,"REDUCIR DISTANCIA",IF(E67&lt;C67,("AUMENTAR MEDIDA"),IF(C67=E67,("COINCIDEN DISTANCIAS"))))</f>
        <v>COINCIDEN DISTANCIAS</v>
      </c>
      <c r="B68" s="22"/>
      <c r="C68" s="22"/>
      <c r="D68" s="22"/>
      <c r="E68" s="22"/>
      <c r="F68" s="22" t="str">
        <f>+IF(J67&gt;H67,"REDUCIR DISTANCIA",IF(J67&lt;H67,("AUMENTAR MEDIDA"),IF(H67=J67,("COINCIDEN DISTANCIAS"))))</f>
        <v>AUMENTAR MEDIDA</v>
      </c>
      <c r="G68" s="22"/>
      <c r="H68" s="22"/>
      <c r="I68" s="22"/>
      <c r="J68" s="22"/>
    </row>
    <row r="70" spans="1:10" x14ac:dyDescent="0.3">
      <c r="A70" s="23" t="s">
        <v>43</v>
      </c>
      <c r="B70" s="23"/>
      <c r="C70" s="23"/>
      <c r="D70" s="23"/>
      <c r="E70" s="23"/>
      <c r="F70" s="23"/>
      <c r="G70" s="23"/>
      <c r="H70" s="23"/>
      <c r="I70" s="23"/>
      <c r="J70" s="23"/>
    </row>
    <row r="71" spans="1:10" x14ac:dyDescent="0.3">
      <c r="A71" s="24" t="s">
        <v>23</v>
      </c>
      <c r="B71" s="24"/>
      <c r="C71" s="24"/>
      <c r="D71" s="24"/>
      <c r="E71" s="24"/>
      <c r="F71" s="24" t="s">
        <v>35</v>
      </c>
      <c r="G71" s="24"/>
      <c r="H71" s="24"/>
      <c r="I71" s="24"/>
      <c r="J71" s="24"/>
    </row>
    <row r="72" spans="1:10" x14ac:dyDescent="0.3">
      <c r="A72" s="11" t="s">
        <v>24</v>
      </c>
      <c r="B72" s="12" t="s">
        <v>25</v>
      </c>
      <c r="C72" s="12" t="s">
        <v>26</v>
      </c>
      <c r="D72" s="11" t="s">
        <v>2</v>
      </c>
      <c r="E72" s="12" t="s">
        <v>27</v>
      </c>
      <c r="F72" s="11" t="s">
        <v>24</v>
      </c>
      <c r="G72" s="12" t="s">
        <v>25</v>
      </c>
      <c r="H72" s="12" t="s">
        <v>26</v>
      </c>
      <c r="I72" s="11" t="s">
        <v>2</v>
      </c>
      <c r="J72" s="12" t="s">
        <v>27</v>
      </c>
    </row>
    <row r="73" spans="1:10" x14ac:dyDescent="0.3">
      <c r="A73" s="8">
        <v>0.2</v>
      </c>
      <c r="B73" s="20" t="s">
        <v>29</v>
      </c>
      <c r="C73" s="20"/>
      <c r="D73" s="8" t="s">
        <v>2</v>
      </c>
      <c r="E73" s="8">
        <f>+A73</f>
        <v>0.2</v>
      </c>
      <c r="F73" s="8">
        <v>0.23</v>
      </c>
      <c r="G73" s="20" t="s">
        <v>29</v>
      </c>
      <c r="H73" s="20"/>
      <c r="I73" s="8" t="s">
        <v>2</v>
      </c>
      <c r="J73" s="8">
        <f>+F73</f>
        <v>0.23</v>
      </c>
    </row>
    <row r="74" spans="1:10" x14ac:dyDescent="0.3">
      <c r="A74" s="8">
        <v>0.2</v>
      </c>
      <c r="B74" s="20" t="s">
        <v>30</v>
      </c>
      <c r="C74" s="20"/>
      <c r="D74" s="8" t="s">
        <v>2</v>
      </c>
      <c r="E74" s="8">
        <f>+A74</f>
        <v>0.2</v>
      </c>
      <c r="F74" s="8">
        <v>0.3</v>
      </c>
      <c r="G74" s="20" t="s">
        <v>30</v>
      </c>
      <c r="H74" s="20"/>
      <c r="I74" s="8" t="s">
        <v>2</v>
      </c>
      <c r="J74" s="8">
        <f>+F74</f>
        <v>0.3</v>
      </c>
    </row>
    <row r="75" spans="1:10" x14ac:dyDescent="0.3">
      <c r="A75" s="8">
        <v>17</v>
      </c>
      <c r="B75" s="8" t="s">
        <v>28</v>
      </c>
      <c r="C75" s="8">
        <v>0.4</v>
      </c>
      <c r="D75" s="8" t="s">
        <v>2</v>
      </c>
      <c r="E75" s="8">
        <f t="shared" ref="E75" si="20">+A75*C75</f>
        <v>6.8000000000000007</v>
      </c>
      <c r="F75" s="8">
        <v>8</v>
      </c>
      <c r="G75" s="8" t="s">
        <v>28</v>
      </c>
      <c r="H75" s="8">
        <v>0.4</v>
      </c>
      <c r="I75" s="8" t="s">
        <v>2</v>
      </c>
      <c r="J75" s="8">
        <f t="shared" ref="J75" si="21">+F75*H75</f>
        <v>3.2</v>
      </c>
    </row>
    <row r="76" spans="1:10" x14ac:dyDescent="0.3">
      <c r="A76" s="8">
        <f>+A75+1</f>
        <v>18</v>
      </c>
      <c r="B76" s="8" t="s">
        <v>31</v>
      </c>
      <c r="C76" s="8">
        <v>0.1</v>
      </c>
      <c r="D76" s="8" t="s">
        <v>2</v>
      </c>
      <c r="E76" s="8">
        <f>+A76*C76</f>
        <v>1.8</v>
      </c>
      <c r="F76" s="8">
        <f>+F75+1</f>
        <v>9</v>
      </c>
      <c r="G76" s="8" t="s">
        <v>31</v>
      </c>
      <c r="H76" s="8">
        <v>0.1</v>
      </c>
      <c r="I76" s="8" t="s">
        <v>2</v>
      </c>
      <c r="J76" s="8">
        <f>+F76*H76</f>
        <v>0.9</v>
      </c>
    </row>
    <row r="77" spans="1:10" x14ac:dyDescent="0.3">
      <c r="A77" s="21" t="s">
        <v>33</v>
      </c>
      <c r="B77" s="21"/>
      <c r="C77" s="14">
        <f>+C20</f>
        <v>9</v>
      </c>
      <c r="D77" s="14" t="s">
        <v>32</v>
      </c>
      <c r="E77" s="14">
        <f>+SUM(E73:E76)</f>
        <v>9.0000000000000018</v>
      </c>
      <c r="F77" s="21" t="s">
        <v>34</v>
      </c>
      <c r="G77" s="21"/>
      <c r="H77" s="14">
        <f>+B20</f>
        <v>4.5999999999999996</v>
      </c>
      <c r="I77" s="14" t="s">
        <v>32</v>
      </c>
      <c r="J77" s="14">
        <f>+SUM(J73:J76)</f>
        <v>4.6300000000000008</v>
      </c>
    </row>
    <row r="78" spans="1:10" x14ac:dyDescent="0.3">
      <c r="A78" s="22" t="str">
        <f>+IF(E77&gt;C77,"REDUCIR DISTANCIA",IF(E77&lt;C77,("AUMENTAR MEDIDA"),IF(C77=E77,("COINCIDEN DISTANCIAS"))))</f>
        <v>COINCIDEN DISTANCIAS</v>
      </c>
      <c r="B78" s="22"/>
      <c r="C78" s="22"/>
      <c r="D78" s="22"/>
      <c r="E78" s="22"/>
      <c r="F78" s="22" t="str">
        <f>+IF(J77&gt;H77,"REDUCIR DISTANCIA",IF(J77&lt;H77,("AUMENTAR MEDIDA"),IF(H77=J77,("COINCIDEN DISTANCIAS"))))</f>
        <v>REDUCIR DISTANCIA</v>
      </c>
      <c r="G78" s="22"/>
      <c r="H78" s="22"/>
      <c r="I78" s="22"/>
      <c r="J78" s="22"/>
    </row>
    <row r="81" spans="1:10" x14ac:dyDescent="0.3">
      <c r="A81" s="16" t="s">
        <v>44</v>
      </c>
      <c r="B81" s="16"/>
      <c r="C81" s="16"/>
      <c r="D81" s="16"/>
      <c r="E81" s="16"/>
      <c r="F81" s="16"/>
      <c r="G81" s="16"/>
      <c r="H81" s="16"/>
      <c r="I81" s="16"/>
      <c r="J81" s="16"/>
    </row>
    <row r="82" spans="1:10" x14ac:dyDescent="0.3">
      <c r="C82" s="17" t="s">
        <v>56</v>
      </c>
      <c r="D82" s="17"/>
      <c r="E82" s="18" t="s">
        <v>57</v>
      </c>
      <c r="F82" s="19"/>
    </row>
    <row r="83" spans="1:10" x14ac:dyDescent="0.3">
      <c r="C83" s="7" t="s">
        <v>45</v>
      </c>
      <c r="D83" s="8">
        <v>0.13</v>
      </c>
      <c r="E83" s="13" t="s">
        <v>58</v>
      </c>
      <c r="F83" s="13">
        <v>0.2</v>
      </c>
    </row>
    <row r="84" spans="1:10" x14ac:dyDescent="0.3">
      <c r="C84" s="7" t="s">
        <v>46</v>
      </c>
      <c r="D84" s="8">
        <v>0.3</v>
      </c>
      <c r="E84" s="13"/>
      <c r="F84" s="13"/>
    </row>
    <row r="85" spans="1:10" x14ac:dyDescent="0.3">
      <c r="C85" s="7" t="s">
        <v>47</v>
      </c>
      <c r="D85" s="8">
        <v>0.1</v>
      </c>
      <c r="E85" s="13" t="s">
        <v>59</v>
      </c>
      <c r="F85" s="13">
        <v>0.1</v>
      </c>
    </row>
    <row r="86" spans="1:10" x14ac:dyDescent="0.3">
      <c r="C86" s="7" t="s">
        <v>49</v>
      </c>
      <c r="D86" s="8">
        <v>0.48</v>
      </c>
      <c r="E86" s="13"/>
      <c r="F86" s="13"/>
    </row>
    <row r="87" spans="1:10" x14ac:dyDescent="0.3">
      <c r="C87" s="7" t="s">
        <v>48</v>
      </c>
      <c r="D87" s="8">
        <v>0.76</v>
      </c>
      <c r="E87" s="13" t="s">
        <v>60</v>
      </c>
      <c r="F87" s="13">
        <v>0.4</v>
      </c>
    </row>
    <row r="88" spans="1:10" x14ac:dyDescent="0.3">
      <c r="C88" s="7" t="s">
        <v>50</v>
      </c>
      <c r="D88" s="8">
        <v>0.04</v>
      </c>
      <c r="E88" s="7" t="s">
        <v>52</v>
      </c>
      <c r="F88" s="8">
        <v>0.05</v>
      </c>
    </row>
    <row r="89" spans="1:10" x14ac:dyDescent="0.3">
      <c r="C89" s="7" t="s">
        <v>51</v>
      </c>
      <c r="D89" s="8">
        <v>0.03</v>
      </c>
      <c r="E89" s="13"/>
      <c r="F89" s="13"/>
    </row>
    <row r="90" spans="1:10" x14ac:dyDescent="0.3">
      <c r="C90" s="7" t="s">
        <v>52</v>
      </c>
      <c r="D90" s="8">
        <v>0.05</v>
      </c>
      <c r="E90" s="13"/>
      <c r="F90" s="13"/>
    </row>
    <row r="91" spans="1:10" x14ac:dyDescent="0.3">
      <c r="C91" s="7" t="s">
        <v>51</v>
      </c>
      <c r="D91" s="8">
        <v>0.03</v>
      </c>
      <c r="E91" s="13"/>
      <c r="F91" s="13"/>
    </row>
    <row r="92" spans="1:10" x14ac:dyDescent="0.3">
      <c r="C92" s="7" t="s">
        <v>53</v>
      </c>
      <c r="D92" s="10" t="s">
        <v>54</v>
      </c>
      <c r="E92" s="3"/>
      <c r="F92" s="3"/>
    </row>
    <row r="93" spans="1:10" x14ac:dyDescent="0.3">
      <c r="C93" s="7" t="s">
        <v>55</v>
      </c>
      <c r="D93" s="8">
        <v>0.2</v>
      </c>
      <c r="E93" s="13"/>
      <c r="F93" s="13"/>
    </row>
    <row r="94" spans="1:10" x14ac:dyDescent="0.3">
      <c r="C94" s="7" t="s">
        <v>55</v>
      </c>
      <c r="D94" s="8">
        <v>0.45</v>
      </c>
      <c r="E94" s="13"/>
      <c r="F94" s="13"/>
    </row>
    <row r="96" spans="1:10" x14ac:dyDescent="0.3">
      <c r="A96" s="30" t="s">
        <v>61</v>
      </c>
      <c r="B96" s="30"/>
      <c r="C96" s="30"/>
      <c r="D96" s="30"/>
      <c r="E96" s="30"/>
      <c r="F96" s="30"/>
      <c r="G96" s="30"/>
      <c r="H96" s="30"/>
      <c r="I96" s="30"/>
      <c r="J96" s="30"/>
    </row>
    <row r="97" spans="1:6" x14ac:dyDescent="0.3">
      <c r="A97" t="s">
        <v>66</v>
      </c>
    </row>
    <row r="98" spans="1:6" ht="16.2" x14ac:dyDescent="0.3">
      <c r="B98" t="s">
        <v>62</v>
      </c>
      <c r="C98">
        <f>J21*I5</f>
        <v>600</v>
      </c>
      <c r="D98" s="33" t="s">
        <v>65</v>
      </c>
    </row>
    <row r="99" spans="1:6" ht="16.2" x14ac:dyDescent="0.3">
      <c r="B99" t="s">
        <v>63</v>
      </c>
      <c r="C99" s="32">
        <v>175</v>
      </c>
      <c r="D99" s="33" t="s">
        <v>65</v>
      </c>
    </row>
    <row r="100" spans="1:6" ht="16.2" x14ac:dyDescent="0.3">
      <c r="B100" t="s">
        <v>64</v>
      </c>
      <c r="C100">
        <f>C98+C99</f>
        <v>775</v>
      </c>
      <c r="D100" s="33" t="s">
        <v>65</v>
      </c>
    </row>
    <row r="102" spans="1:6" x14ac:dyDescent="0.3">
      <c r="A102" t="s">
        <v>67</v>
      </c>
    </row>
    <row r="103" spans="1:6" ht="16.2" x14ac:dyDescent="0.3">
      <c r="B103" t="s">
        <v>68</v>
      </c>
      <c r="C103">
        <v>100</v>
      </c>
      <c r="D103" s="33" t="s">
        <v>65</v>
      </c>
    </row>
    <row r="105" spans="1:6" x14ac:dyDescent="0.3">
      <c r="A105" t="s">
        <v>69</v>
      </c>
    </row>
    <row r="106" spans="1:6" x14ac:dyDescent="0.3">
      <c r="D106" t="s">
        <v>70</v>
      </c>
    </row>
    <row r="107" spans="1:6" x14ac:dyDescent="0.3">
      <c r="B107" t="s">
        <v>71</v>
      </c>
      <c r="D107" t="s">
        <v>75</v>
      </c>
      <c r="E107" s="35">
        <f>1.2*C100+1.6*C103</f>
        <v>1090</v>
      </c>
      <c r="F107" t="s">
        <v>77</v>
      </c>
    </row>
    <row r="108" spans="1:6" x14ac:dyDescent="0.3">
      <c r="B108" t="s">
        <v>72</v>
      </c>
      <c r="D108" t="s">
        <v>74</v>
      </c>
      <c r="E108">
        <f>1.2*C100</f>
        <v>930</v>
      </c>
      <c r="F108" t="s">
        <v>77</v>
      </c>
    </row>
    <row r="109" spans="1:6" x14ac:dyDescent="0.3">
      <c r="B109" t="s">
        <v>73</v>
      </c>
      <c r="D109" t="s">
        <v>76</v>
      </c>
      <c r="E109">
        <f>1.6*C103</f>
        <v>160</v>
      </c>
      <c r="F109" t="s">
        <v>77</v>
      </c>
    </row>
    <row r="114" spans="1:10" ht="15.6" x14ac:dyDescent="0.3">
      <c r="A114" s="36" t="s">
        <v>78</v>
      </c>
      <c r="B114" s="36"/>
      <c r="C114" s="36"/>
      <c r="D114" s="36"/>
      <c r="E114" s="36"/>
      <c r="F114" s="36"/>
      <c r="G114" s="36"/>
      <c r="H114" s="36"/>
      <c r="I114" s="36"/>
      <c r="J114" s="36"/>
    </row>
    <row r="115" spans="1:10" x14ac:dyDescent="0.3">
      <c r="A115" t="s">
        <v>79</v>
      </c>
    </row>
    <row r="123" spans="1:10" x14ac:dyDescent="0.3">
      <c r="E123" t="s">
        <v>90</v>
      </c>
      <c r="F123" t="s">
        <v>91</v>
      </c>
      <c r="G123" t="s">
        <v>92</v>
      </c>
    </row>
    <row r="124" spans="1:10" x14ac:dyDescent="0.3">
      <c r="B124" s="34"/>
      <c r="C124" s="37" t="s">
        <v>84</v>
      </c>
      <c r="D124" s="37"/>
      <c r="E124" s="37" t="s">
        <v>85</v>
      </c>
      <c r="F124" s="37"/>
      <c r="G124" s="37"/>
      <c r="H124" s="37" t="s">
        <v>89</v>
      </c>
      <c r="I124" s="34" t="s">
        <v>93</v>
      </c>
      <c r="J124" s="34" t="s">
        <v>94</v>
      </c>
    </row>
    <row r="125" spans="1:10" x14ac:dyDescent="0.3">
      <c r="B125" s="34"/>
      <c r="C125" s="37" t="s">
        <v>83</v>
      </c>
      <c r="D125" s="37"/>
      <c r="E125" s="34" t="s">
        <v>86</v>
      </c>
      <c r="F125" s="34" t="s">
        <v>87</v>
      </c>
      <c r="G125" s="34" t="s">
        <v>88</v>
      </c>
      <c r="H125" s="37"/>
      <c r="I125" s="34" t="s">
        <v>95</v>
      </c>
      <c r="J125" s="34" t="s">
        <v>95</v>
      </c>
    </row>
    <row r="126" spans="1:10" x14ac:dyDescent="0.3">
      <c r="B126" t="s">
        <v>80</v>
      </c>
      <c r="C126" t="s">
        <v>81</v>
      </c>
      <c r="D126">
        <v>3</v>
      </c>
      <c r="E126">
        <v>0</v>
      </c>
      <c r="F126">
        <v>8.8999999999999996E-2</v>
      </c>
      <c r="G126">
        <v>9.1999999999999998E-2</v>
      </c>
      <c r="H126" s="19">
        <v>7</v>
      </c>
      <c r="I126">
        <f>E126*412.83*POWER(D126,2)</f>
        <v>0</v>
      </c>
      <c r="J126">
        <f>(F126*327.83+G126*85)*POWER(D126,2)</f>
        <v>332.97183000000001</v>
      </c>
    </row>
    <row r="127" spans="1:10" x14ac:dyDescent="0.3">
      <c r="B127">
        <f>D126/D127</f>
        <v>0.5</v>
      </c>
      <c r="C127" t="s">
        <v>82</v>
      </c>
      <c r="D127">
        <v>6</v>
      </c>
      <c r="E127">
        <v>1.4E-2</v>
      </c>
      <c r="F127">
        <v>7.0000000000000001E-3</v>
      </c>
      <c r="G127">
        <v>7.0000000000000001E-3</v>
      </c>
      <c r="H127" s="19"/>
      <c r="I127">
        <f>E127*412.83*POWER(D127,2)</f>
        <v>208.06631999999999</v>
      </c>
      <c r="J127">
        <f>(F127*327.83+G127*85)*POWER(D127,2)</f>
        <v>104.03316</v>
      </c>
    </row>
    <row r="128" spans="1:10" x14ac:dyDescent="0.3">
      <c r="B128" s="34"/>
      <c r="C128" s="37" t="s">
        <v>84</v>
      </c>
      <c r="D128" s="37"/>
      <c r="E128" s="37" t="s">
        <v>85</v>
      </c>
      <c r="F128" s="37"/>
      <c r="G128" s="37"/>
      <c r="H128" s="37" t="s">
        <v>89</v>
      </c>
      <c r="I128" s="34" t="s">
        <v>93</v>
      </c>
      <c r="J128" s="34" t="s">
        <v>94</v>
      </c>
    </row>
    <row r="129" spans="2:10" x14ac:dyDescent="0.3">
      <c r="B129" s="34"/>
      <c r="C129" s="37" t="s">
        <v>98</v>
      </c>
      <c r="D129" s="37"/>
      <c r="E129" s="34" t="s">
        <v>86</v>
      </c>
      <c r="F129" s="34" t="s">
        <v>87</v>
      </c>
      <c r="G129" s="34" t="s">
        <v>88</v>
      </c>
      <c r="H129" s="37"/>
      <c r="I129" s="34" t="s">
        <v>95</v>
      </c>
      <c r="J129" s="34" t="s">
        <v>95</v>
      </c>
    </row>
    <row r="130" spans="2:10" x14ac:dyDescent="0.3">
      <c r="B130" t="s">
        <v>80</v>
      </c>
      <c r="C130" t="s">
        <v>81</v>
      </c>
      <c r="D130">
        <v>3</v>
      </c>
      <c r="E130">
        <v>0.71</v>
      </c>
      <c r="F130">
        <v>3.9E-2</v>
      </c>
      <c r="G130">
        <v>4.8000000000000001E-2</v>
      </c>
      <c r="H130" s="19">
        <v>4</v>
      </c>
      <c r="I130">
        <f>E130*446.06*POWER(D130,2)</f>
        <v>2850.3233999999998</v>
      </c>
      <c r="J130">
        <f>(F130*361.06+G130*85)*POWER(D130,2)</f>
        <v>163.45206000000002</v>
      </c>
    </row>
    <row r="131" spans="2:10" x14ac:dyDescent="0.3">
      <c r="B131">
        <f>D130/D131</f>
        <v>0.83333333333333326</v>
      </c>
      <c r="C131" t="s">
        <v>82</v>
      </c>
      <c r="D131">
        <v>3.6</v>
      </c>
      <c r="E131">
        <v>0.34</v>
      </c>
      <c r="F131">
        <v>1.9E-2</v>
      </c>
      <c r="G131">
        <v>2.3E-2</v>
      </c>
      <c r="H131" s="19"/>
      <c r="I131">
        <f>E131*446.06*POWER(D131,2)</f>
        <v>1965.5187840000003</v>
      </c>
      <c r="J131">
        <f>(F131*361.06+G131*85)*POWER(D131,2)</f>
        <v>114.2442144</v>
      </c>
    </row>
    <row r="132" spans="2:10" x14ac:dyDescent="0.3">
      <c r="B132" s="34"/>
      <c r="C132" s="37" t="s">
        <v>84</v>
      </c>
      <c r="D132" s="37"/>
      <c r="E132" s="37" t="s">
        <v>85</v>
      </c>
      <c r="F132" s="37"/>
      <c r="G132" s="37"/>
      <c r="H132" s="37" t="s">
        <v>89</v>
      </c>
      <c r="I132" s="34" t="s">
        <v>93</v>
      </c>
      <c r="J132" s="34" t="s">
        <v>94</v>
      </c>
    </row>
    <row r="133" spans="2:10" x14ac:dyDescent="0.3">
      <c r="B133" s="34"/>
      <c r="C133" s="37">
        <v>2</v>
      </c>
      <c r="D133" s="37"/>
      <c r="E133" s="34" t="s">
        <v>86</v>
      </c>
      <c r="F133" s="34" t="s">
        <v>87</v>
      </c>
      <c r="G133" s="34" t="s">
        <v>88</v>
      </c>
      <c r="H133" s="37"/>
      <c r="I133" s="34" t="s">
        <v>95</v>
      </c>
      <c r="J133" s="34" t="s">
        <v>95</v>
      </c>
    </row>
    <row r="134" spans="2:10" x14ac:dyDescent="0.3">
      <c r="B134" t="s">
        <v>80</v>
      </c>
      <c r="C134" t="s">
        <v>81</v>
      </c>
      <c r="D134">
        <v>6</v>
      </c>
      <c r="E134">
        <v>8.4000000000000005E-2</v>
      </c>
      <c r="F134">
        <v>3.5000000000000003E-2</v>
      </c>
      <c r="G134">
        <v>6.2E-2</v>
      </c>
      <c r="H134" s="19">
        <v>2</v>
      </c>
      <c r="I134" s="38">
        <f>E134*429.93*POWER(D134,2)</f>
        <v>1300.10832</v>
      </c>
      <c r="J134" s="38">
        <f>(F134*344.93+G134*85)*POWER(D134,2)</f>
        <v>624.33180000000016</v>
      </c>
    </row>
    <row r="135" spans="2:10" x14ac:dyDescent="0.3">
      <c r="B135">
        <f>D134/D135</f>
        <v>0.58997050147492625</v>
      </c>
      <c r="C135" t="s">
        <v>82</v>
      </c>
      <c r="D135">
        <v>10.17</v>
      </c>
      <c r="E135">
        <v>0.01</v>
      </c>
      <c r="F135">
        <v>4.0000000000000001E-3</v>
      </c>
      <c r="G135">
        <v>7.0000000000000001E-3</v>
      </c>
      <c r="H135" s="19"/>
      <c r="I135" s="38">
        <f>E135*429.93*POWER(D135,2)</f>
        <v>444.67186977000006</v>
      </c>
      <c r="J135" s="38">
        <f>(F135*344.93+G135*85)*POWER(D135,2)</f>
        <v>204.24311740799999</v>
      </c>
    </row>
    <row r="136" spans="2:10" x14ac:dyDescent="0.3">
      <c r="B136" s="34"/>
      <c r="C136" s="37" t="s">
        <v>84</v>
      </c>
      <c r="D136" s="37"/>
      <c r="E136" s="37" t="s">
        <v>85</v>
      </c>
      <c r="F136" s="37"/>
      <c r="G136" s="37"/>
      <c r="H136" s="37" t="s">
        <v>89</v>
      </c>
      <c r="I136" s="34" t="s">
        <v>93</v>
      </c>
      <c r="J136" s="34" t="s">
        <v>94</v>
      </c>
    </row>
    <row r="137" spans="2:10" x14ac:dyDescent="0.3">
      <c r="B137" s="34"/>
      <c r="C137" s="37">
        <v>3</v>
      </c>
      <c r="D137" s="37"/>
      <c r="E137" s="34" t="s">
        <v>86</v>
      </c>
      <c r="F137" s="34" t="s">
        <v>87</v>
      </c>
      <c r="G137" s="34" t="s">
        <v>88</v>
      </c>
      <c r="H137" s="37"/>
      <c r="I137" s="34" t="s">
        <v>95</v>
      </c>
      <c r="J137" s="34" t="s">
        <v>95</v>
      </c>
    </row>
    <row r="138" spans="2:10" x14ac:dyDescent="0.3">
      <c r="B138" t="s">
        <v>80</v>
      </c>
      <c r="C138" t="s">
        <v>81</v>
      </c>
      <c r="D138">
        <v>3</v>
      </c>
      <c r="E138">
        <v>0</v>
      </c>
      <c r="F138">
        <v>8.8999999999999996E-2</v>
      </c>
      <c r="G138">
        <v>9.1999999999999998E-2</v>
      </c>
      <c r="H138" s="19">
        <v>7</v>
      </c>
      <c r="I138" s="38">
        <f>E138*446.06*POWER(D138,2)</f>
        <v>0</v>
      </c>
      <c r="J138" s="38">
        <f>(F138*361.06+G138*85)*POWER(D138,2)</f>
        <v>359.58906000000002</v>
      </c>
    </row>
    <row r="139" spans="2:10" x14ac:dyDescent="0.3">
      <c r="B139">
        <f>D138/D139</f>
        <v>0.5</v>
      </c>
      <c r="C139" t="s">
        <v>82</v>
      </c>
      <c r="D139">
        <v>6</v>
      </c>
      <c r="E139">
        <v>1.4E-2</v>
      </c>
      <c r="F139">
        <v>7.0000000000000001E-3</v>
      </c>
      <c r="G139">
        <v>7.0000000000000001E-3</v>
      </c>
      <c r="H139" s="19"/>
      <c r="I139" s="38">
        <f>E139*446.06*POWER(D139,2)</f>
        <v>224.81423999999998</v>
      </c>
      <c r="J139" s="38">
        <f>(F139*361.06+G139*85)*POWER(D139,2)</f>
        <v>112.40711999999999</v>
      </c>
    </row>
    <row r="140" spans="2:10" x14ac:dyDescent="0.3">
      <c r="B140" s="34"/>
      <c r="C140" s="37" t="s">
        <v>84</v>
      </c>
      <c r="D140" s="37"/>
      <c r="E140" s="37" t="s">
        <v>85</v>
      </c>
      <c r="F140" s="37"/>
      <c r="G140" s="37"/>
      <c r="H140" s="37" t="s">
        <v>89</v>
      </c>
      <c r="I140" s="34" t="s">
        <v>93</v>
      </c>
      <c r="J140" s="34" t="s">
        <v>94</v>
      </c>
    </row>
    <row r="141" spans="2:10" x14ac:dyDescent="0.3">
      <c r="B141" s="34"/>
      <c r="C141" s="37">
        <v>4</v>
      </c>
      <c r="D141" s="37"/>
      <c r="E141" s="34" t="s">
        <v>86</v>
      </c>
      <c r="F141" s="34" t="s">
        <v>87</v>
      </c>
      <c r="G141" s="34" t="s">
        <v>88</v>
      </c>
      <c r="H141" s="37"/>
      <c r="I141" s="34" t="s">
        <v>95</v>
      </c>
      <c r="J141" s="34" t="s">
        <v>95</v>
      </c>
    </row>
    <row r="142" spans="2:10" x14ac:dyDescent="0.3">
      <c r="B142" t="s">
        <v>80</v>
      </c>
      <c r="C142" t="s">
        <v>81</v>
      </c>
      <c r="D142">
        <v>9</v>
      </c>
      <c r="E142">
        <v>7.0999999999999994E-2</v>
      </c>
      <c r="F142">
        <v>3.9E-2</v>
      </c>
      <c r="G142">
        <v>4.8000000000000001E-2</v>
      </c>
      <c r="H142" s="19">
        <v>4</v>
      </c>
      <c r="I142" s="38">
        <f>E142*414.8*POWER(D142,2)</f>
        <v>2385.5147999999999</v>
      </c>
      <c r="J142" s="38">
        <f>(F142*329.8+G142*85)*POWER(D142,2)</f>
        <v>1372.3181999999999</v>
      </c>
    </row>
    <row r="143" spans="2:10" x14ac:dyDescent="0.3">
      <c r="B143">
        <f>D142/D143</f>
        <v>0.81081081081081086</v>
      </c>
      <c r="C143" t="s">
        <v>82</v>
      </c>
      <c r="D143">
        <v>11.1</v>
      </c>
      <c r="E143">
        <v>3.4000000000000002E-2</v>
      </c>
      <c r="F143">
        <v>1.9E-2</v>
      </c>
      <c r="G143">
        <v>2.3E-2</v>
      </c>
      <c r="H143" s="19"/>
      <c r="I143" s="38">
        <f>E143*414.8*POWER(D143,2)</f>
        <v>1737.655272</v>
      </c>
      <c r="J143" s="38">
        <f>(F143*329.8+G143*85)*POWER(D143,2)</f>
        <v>1012.934052</v>
      </c>
    </row>
    <row r="144" spans="2:10" x14ac:dyDescent="0.3">
      <c r="B144" s="34"/>
      <c r="C144" s="37" t="s">
        <v>84</v>
      </c>
      <c r="D144" s="37"/>
      <c r="E144" s="37" t="s">
        <v>85</v>
      </c>
      <c r="F144" s="37"/>
      <c r="G144" s="37"/>
      <c r="H144" s="37" t="s">
        <v>89</v>
      </c>
      <c r="I144" s="34" t="s">
        <v>93</v>
      </c>
      <c r="J144" s="34" t="s">
        <v>94</v>
      </c>
    </row>
    <row r="145" spans="1:10" x14ac:dyDescent="0.3">
      <c r="B145" s="34"/>
      <c r="C145" s="37">
        <v>5</v>
      </c>
      <c r="D145" s="37"/>
      <c r="E145" s="34" t="s">
        <v>86</v>
      </c>
      <c r="F145" s="34" t="s">
        <v>87</v>
      </c>
      <c r="G145" s="34" t="s">
        <v>88</v>
      </c>
      <c r="H145" s="37"/>
      <c r="I145" s="34" t="s">
        <v>95</v>
      </c>
      <c r="J145" s="34" t="s">
        <v>95</v>
      </c>
    </row>
    <row r="146" spans="1:10" x14ac:dyDescent="0.3">
      <c r="B146" t="s">
        <v>80</v>
      </c>
      <c r="C146" t="s">
        <v>81</v>
      </c>
      <c r="D146">
        <v>6</v>
      </c>
      <c r="E146">
        <v>8.5000000000000006E-2</v>
      </c>
      <c r="F146">
        <v>5.1999999999999998E-2</v>
      </c>
      <c r="G146">
        <v>7.0000000000000007E-2</v>
      </c>
      <c r="H146" s="19">
        <v>8</v>
      </c>
      <c r="I146" s="38">
        <f>E146*429.93*POWER(D146,2)</f>
        <v>1315.5858000000003</v>
      </c>
      <c r="J146" s="38">
        <f>(F146*344.93+G146*85)*POWER(D146,2)</f>
        <v>859.90895999999998</v>
      </c>
    </row>
    <row r="147" spans="1:10" x14ac:dyDescent="0.3">
      <c r="B147">
        <f>D146/D147</f>
        <v>0.58997050147492625</v>
      </c>
      <c r="C147" t="s">
        <v>82</v>
      </c>
      <c r="D147">
        <v>10.17</v>
      </c>
      <c r="E147">
        <v>1.7999999999999999E-2</v>
      </c>
      <c r="F147">
        <v>7.0000000000000001E-3</v>
      </c>
      <c r="G147">
        <v>8.9999999999999993E-3</v>
      </c>
      <c r="H147" s="19"/>
      <c r="I147" s="38">
        <f>E147*429.93*POWER(D147,2)</f>
        <v>800.40936558600004</v>
      </c>
      <c r="J147" s="38">
        <f>(F147*344.93+G147*85)*POWER(D147,2)</f>
        <v>328.85322183899996</v>
      </c>
    </row>
    <row r="148" spans="1:10" x14ac:dyDescent="0.3">
      <c r="B148" s="34"/>
      <c r="C148" s="37" t="s">
        <v>84</v>
      </c>
      <c r="D148" s="37"/>
      <c r="E148" s="37" t="s">
        <v>85</v>
      </c>
      <c r="F148" s="37"/>
      <c r="G148" s="37"/>
      <c r="H148" s="37" t="s">
        <v>89</v>
      </c>
      <c r="I148" s="34" t="s">
        <v>93</v>
      </c>
      <c r="J148" s="34" t="s">
        <v>94</v>
      </c>
    </row>
    <row r="149" spans="1:10" x14ac:dyDescent="0.3">
      <c r="B149" s="34"/>
      <c r="C149" s="37">
        <v>6</v>
      </c>
      <c r="D149" s="37"/>
      <c r="E149" s="34" t="s">
        <v>86</v>
      </c>
      <c r="F149" s="34" t="s">
        <v>87</v>
      </c>
      <c r="G149" s="34" t="s">
        <v>88</v>
      </c>
      <c r="H149" s="37"/>
      <c r="I149" s="34" t="s">
        <v>95</v>
      </c>
      <c r="J149" s="34" t="s">
        <v>95</v>
      </c>
    </row>
    <row r="150" spans="1:10" x14ac:dyDescent="0.3">
      <c r="B150" t="s">
        <v>80</v>
      </c>
      <c r="C150" t="s">
        <v>81</v>
      </c>
      <c r="D150">
        <v>3</v>
      </c>
      <c r="E150">
        <v>0</v>
      </c>
      <c r="F150">
        <v>8.8999999999999996E-2</v>
      </c>
      <c r="G150">
        <v>9.1999999999999998E-2</v>
      </c>
      <c r="H150" s="19">
        <v>7</v>
      </c>
      <c r="I150" s="38">
        <f>E150*446.06*POWER(D150,2)</f>
        <v>0</v>
      </c>
      <c r="J150" s="38">
        <f>(F150*361.06+G150*85)*POWER(D150,2)</f>
        <v>359.58906000000002</v>
      </c>
    </row>
    <row r="151" spans="1:10" x14ac:dyDescent="0.3">
      <c r="B151">
        <f>D150/D151</f>
        <v>0.5</v>
      </c>
      <c r="C151" t="s">
        <v>82</v>
      </c>
      <c r="D151">
        <v>6</v>
      </c>
      <c r="E151">
        <v>1.4E-2</v>
      </c>
      <c r="F151">
        <v>7.0000000000000001E-3</v>
      </c>
      <c r="G151">
        <v>7.0000000000000001E-3</v>
      </c>
      <c r="H151" s="19"/>
      <c r="I151" s="38">
        <f>E151*446.06*POWER(D151,2)</f>
        <v>224.81423999999998</v>
      </c>
      <c r="J151" s="38">
        <f>(F151*361.06+G151*85)*POWER(D151,2)</f>
        <v>112.40711999999999</v>
      </c>
    </row>
    <row r="152" spans="1:10" x14ac:dyDescent="0.3">
      <c r="B152" s="34"/>
      <c r="C152" s="37" t="s">
        <v>84</v>
      </c>
      <c r="D152" s="37"/>
      <c r="E152" s="37" t="s">
        <v>85</v>
      </c>
      <c r="F152" s="37"/>
      <c r="G152" s="37"/>
      <c r="H152" s="37" t="s">
        <v>89</v>
      </c>
      <c r="I152" s="34" t="s">
        <v>93</v>
      </c>
      <c r="J152" s="34" t="s">
        <v>94</v>
      </c>
    </row>
    <row r="153" spans="1:10" x14ac:dyDescent="0.3">
      <c r="B153" s="34"/>
      <c r="C153" s="37">
        <v>7</v>
      </c>
      <c r="D153" s="37"/>
      <c r="E153" s="34" t="s">
        <v>86</v>
      </c>
      <c r="F153" s="34" t="s">
        <v>87</v>
      </c>
      <c r="G153" s="34" t="s">
        <v>88</v>
      </c>
      <c r="H153" s="37"/>
      <c r="I153" s="34" t="s">
        <v>95</v>
      </c>
      <c r="J153" s="34" t="s">
        <v>95</v>
      </c>
    </row>
    <row r="154" spans="1:10" x14ac:dyDescent="0.3">
      <c r="B154" t="s">
        <v>80</v>
      </c>
      <c r="C154" t="s">
        <v>81</v>
      </c>
      <c r="D154">
        <v>4.5999999999999996</v>
      </c>
      <c r="E154">
        <v>9.4E-2</v>
      </c>
      <c r="F154">
        <v>5.8999999999999997E-2</v>
      </c>
      <c r="G154">
        <v>7.6999999999999999E-2</v>
      </c>
      <c r="H154" s="19">
        <v>4</v>
      </c>
      <c r="I154" s="38">
        <f>E154*443.43*POWER(D154,2)</f>
        <v>882.00000719999991</v>
      </c>
      <c r="J154" s="38">
        <f>(F154*358.43+G154*85)*POWER(D154,2)</f>
        <v>585.97054919999982</v>
      </c>
    </row>
    <row r="155" spans="1:10" x14ac:dyDescent="0.3">
      <c r="B155">
        <f>D154/D155</f>
        <v>0.51111111111111107</v>
      </c>
      <c r="C155" t="s">
        <v>82</v>
      </c>
      <c r="D155">
        <v>9</v>
      </c>
      <c r="E155">
        <v>8.0000000000000002E-3</v>
      </c>
      <c r="F155">
        <v>5.0000000000000001E-3</v>
      </c>
      <c r="G155">
        <v>7.0000000000000001E-3</v>
      </c>
      <c r="H155" s="19"/>
      <c r="I155" s="38">
        <f>E155*443.43*POWER(D155,2)</f>
        <v>287.34264000000002</v>
      </c>
      <c r="J155" s="38">
        <f>(F155*358.43+G155*85)*POWER(D155,2)</f>
        <v>193.35915</v>
      </c>
    </row>
    <row r="159" spans="1:10" ht="15.6" x14ac:dyDescent="0.3">
      <c r="A159" s="36" t="s">
        <v>99</v>
      </c>
      <c r="B159" s="36"/>
      <c r="C159" s="36"/>
      <c r="D159" s="36"/>
      <c r="E159" s="36"/>
      <c r="F159" s="36"/>
      <c r="G159" s="36"/>
      <c r="H159" s="36"/>
      <c r="I159" s="36"/>
      <c r="J159" s="36"/>
    </row>
    <row r="164" spans="5:14" x14ac:dyDescent="0.3">
      <c r="E164" t="s">
        <v>135</v>
      </c>
      <c r="F164" t="s">
        <v>97</v>
      </c>
      <c r="M164" t="s">
        <v>135</v>
      </c>
      <c r="N164" t="s">
        <v>96</v>
      </c>
    </row>
    <row r="211" spans="1:10" ht="15.6" x14ac:dyDescent="0.3">
      <c r="A211" s="36" t="s">
        <v>134</v>
      </c>
      <c r="B211" s="36"/>
      <c r="C211" s="36"/>
      <c r="D211" s="36"/>
      <c r="E211" s="36"/>
      <c r="F211" s="36"/>
      <c r="G211" s="36"/>
      <c r="H211" s="36"/>
      <c r="I211" s="36"/>
      <c r="J211" s="36"/>
    </row>
    <row r="225" spans="2:8" x14ac:dyDescent="0.3">
      <c r="B225" t="s">
        <v>106</v>
      </c>
    </row>
    <row r="226" spans="2:8" x14ac:dyDescent="0.3">
      <c r="B226" t="s">
        <v>100</v>
      </c>
      <c r="C226">
        <v>1965.51</v>
      </c>
      <c r="E226" t="s">
        <v>102</v>
      </c>
      <c r="F226" t="s">
        <v>103</v>
      </c>
      <c r="G226" t="s">
        <v>104</v>
      </c>
    </row>
    <row r="227" spans="2:8" x14ac:dyDescent="0.3">
      <c r="B227" t="s">
        <v>101</v>
      </c>
      <c r="C227">
        <v>208.07</v>
      </c>
      <c r="E227">
        <f>C227</f>
        <v>208.07</v>
      </c>
      <c r="F227" t="s">
        <v>103</v>
      </c>
      <c r="G227">
        <f>0.8*C226</f>
        <v>1572.4080000000001</v>
      </c>
      <c r="H227" t="s">
        <v>105</v>
      </c>
    </row>
    <row r="229" spans="2:8" x14ac:dyDescent="0.3">
      <c r="B229" t="s">
        <v>107</v>
      </c>
    </row>
    <row r="231" spans="2:8" x14ac:dyDescent="0.3">
      <c r="E231" t="s">
        <v>102</v>
      </c>
      <c r="F231" t="s">
        <v>108</v>
      </c>
      <c r="G231" t="s">
        <v>104</v>
      </c>
    </row>
    <row r="232" spans="2:8" x14ac:dyDescent="0.3">
      <c r="E232">
        <f>C227</f>
        <v>208.07</v>
      </c>
      <c r="F232" t="s">
        <v>108</v>
      </c>
      <c r="G232">
        <f>0.8*C226</f>
        <v>1572.4080000000001</v>
      </c>
      <c r="H232" t="s">
        <v>109</v>
      </c>
    </row>
    <row r="234" spans="2:8" x14ac:dyDescent="0.3">
      <c r="C234" t="s">
        <v>110</v>
      </c>
      <c r="D234">
        <f>C227</f>
        <v>208.07</v>
      </c>
      <c r="F234" t="s">
        <v>116</v>
      </c>
      <c r="G234">
        <v>6</v>
      </c>
    </row>
    <row r="235" spans="2:8" x14ac:dyDescent="0.3">
      <c r="C235" t="s">
        <v>100</v>
      </c>
      <c r="D235">
        <f>C226</f>
        <v>1965.51</v>
      </c>
      <c r="F235" t="s">
        <v>117</v>
      </c>
      <c r="G235">
        <v>3.6</v>
      </c>
    </row>
    <row r="236" spans="2:8" x14ac:dyDescent="0.3">
      <c r="C236" t="s">
        <v>111</v>
      </c>
      <c r="D236">
        <f>D235-D234</f>
        <v>1757.44</v>
      </c>
    </row>
    <row r="237" spans="2:8" x14ac:dyDescent="0.3">
      <c r="C237" t="s">
        <v>112</v>
      </c>
      <c r="D237" t="s">
        <v>113</v>
      </c>
      <c r="E237">
        <f>G234/(G235+G234)</f>
        <v>0.625</v>
      </c>
    </row>
    <row r="238" spans="2:8" x14ac:dyDescent="0.3">
      <c r="C238" t="s">
        <v>114</v>
      </c>
      <c r="D238" t="s">
        <v>115</v>
      </c>
      <c r="E238">
        <f>G235/(G235+G234)</f>
        <v>0.375</v>
      </c>
    </row>
    <row r="239" spans="2:8" x14ac:dyDescent="0.3">
      <c r="C239" s="40" t="s">
        <v>118</v>
      </c>
      <c r="D239" s="40" t="s">
        <v>120</v>
      </c>
      <c r="E239" s="40">
        <f>D234+D236*E237</f>
        <v>1306.47</v>
      </c>
    </row>
    <row r="240" spans="2:8" x14ac:dyDescent="0.3">
      <c r="C240" s="40" t="s">
        <v>118</v>
      </c>
      <c r="D240" s="40" t="s">
        <v>119</v>
      </c>
      <c r="E240" s="40">
        <f>D235-D236*E238</f>
        <v>1306.47</v>
      </c>
    </row>
    <row r="265" spans="2:8" x14ac:dyDescent="0.3">
      <c r="B265" t="s">
        <v>106</v>
      </c>
    </row>
    <row r="266" spans="2:8" x14ac:dyDescent="0.3">
      <c r="B266" t="s">
        <v>100</v>
      </c>
      <c r="C266">
        <v>1300.0999999999999</v>
      </c>
      <c r="E266" t="s">
        <v>102</v>
      </c>
      <c r="F266" t="s">
        <v>103</v>
      </c>
      <c r="G266" t="s">
        <v>104</v>
      </c>
    </row>
    <row r="267" spans="2:8" x14ac:dyDescent="0.3">
      <c r="B267" t="s">
        <v>101</v>
      </c>
      <c r="C267">
        <v>0</v>
      </c>
      <c r="E267">
        <f>C267</f>
        <v>0</v>
      </c>
      <c r="F267" t="s">
        <v>103</v>
      </c>
      <c r="G267">
        <f>0.8*C266</f>
        <v>1040.08</v>
      </c>
      <c r="H267" t="s">
        <v>105</v>
      </c>
    </row>
    <row r="269" spans="2:8" x14ac:dyDescent="0.3">
      <c r="B269" t="s">
        <v>107</v>
      </c>
    </row>
    <row r="271" spans="2:8" x14ac:dyDescent="0.3">
      <c r="E271" t="s">
        <v>102</v>
      </c>
      <c r="F271" t="s">
        <v>108</v>
      </c>
      <c r="G271" t="s">
        <v>104</v>
      </c>
    </row>
    <row r="272" spans="2:8" x14ac:dyDescent="0.3">
      <c r="E272">
        <f>C267</f>
        <v>0</v>
      </c>
      <c r="F272" t="s">
        <v>108</v>
      </c>
      <c r="G272">
        <f>0.8*C266</f>
        <v>1040.08</v>
      </c>
      <c r="H272" t="s">
        <v>109</v>
      </c>
    </row>
    <row r="274" spans="3:7" x14ac:dyDescent="0.3">
      <c r="C274" t="s">
        <v>110</v>
      </c>
      <c r="D274">
        <f>C267</f>
        <v>0</v>
      </c>
      <c r="F274" t="s">
        <v>116</v>
      </c>
      <c r="G274">
        <v>6</v>
      </c>
    </row>
    <row r="275" spans="3:7" x14ac:dyDescent="0.3">
      <c r="C275" t="s">
        <v>100</v>
      </c>
      <c r="D275">
        <f>C266</f>
        <v>1300.0999999999999</v>
      </c>
      <c r="F275" t="s">
        <v>117</v>
      </c>
      <c r="G275">
        <v>3.6</v>
      </c>
    </row>
    <row r="276" spans="3:7" x14ac:dyDescent="0.3">
      <c r="C276" t="s">
        <v>111</v>
      </c>
      <c r="D276">
        <f>D275-D274</f>
        <v>1300.0999999999999</v>
      </c>
    </row>
    <row r="277" spans="3:7" x14ac:dyDescent="0.3">
      <c r="C277" t="s">
        <v>112</v>
      </c>
      <c r="D277" t="s">
        <v>113</v>
      </c>
      <c r="E277">
        <f>G274/(G275+G274)</f>
        <v>0.625</v>
      </c>
    </row>
    <row r="278" spans="3:7" x14ac:dyDescent="0.3">
      <c r="C278" t="s">
        <v>114</v>
      </c>
      <c r="D278" t="s">
        <v>115</v>
      </c>
      <c r="E278">
        <f>G275/(G275+G274)</f>
        <v>0.375</v>
      </c>
    </row>
    <row r="279" spans="3:7" x14ac:dyDescent="0.3">
      <c r="C279" s="40" t="s">
        <v>118</v>
      </c>
      <c r="D279" s="40" t="s">
        <v>120</v>
      </c>
      <c r="E279" s="40">
        <f>D274+D276*E277</f>
        <v>812.5625</v>
      </c>
    </row>
    <row r="280" spans="3:7" x14ac:dyDescent="0.3">
      <c r="C280" s="40" t="s">
        <v>118</v>
      </c>
      <c r="D280" s="40" t="s">
        <v>119</v>
      </c>
      <c r="E280" s="40">
        <f>D275-D276*E278</f>
        <v>812.5625</v>
      </c>
    </row>
    <row r="302" spans="2:8" x14ac:dyDescent="0.3">
      <c r="B302" t="s">
        <v>106</v>
      </c>
    </row>
    <row r="303" spans="2:8" x14ac:dyDescent="0.3">
      <c r="B303" t="s">
        <v>100</v>
      </c>
      <c r="C303">
        <v>2385.5100000000002</v>
      </c>
      <c r="E303" t="s">
        <v>102</v>
      </c>
      <c r="F303" t="s">
        <v>103</v>
      </c>
      <c r="G303" t="s">
        <v>104</v>
      </c>
    </row>
    <row r="304" spans="2:8" x14ac:dyDescent="0.3">
      <c r="B304" t="s">
        <v>101</v>
      </c>
      <c r="C304">
        <v>1300.0999999999999</v>
      </c>
      <c r="E304">
        <f>C304</f>
        <v>1300.0999999999999</v>
      </c>
      <c r="F304" t="s">
        <v>103</v>
      </c>
      <c r="G304">
        <f>0.8*C303</f>
        <v>1908.4080000000004</v>
      </c>
      <c r="H304" t="s">
        <v>105</v>
      </c>
    </row>
    <row r="306" spans="2:8" x14ac:dyDescent="0.3">
      <c r="B306" t="s">
        <v>107</v>
      </c>
    </row>
    <row r="308" spans="2:8" x14ac:dyDescent="0.3">
      <c r="E308" t="s">
        <v>102</v>
      </c>
      <c r="F308" t="s">
        <v>108</v>
      </c>
      <c r="G308" t="s">
        <v>104</v>
      </c>
    </row>
    <row r="309" spans="2:8" x14ac:dyDescent="0.3">
      <c r="E309">
        <f>C304</f>
        <v>1300.0999999999999</v>
      </c>
      <c r="F309" t="s">
        <v>108</v>
      </c>
      <c r="G309">
        <f>0.8*C303</f>
        <v>1908.4080000000004</v>
      </c>
      <c r="H309" t="s">
        <v>109</v>
      </c>
    </row>
    <row r="311" spans="2:8" x14ac:dyDescent="0.3">
      <c r="C311" t="s">
        <v>110</v>
      </c>
      <c r="D311">
        <f>C304</f>
        <v>1300.0999999999999</v>
      </c>
      <c r="F311" t="s">
        <v>116</v>
      </c>
      <c r="G311">
        <v>6</v>
      </c>
    </row>
    <row r="312" spans="2:8" x14ac:dyDescent="0.3">
      <c r="C312" t="s">
        <v>100</v>
      </c>
      <c r="D312">
        <f>C303</f>
        <v>2385.5100000000002</v>
      </c>
      <c r="F312" t="s">
        <v>117</v>
      </c>
      <c r="G312">
        <v>3.6</v>
      </c>
    </row>
    <row r="313" spans="2:8" x14ac:dyDescent="0.3">
      <c r="C313" t="s">
        <v>111</v>
      </c>
      <c r="D313">
        <f>D312-D311</f>
        <v>1085.4100000000003</v>
      </c>
    </row>
    <row r="314" spans="2:8" x14ac:dyDescent="0.3">
      <c r="C314" t="s">
        <v>112</v>
      </c>
      <c r="D314" t="s">
        <v>113</v>
      </c>
      <c r="E314">
        <f>G311/(G312+G311)</f>
        <v>0.625</v>
      </c>
    </row>
    <row r="315" spans="2:8" x14ac:dyDescent="0.3">
      <c r="C315" t="s">
        <v>114</v>
      </c>
      <c r="D315" t="s">
        <v>115</v>
      </c>
      <c r="E315">
        <f>G312/(G312+G311)</f>
        <v>0.375</v>
      </c>
    </row>
    <row r="316" spans="2:8" x14ac:dyDescent="0.3">
      <c r="C316" s="40" t="s">
        <v>118</v>
      </c>
      <c r="D316" s="40" t="s">
        <v>120</v>
      </c>
      <c r="E316" s="40">
        <f>D311+D313*E314</f>
        <v>1978.48125</v>
      </c>
    </row>
    <row r="317" spans="2:8" x14ac:dyDescent="0.3">
      <c r="C317" s="40" t="s">
        <v>118</v>
      </c>
      <c r="D317" s="40" t="s">
        <v>119</v>
      </c>
      <c r="E317" s="40">
        <f>D312-D313*E315</f>
        <v>1978.48125</v>
      </c>
    </row>
    <row r="338" spans="2:8" x14ac:dyDescent="0.3">
      <c r="B338" t="s">
        <v>106</v>
      </c>
    </row>
    <row r="339" spans="2:8" x14ac:dyDescent="0.3">
      <c r="B339" t="s">
        <v>100</v>
      </c>
      <c r="C339">
        <v>2385.5100000000002</v>
      </c>
      <c r="E339" t="s">
        <v>102</v>
      </c>
      <c r="F339" t="s">
        <v>103</v>
      </c>
      <c r="G339" t="s">
        <v>104</v>
      </c>
    </row>
    <row r="340" spans="2:8" x14ac:dyDescent="0.3">
      <c r="B340" t="s">
        <v>101</v>
      </c>
      <c r="C340">
        <v>1315.6</v>
      </c>
      <c r="E340">
        <f>C340</f>
        <v>1315.6</v>
      </c>
      <c r="F340" t="s">
        <v>103</v>
      </c>
      <c r="G340">
        <f>0.8*C339</f>
        <v>1908.4080000000004</v>
      </c>
      <c r="H340" t="s">
        <v>105</v>
      </c>
    </row>
    <row r="342" spans="2:8" x14ac:dyDescent="0.3">
      <c r="B342" t="s">
        <v>107</v>
      </c>
    </row>
    <row r="344" spans="2:8" x14ac:dyDescent="0.3">
      <c r="E344" t="s">
        <v>102</v>
      </c>
      <c r="F344" t="s">
        <v>108</v>
      </c>
      <c r="G344" t="s">
        <v>104</v>
      </c>
    </row>
    <row r="345" spans="2:8" x14ac:dyDescent="0.3">
      <c r="E345">
        <f>C340</f>
        <v>1315.6</v>
      </c>
      <c r="F345" t="s">
        <v>108</v>
      </c>
      <c r="G345">
        <f>0.8*C339</f>
        <v>1908.4080000000004</v>
      </c>
      <c r="H345" t="s">
        <v>109</v>
      </c>
    </row>
    <row r="347" spans="2:8" x14ac:dyDescent="0.3">
      <c r="C347" t="s">
        <v>110</v>
      </c>
      <c r="D347">
        <f>C340</f>
        <v>1315.6</v>
      </c>
      <c r="F347" t="s">
        <v>116</v>
      </c>
      <c r="G347">
        <v>6</v>
      </c>
    </row>
    <row r="348" spans="2:8" x14ac:dyDescent="0.3">
      <c r="C348" t="s">
        <v>100</v>
      </c>
      <c r="D348">
        <f>C339</f>
        <v>2385.5100000000002</v>
      </c>
      <c r="F348" t="s">
        <v>117</v>
      </c>
      <c r="G348">
        <v>3.6</v>
      </c>
    </row>
    <row r="349" spans="2:8" x14ac:dyDescent="0.3">
      <c r="C349" t="s">
        <v>111</v>
      </c>
      <c r="D349">
        <f>D348-D347</f>
        <v>1069.9100000000003</v>
      </c>
    </row>
    <row r="350" spans="2:8" x14ac:dyDescent="0.3">
      <c r="C350" t="s">
        <v>112</v>
      </c>
      <c r="D350" t="s">
        <v>113</v>
      </c>
      <c r="E350">
        <f>G347/(G348+G347)</f>
        <v>0.625</v>
      </c>
    </row>
    <row r="351" spans="2:8" x14ac:dyDescent="0.3">
      <c r="C351" t="s">
        <v>114</v>
      </c>
      <c r="D351" t="s">
        <v>115</v>
      </c>
      <c r="E351">
        <f>G348/(G348+G347)</f>
        <v>0.375</v>
      </c>
    </row>
    <row r="352" spans="2:8" x14ac:dyDescent="0.3">
      <c r="C352" s="40" t="s">
        <v>118</v>
      </c>
      <c r="D352" s="40" t="s">
        <v>120</v>
      </c>
      <c r="E352" s="40">
        <f>D347+D349*E350</f>
        <v>1984.29375</v>
      </c>
    </row>
    <row r="353" spans="2:5" x14ac:dyDescent="0.3">
      <c r="C353" s="40" t="s">
        <v>118</v>
      </c>
      <c r="D353" s="40" t="s">
        <v>119</v>
      </c>
      <c r="E353" s="40">
        <f>D348-D349*E351</f>
        <v>1984.29375</v>
      </c>
    </row>
    <row r="368" spans="2:5" x14ac:dyDescent="0.3">
      <c r="B368" t="s">
        <v>106</v>
      </c>
    </row>
    <row r="369" spans="2:8" x14ac:dyDescent="0.3">
      <c r="B369" t="s">
        <v>100</v>
      </c>
      <c r="C369">
        <v>1315.6</v>
      </c>
      <c r="E369" t="s">
        <v>102</v>
      </c>
      <c r="F369" t="s">
        <v>103</v>
      </c>
      <c r="G369" t="s">
        <v>104</v>
      </c>
    </row>
    <row r="370" spans="2:8" x14ac:dyDescent="0.3">
      <c r="B370" t="s">
        <v>101</v>
      </c>
      <c r="C370">
        <v>0</v>
      </c>
      <c r="E370">
        <f>C370</f>
        <v>0</v>
      </c>
      <c r="F370" t="s">
        <v>103</v>
      </c>
      <c r="G370">
        <f>0.8*C369</f>
        <v>1052.48</v>
      </c>
      <c r="H370" t="s">
        <v>105</v>
      </c>
    </row>
    <row r="372" spans="2:8" x14ac:dyDescent="0.3">
      <c r="B372" t="s">
        <v>107</v>
      </c>
    </row>
    <row r="374" spans="2:8" x14ac:dyDescent="0.3">
      <c r="E374" t="s">
        <v>102</v>
      </c>
      <c r="F374" t="s">
        <v>108</v>
      </c>
      <c r="G374" t="s">
        <v>104</v>
      </c>
    </row>
    <row r="375" spans="2:8" x14ac:dyDescent="0.3">
      <c r="E375">
        <f>C370</f>
        <v>0</v>
      </c>
      <c r="F375" t="s">
        <v>108</v>
      </c>
      <c r="G375">
        <f>0.8*C369</f>
        <v>1052.48</v>
      </c>
      <c r="H375" t="s">
        <v>109</v>
      </c>
    </row>
    <row r="377" spans="2:8" x14ac:dyDescent="0.3">
      <c r="C377" t="s">
        <v>110</v>
      </c>
      <c r="D377">
        <f>C370</f>
        <v>0</v>
      </c>
      <c r="F377" t="s">
        <v>116</v>
      </c>
      <c r="G377">
        <v>6</v>
      </c>
    </row>
    <row r="378" spans="2:8" x14ac:dyDescent="0.3">
      <c r="C378" t="s">
        <v>100</v>
      </c>
      <c r="D378">
        <f>C369</f>
        <v>1315.6</v>
      </c>
      <c r="F378" t="s">
        <v>117</v>
      </c>
      <c r="G378">
        <v>3.6</v>
      </c>
    </row>
    <row r="379" spans="2:8" x14ac:dyDescent="0.3">
      <c r="C379" t="s">
        <v>111</v>
      </c>
      <c r="D379">
        <f>D378-D377</f>
        <v>1315.6</v>
      </c>
    </row>
    <row r="380" spans="2:8" x14ac:dyDescent="0.3">
      <c r="C380" t="s">
        <v>112</v>
      </c>
      <c r="D380" t="s">
        <v>113</v>
      </c>
      <c r="E380">
        <f>G377/(G378+G377)</f>
        <v>0.625</v>
      </c>
    </row>
    <row r="381" spans="2:8" x14ac:dyDescent="0.3">
      <c r="C381" t="s">
        <v>114</v>
      </c>
      <c r="D381" t="s">
        <v>115</v>
      </c>
      <c r="E381">
        <f>G378/(G378+G377)</f>
        <v>0.375</v>
      </c>
    </row>
    <row r="382" spans="2:8" x14ac:dyDescent="0.3">
      <c r="C382" s="40" t="s">
        <v>118</v>
      </c>
      <c r="D382" s="40" t="s">
        <v>120</v>
      </c>
      <c r="E382" s="40">
        <f>D377+D379*E380</f>
        <v>822.25</v>
      </c>
    </row>
    <row r="383" spans="2:8" x14ac:dyDescent="0.3">
      <c r="C383" s="40" t="s">
        <v>118</v>
      </c>
      <c r="D383" s="40" t="s">
        <v>119</v>
      </c>
      <c r="E383" s="40">
        <f>D378-D379*E381</f>
        <v>822.25</v>
      </c>
    </row>
    <row r="402" spans="2:8" x14ac:dyDescent="0.3">
      <c r="B402" t="s">
        <v>106</v>
      </c>
    </row>
    <row r="403" spans="2:8" x14ac:dyDescent="0.3">
      <c r="B403" t="s">
        <v>100</v>
      </c>
      <c r="C403">
        <v>1315.6</v>
      </c>
      <c r="E403" t="s">
        <v>102</v>
      </c>
      <c r="F403" t="s">
        <v>103</v>
      </c>
      <c r="G403" t="s">
        <v>104</v>
      </c>
    </row>
    <row r="404" spans="2:8" x14ac:dyDescent="0.3">
      <c r="B404" t="s">
        <v>101</v>
      </c>
      <c r="C404">
        <v>287.33999999999997</v>
      </c>
      <c r="E404">
        <f>C404</f>
        <v>287.33999999999997</v>
      </c>
      <c r="F404" t="s">
        <v>103</v>
      </c>
      <c r="G404">
        <f>0.8*C403</f>
        <v>1052.48</v>
      </c>
      <c r="H404" t="s">
        <v>105</v>
      </c>
    </row>
    <row r="406" spans="2:8" x14ac:dyDescent="0.3">
      <c r="B406" t="s">
        <v>107</v>
      </c>
    </row>
    <row r="408" spans="2:8" x14ac:dyDescent="0.3">
      <c r="E408" t="s">
        <v>102</v>
      </c>
      <c r="F408" t="s">
        <v>108</v>
      </c>
      <c r="G408" t="s">
        <v>104</v>
      </c>
    </row>
    <row r="409" spans="2:8" x14ac:dyDescent="0.3">
      <c r="E409">
        <f>C404</f>
        <v>287.33999999999997</v>
      </c>
      <c r="F409" t="s">
        <v>108</v>
      </c>
      <c r="G409">
        <f>0.8*C403</f>
        <v>1052.48</v>
      </c>
      <c r="H409" t="s">
        <v>109</v>
      </c>
    </row>
    <row r="411" spans="2:8" x14ac:dyDescent="0.3">
      <c r="C411" t="s">
        <v>110</v>
      </c>
      <c r="D411">
        <f>C404</f>
        <v>287.33999999999997</v>
      </c>
      <c r="F411" t="s">
        <v>116</v>
      </c>
      <c r="G411">
        <v>6</v>
      </c>
    </row>
    <row r="412" spans="2:8" x14ac:dyDescent="0.3">
      <c r="C412" t="s">
        <v>100</v>
      </c>
      <c r="D412">
        <f>C403</f>
        <v>1315.6</v>
      </c>
      <c r="F412" t="s">
        <v>117</v>
      </c>
      <c r="G412">
        <v>3.6</v>
      </c>
    </row>
    <row r="413" spans="2:8" x14ac:dyDescent="0.3">
      <c r="C413" t="s">
        <v>111</v>
      </c>
      <c r="D413">
        <f>D412-D411</f>
        <v>1028.26</v>
      </c>
    </row>
    <row r="414" spans="2:8" x14ac:dyDescent="0.3">
      <c r="C414" t="s">
        <v>112</v>
      </c>
      <c r="D414" t="s">
        <v>113</v>
      </c>
      <c r="E414">
        <f>G411/(G412+G411)</f>
        <v>0.625</v>
      </c>
    </row>
    <row r="415" spans="2:8" x14ac:dyDescent="0.3">
      <c r="C415" t="s">
        <v>114</v>
      </c>
      <c r="D415" t="s">
        <v>115</v>
      </c>
      <c r="E415">
        <f>G412/(G412+G411)</f>
        <v>0.375</v>
      </c>
    </row>
    <row r="416" spans="2:8" x14ac:dyDescent="0.3">
      <c r="C416" s="40" t="s">
        <v>118</v>
      </c>
      <c r="D416" s="40" t="s">
        <v>120</v>
      </c>
      <c r="E416" s="40">
        <f>D411+D413*E414</f>
        <v>930.00250000000005</v>
      </c>
    </row>
    <row r="417" spans="1:10" x14ac:dyDescent="0.3">
      <c r="C417" s="40" t="s">
        <v>118</v>
      </c>
      <c r="D417" s="40" t="s">
        <v>119</v>
      </c>
      <c r="E417" s="40">
        <f>D412-D413*E415</f>
        <v>930.00249999999994</v>
      </c>
    </row>
    <row r="421" spans="1:10" ht="15.6" x14ac:dyDescent="0.3">
      <c r="A421" s="36" t="s">
        <v>136</v>
      </c>
      <c r="B421" s="36"/>
      <c r="C421" s="36"/>
      <c r="D421" s="36"/>
      <c r="E421" s="36"/>
      <c r="F421" s="36"/>
      <c r="G421" s="36"/>
      <c r="H421" s="36"/>
      <c r="I421" s="36"/>
      <c r="J421" s="36"/>
    </row>
    <row r="436" spans="2:8" x14ac:dyDescent="0.3">
      <c r="B436" t="s">
        <v>106</v>
      </c>
    </row>
    <row r="437" spans="2:8" x14ac:dyDescent="0.3">
      <c r="B437" t="s">
        <v>100</v>
      </c>
      <c r="C437">
        <v>2850.3</v>
      </c>
      <c r="E437" t="s">
        <v>102</v>
      </c>
      <c r="F437" t="s">
        <v>103</v>
      </c>
      <c r="G437" t="s">
        <v>104</v>
      </c>
    </row>
    <row r="438" spans="2:8" x14ac:dyDescent="0.3">
      <c r="B438" t="s">
        <v>101</v>
      </c>
      <c r="C438">
        <v>444.67</v>
      </c>
      <c r="E438">
        <f>C438</f>
        <v>444.67</v>
      </c>
      <c r="F438" t="s">
        <v>103</v>
      </c>
      <c r="G438">
        <f>0.8*C437</f>
        <v>2280.2400000000002</v>
      </c>
      <c r="H438" t="s">
        <v>105</v>
      </c>
    </row>
    <row r="440" spans="2:8" x14ac:dyDescent="0.3">
      <c r="B440" t="s">
        <v>107</v>
      </c>
    </row>
    <row r="442" spans="2:8" x14ac:dyDescent="0.3">
      <c r="E442" t="s">
        <v>102</v>
      </c>
      <c r="F442" t="s">
        <v>108</v>
      </c>
      <c r="G442" t="s">
        <v>104</v>
      </c>
    </row>
    <row r="443" spans="2:8" x14ac:dyDescent="0.3">
      <c r="E443">
        <f>C438</f>
        <v>444.67</v>
      </c>
      <c r="F443" t="s">
        <v>108</v>
      </c>
      <c r="G443">
        <f>0.8*C437</f>
        <v>2280.2400000000002</v>
      </c>
      <c r="H443" t="s">
        <v>109</v>
      </c>
    </row>
    <row r="445" spans="2:8" x14ac:dyDescent="0.3">
      <c r="C445" t="s">
        <v>110</v>
      </c>
      <c r="D445">
        <f>C438</f>
        <v>444.67</v>
      </c>
      <c r="F445" t="s">
        <v>116</v>
      </c>
      <c r="G445">
        <v>6</v>
      </c>
    </row>
    <row r="446" spans="2:8" x14ac:dyDescent="0.3">
      <c r="C446" t="s">
        <v>100</v>
      </c>
      <c r="D446">
        <f>C437</f>
        <v>2850.3</v>
      </c>
      <c r="F446" t="s">
        <v>117</v>
      </c>
      <c r="G446">
        <v>3.6</v>
      </c>
    </row>
    <row r="447" spans="2:8" x14ac:dyDescent="0.3">
      <c r="C447" t="s">
        <v>111</v>
      </c>
      <c r="D447">
        <f>D446-D445</f>
        <v>2405.63</v>
      </c>
    </row>
    <row r="448" spans="2:8" x14ac:dyDescent="0.3">
      <c r="C448" t="s">
        <v>112</v>
      </c>
      <c r="D448" t="s">
        <v>113</v>
      </c>
      <c r="E448">
        <f>G445/(G446+G445)</f>
        <v>0.625</v>
      </c>
    </row>
    <row r="449" spans="3:5" x14ac:dyDescent="0.3">
      <c r="C449" t="s">
        <v>114</v>
      </c>
      <c r="D449" t="s">
        <v>115</v>
      </c>
      <c r="E449">
        <f>G446/(G446+G445)</f>
        <v>0.375</v>
      </c>
    </row>
    <row r="450" spans="3:5" x14ac:dyDescent="0.3">
      <c r="C450" s="40" t="s">
        <v>118</v>
      </c>
      <c r="D450" s="40" t="s">
        <v>120</v>
      </c>
      <c r="E450" s="40">
        <f>D445+D447*E448</f>
        <v>1948.1887500000003</v>
      </c>
    </row>
    <row r="451" spans="3:5" x14ac:dyDescent="0.3">
      <c r="C451" s="40" t="s">
        <v>118</v>
      </c>
      <c r="D451" s="40" t="s">
        <v>119</v>
      </c>
      <c r="E451" s="40">
        <f>D446-D447*E449</f>
        <v>1948.1887500000003</v>
      </c>
    </row>
    <row r="466" spans="2:8" x14ac:dyDescent="0.3">
      <c r="B466" t="s">
        <v>106</v>
      </c>
    </row>
    <row r="467" spans="2:8" x14ac:dyDescent="0.3">
      <c r="B467" t="s">
        <v>100</v>
      </c>
      <c r="C467">
        <v>800.41</v>
      </c>
      <c r="E467" t="s">
        <v>102</v>
      </c>
      <c r="F467" t="s">
        <v>103</v>
      </c>
      <c r="G467" t="s">
        <v>104</v>
      </c>
    </row>
    <row r="468" spans="2:8" x14ac:dyDescent="0.3">
      <c r="B468" t="s">
        <v>101</v>
      </c>
      <c r="C468">
        <v>444.67</v>
      </c>
      <c r="E468">
        <f>C468</f>
        <v>444.67</v>
      </c>
      <c r="F468" t="s">
        <v>103</v>
      </c>
      <c r="G468">
        <f>0.8*C467</f>
        <v>640.32799999999997</v>
      </c>
      <c r="H468" t="s">
        <v>105</v>
      </c>
    </row>
    <row r="470" spans="2:8" x14ac:dyDescent="0.3">
      <c r="B470" t="s">
        <v>107</v>
      </c>
    </row>
    <row r="472" spans="2:8" x14ac:dyDescent="0.3">
      <c r="E472" t="s">
        <v>102</v>
      </c>
      <c r="F472" t="s">
        <v>108</v>
      </c>
      <c r="G472" t="s">
        <v>104</v>
      </c>
    </row>
    <row r="473" spans="2:8" x14ac:dyDescent="0.3">
      <c r="E473">
        <f>C468</f>
        <v>444.67</v>
      </c>
      <c r="F473" t="s">
        <v>108</v>
      </c>
      <c r="G473">
        <f>0.8*C467</f>
        <v>640.32799999999997</v>
      </c>
      <c r="H473" t="s">
        <v>109</v>
      </c>
    </row>
    <row r="475" spans="2:8" x14ac:dyDescent="0.3">
      <c r="C475" t="s">
        <v>110</v>
      </c>
      <c r="D475">
        <f>C468</f>
        <v>444.67</v>
      </c>
      <c r="F475" t="s">
        <v>116</v>
      </c>
      <c r="G475">
        <v>6</v>
      </c>
    </row>
    <row r="476" spans="2:8" x14ac:dyDescent="0.3">
      <c r="C476" t="s">
        <v>100</v>
      </c>
      <c r="D476">
        <f>C467</f>
        <v>800.41</v>
      </c>
      <c r="F476" t="s">
        <v>117</v>
      </c>
      <c r="G476">
        <v>3.6</v>
      </c>
    </row>
    <row r="477" spans="2:8" x14ac:dyDescent="0.3">
      <c r="C477" t="s">
        <v>111</v>
      </c>
      <c r="D477">
        <f>D476-D475</f>
        <v>355.73999999999995</v>
      </c>
    </row>
    <row r="478" spans="2:8" x14ac:dyDescent="0.3">
      <c r="C478" t="s">
        <v>112</v>
      </c>
      <c r="D478" t="s">
        <v>113</v>
      </c>
      <c r="E478">
        <f>G475/(G476+G475)</f>
        <v>0.625</v>
      </c>
    </row>
    <row r="479" spans="2:8" x14ac:dyDescent="0.3">
      <c r="C479" t="s">
        <v>114</v>
      </c>
      <c r="D479" t="s">
        <v>115</v>
      </c>
      <c r="E479">
        <f>G476/(G476+G475)</f>
        <v>0.375</v>
      </c>
    </row>
    <row r="480" spans="2:8" x14ac:dyDescent="0.3">
      <c r="C480" s="40" t="s">
        <v>118</v>
      </c>
      <c r="D480" s="40" t="s">
        <v>120</v>
      </c>
      <c r="E480" s="40">
        <f>D475+D477*E478</f>
        <v>667.00749999999994</v>
      </c>
    </row>
    <row r="481" spans="3:5" x14ac:dyDescent="0.3">
      <c r="C481" s="40" t="s">
        <v>118</v>
      </c>
      <c r="D481" s="40" t="s">
        <v>119</v>
      </c>
      <c r="E481" s="40">
        <f>D476-D477*E479</f>
        <v>667.00749999999994</v>
      </c>
    </row>
    <row r="500" spans="2:8" x14ac:dyDescent="0.3">
      <c r="B500" t="s">
        <v>106</v>
      </c>
    </row>
    <row r="501" spans="2:8" x14ac:dyDescent="0.3">
      <c r="B501" t="s">
        <v>100</v>
      </c>
      <c r="C501">
        <v>1737.6</v>
      </c>
      <c r="E501" t="s">
        <v>102</v>
      </c>
      <c r="F501" t="s">
        <v>103</v>
      </c>
      <c r="G501" t="s">
        <v>104</v>
      </c>
    </row>
    <row r="502" spans="2:8" x14ac:dyDescent="0.3">
      <c r="B502" t="s">
        <v>101</v>
      </c>
      <c r="C502">
        <v>882</v>
      </c>
      <c r="E502">
        <f>C502</f>
        <v>882</v>
      </c>
      <c r="F502" t="s">
        <v>103</v>
      </c>
      <c r="G502">
        <f>0.8*C501</f>
        <v>1390.08</v>
      </c>
      <c r="H502" t="s">
        <v>105</v>
      </c>
    </row>
    <row r="504" spans="2:8" x14ac:dyDescent="0.3">
      <c r="B504" t="s">
        <v>107</v>
      </c>
    </row>
    <row r="506" spans="2:8" x14ac:dyDescent="0.3">
      <c r="E506" t="s">
        <v>102</v>
      </c>
      <c r="F506" t="s">
        <v>108</v>
      </c>
      <c r="G506" t="s">
        <v>104</v>
      </c>
    </row>
    <row r="507" spans="2:8" x14ac:dyDescent="0.3">
      <c r="E507">
        <f>C502</f>
        <v>882</v>
      </c>
      <c r="F507" t="s">
        <v>108</v>
      </c>
      <c r="G507">
        <f>0.8*C501</f>
        <v>1390.08</v>
      </c>
      <c r="H507" t="s">
        <v>109</v>
      </c>
    </row>
    <row r="509" spans="2:8" x14ac:dyDescent="0.3">
      <c r="C509" t="s">
        <v>110</v>
      </c>
      <c r="D509">
        <f>C502</f>
        <v>882</v>
      </c>
      <c r="F509" t="s">
        <v>116</v>
      </c>
      <c r="G509">
        <v>6</v>
      </c>
    </row>
    <row r="510" spans="2:8" x14ac:dyDescent="0.3">
      <c r="C510" t="s">
        <v>100</v>
      </c>
      <c r="D510">
        <f>C501</f>
        <v>1737.6</v>
      </c>
      <c r="F510" t="s">
        <v>117</v>
      </c>
      <c r="G510">
        <v>3.6</v>
      </c>
    </row>
    <row r="511" spans="2:8" x14ac:dyDescent="0.3">
      <c r="C511" t="s">
        <v>111</v>
      </c>
      <c r="D511">
        <f>D510-D509</f>
        <v>855.59999999999991</v>
      </c>
    </row>
    <row r="512" spans="2:8" x14ac:dyDescent="0.3">
      <c r="C512" t="s">
        <v>112</v>
      </c>
      <c r="D512" t="s">
        <v>113</v>
      </c>
      <c r="E512">
        <f>G509/(G510+G509)</f>
        <v>0.625</v>
      </c>
    </row>
    <row r="513" spans="1:10" x14ac:dyDescent="0.3">
      <c r="C513" t="s">
        <v>114</v>
      </c>
      <c r="D513" t="s">
        <v>115</v>
      </c>
      <c r="E513">
        <f>G510/(G510+G509)</f>
        <v>0.375</v>
      </c>
    </row>
    <row r="514" spans="1:10" x14ac:dyDescent="0.3">
      <c r="C514" s="40" t="s">
        <v>118</v>
      </c>
      <c r="D514" s="40" t="s">
        <v>120</v>
      </c>
      <c r="E514" s="40">
        <f>D509+D511*E512</f>
        <v>1416.75</v>
      </c>
    </row>
    <row r="515" spans="1:10" x14ac:dyDescent="0.3">
      <c r="C515" s="40" t="s">
        <v>118</v>
      </c>
      <c r="D515" s="40" t="s">
        <v>119</v>
      </c>
      <c r="E515" s="40">
        <f>D510-D511*E513</f>
        <v>1416.75</v>
      </c>
    </row>
    <row r="519" spans="1:10" ht="15.6" x14ac:dyDescent="0.3">
      <c r="A519" s="36" t="s">
        <v>131</v>
      </c>
      <c r="B519" s="36"/>
      <c r="C519" s="36"/>
      <c r="D519" s="36"/>
      <c r="E519" s="36"/>
      <c r="F519" s="36"/>
      <c r="G519" s="36"/>
      <c r="H519" s="36"/>
      <c r="I519" s="36"/>
      <c r="J519" s="36"/>
    </row>
    <row r="537" spans="3:6" x14ac:dyDescent="0.3">
      <c r="C537" t="s">
        <v>100</v>
      </c>
      <c r="D537">
        <v>1948.1887500000003</v>
      </c>
      <c r="E537">
        <v>667.00749999999994</v>
      </c>
      <c r="F537" t="s">
        <v>121</v>
      </c>
    </row>
    <row r="538" spans="3:6" x14ac:dyDescent="0.3">
      <c r="C538" t="s">
        <v>118</v>
      </c>
      <c r="D538">
        <v>444.67</v>
      </c>
      <c r="E538">
        <v>444.67</v>
      </c>
      <c r="F538" t="s">
        <v>122</v>
      </c>
    </row>
    <row r="540" spans="3:6" x14ac:dyDescent="0.3">
      <c r="C540" t="s">
        <v>123</v>
      </c>
      <c r="D540">
        <v>204.24</v>
      </c>
    </row>
    <row r="541" spans="3:6" x14ac:dyDescent="0.3">
      <c r="C541" s="40" t="s">
        <v>124</v>
      </c>
      <c r="D541" s="39">
        <f>D540+(((D537-D538)+(E537-E538))/2)</f>
        <v>1067.1681250000001</v>
      </c>
    </row>
    <row r="598" spans="1:10" ht="15.6" x14ac:dyDescent="0.3">
      <c r="A598" s="36" t="s">
        <v>132</v>
      </c>
      <c r="B598" s="36"/>
      <c r="C598" s="36"/>
      <c r="D598" s="36"/>
      <c r="E598" s="36"/>
      <c r="F598" s="36"/>
      <c r="G598" s="36"/>
      <c r="H598" s="36"/>
      <c r="I598" s="36"/>
      <c r="J598" s="36"/>
    </row>
    <row r="600" spans="1:10" x14ac:dyDescent="0.3">
      <c r="D600" t="s">
        <v>125</v>
      </c>
    </row>
    <row r="602" spans="1:10" x14ac:dyDescent="0.3">
      <c r="C602" t="s">
        <v>126</v>
      </c>
      <c r="D602">
        <v>7</v>
      </c>
      <c r="F602" t="s">
        <v>126</v>
      </c>
      <c r="G602">
        <v>1</v>
      </c>
    </row>
    <row r="603" spans="1:10" x14ac:dyDescent="0.3">
      <c r="C603" t="s">
        <v>127</v>
      </c>
      <c r="D603" t="s">
        <v>97</v>
      </c>
      <c r="F603" t="s">
        <v>127</v>
      </c>
      <c r="G603" t="s">
        <v>97</v>
      </c>
    </row>
    <row r="604" spans="1:10" x14ac:dyDescent="0.3">
      <c r="C604" t="s">
        <v>128</v>
      </c>
      <c r="D604">
        <v>882</v>
      </c>
      <c r="F604" t="s">
        <v>128</v>
      </c>
      <c r="G604">
        <v>0</v>
      </c>
    </row>
    <row r="605" spans="1:10" x14ac:dyDescent="0.3">
      <c r="C605" t="s">
        <v>129</v>
      </c>
      <c r="D605">
        <f>585.97/3</f>
        <v>195.32333333333335</v>
      </c>
      <c r="F605" t="s">
        <v>129</v>
      </c>
      <c r="G605">
        <f>332.97/3</f>
        <v>110.99000000000001</v>
      </c>
    </row>
    <row r="606" spans="1:10" x14ac:dyDescent="0.3">
      <c r="C606" s="40" t="s">
        <v>130</v>
      </c>
      <c r="D606" s="40">
        <f>D604</f>
        <v>882</v>
      </c>
      <c r="F606" s="40" t="s">
        <v>130</v>
      </c>
      <c r="G606" s="39">
        <f>G605</f>
        <v>110.99000000000001</v>
      </c>
    </row>
    <row r="608" spans="1:10" x14ac:dyDescent="0.3">
      <c r="C608" t="s">
        <v>126</v>
      </c>
      <c r="D608">
        <v>5</v>
      </c>
    </row>
    <row r="609" spans="1:10" x14ac:dyDescent="0.3">
      <c r="C609" t="s">
        <v>127</v>
      </c>
      <c r="D609" t="s">
        <v>97</v>
      </c>
    </row>
    <row r="610" spans="1:10" x14ac:dyDescent="0.3">
      <c r="C610" t="s">
        <v>128</v>
      </c>
      <c r="D610">
        <v>800.41</v>
      </c>
    </row>
    <row r="611" spans="1:10" x14ac:dyDescent="0.3">
      <c r="C611" t="s">
        <v>129</v>
      </c>
      <c r="D611">
        <f>328.85/3</f>
        <v>109.61666666666667</v>
      </c>
    </row>
    <row r="612" spans="1:10" x14ac:dyDescent="0.3">
      <c r="C612" s="40" t="s">
        <v>130</v>
      </c>
      <c r="D612" s="40">
        <f>D610</f>
        <v>800.41</v>
      </c>
    </row>
    <row r="614" spans="1:10" x14ac:dyDescent="0.3">
      <c r="C614" t="s">
        <v>126</v>
      </c>
      <c r="D614">
        <v>5</v>
      </c>
    </row>
    <row r="615" spans="1:10" x14ac:dyDescent="0.3">
      <c r="C615" t="s">
        <v>127</v>
      </c>
      <c r="D615" t="s">
        <v>97</v>
      </c>
    </row>
    <row r="616" spans="1:10" x14ac:dyDescent="0.3">
      <c r="C616" t="s">
        <v>128</v>
      </c>
      <c r="D616">
        <v>800.41</v>
      </c>
    </row>
    <row r="617" spans="1:10" x14ac:dyDescent="0.3">
      <c r="C617" t="s">
        <v>129</v>
      </c>
      <c r="D617">
        <f>328.85/3</f>
        <v>109.61666666666667</v>
      </c>
    </row>
    <row r="618" spans="1:10" x14ac:dyDescent="0.3">
      <c r="C618" s="40" t="s">
        <v>130</v>
      </c>
      <c r="D618" s="40">
        <f>D616</f>
        <v>800.41</v>
      </c>
    </row>
    <row r="623" spans="1:10" ht="15.6" x14ac:dyDescent="0.3">
      <c r="A623" s="36" t="s">
        <v>133</v>
      </c>
      <c r="B623" s="36"/>
      <c r="C623" s="36"/>
      <c r="D623" s="36"/>
      <c r="E623" s="36"/>
      <c r="F623" s="36"/>
      <c r="G623" s="36"/>
      <c r="H623" s="36"/>
      <c r="I623" s="36"/>
      <c r="J623" s="36"/>
    </row>
    <row r="645" spans="3:6" x14ac:dyDescent="0.3">
      <c r="C645" t="s">
        <v>100</v>
      </c>
      <c r="D645">
        <v>1300.0999999999999</v>
      </c>
      <c r="E645">
        <v>1300.0999999999999</v>
      </c>
      <c r="F645" t="s">
        <v>121</v>
      </c>
    </row>
    <row r="646" spans="3:6" x14ac:dyDescent="0.3">
      <c r="C646" t="s">
        <v>118</v>
      </c>
      <c r="D646">
        <v>1978.48125</v>
      </c>
      <c r="E646">
        <v>812.5625</v>
      </c>
      <c r="F646" t="s">
        <v>122</v>
      </c>
    </row>
    <row r="648" spans="3:6" x14ac:dyDescent="0.3">
      <c r="C648" t="s">
        <v>123</v>
      </c>
      <c r="D648">
        <v>204.24</v>
      </c>
    </row>
    <row r="649" spans="3:6" x14ac:dyDescent="0.3">
      <c r="C649" s="39" t="s">
        <v>124</v>
      </c>
      <c r="D649" s="39">
        <f>D648+(((D645-D646)+(E645-E646))/2)</f>
        <v>108.8181249999999</v>
      </c>
    </row>
    <row r="665" spans="3:6" x14ac:dyDescent="0.3">
      <c r="C665" t="s">
        <v>100</v>
      </c>
      <c r="D665">
        <v>1315.6</v>
      </c>
      <c r="E665">
        <v>1315.6</v>
      </c>
      <c r="F665" t="s">
        <v>121</v>
      </c>
    </row>
    <row r="666" spans="3:6" x14ac:dyDescent="0.3">
      <c r="C666" t="s">
        <v>118</v>
      </c>
      <c r="D666">
        <v>930.00250000000005</v>
      </c>
      <c r="E666">
        <v>822.25</v>
      </c>
      <c r="F666" t="s">
        <v>122</v>
      </c>
    </row>
    <row r="668" spans="3:6" x14ac:dyDescent="0.3">
      <c r="C668" t="s">
        <v>123</v>
      </c>
      <c r="D668">
        <v>204.24</v>
      </c>
    </row>
    <row r="669" spans="3:6" x14ac:dyDescent="0.3">
      <c r="C669" s="39" t="s">
        <v>124</v>
      </c>
      <c r="D669" s="39">
        <f>D668+(((D665-D666)+(E665-E666))/2)</f>
        <v>643.71374999999989</v>
      </c>
    </row>
    <row r="673" spans="1:10" ht="15.6" x14ac:dyDescent="0.3">
      <c r="A673" s="36" t="s">
        <v>132</v>
      </c>
      <c r="B673" s="36"/>
      <c r="C673" s="36"/>
      <c r="D673" s="36"/>
      <c r="E673" s="36"/>
      <c r="F673" s="36"/>
      <c r="G673" s="36"/>
      <c r="H673" s="36"/>
      <c r="I673" s="36"/>
      <c r="J673" s="36"/>
    </row>
    <row r="719" spans="4:4" x14ac:dyDescent="0.3">
      <c r="D719" t="s">
        <v>125</v>
      </c>
    </row>
    <row r="721" spans="2:7" x14ac:dyDescent="0.3">
      <c r="C721" t="s">
        <v>126</v>
      </c>
      <c r="D721">
        <v>3</v>
      </c>
      <c r="F721" t="s">
        <v>126</v>
      </c>
      <c r="G721">
        <v>6</v>
      </c>
    </row>
    <row r="722" spans="2:7" x14ac:dyDescent="0.3">
      <c r="C722" t="s">
        <v>127</v>
      </c>
      <c r="D722" t="s">
        <v>96</v>
      </c>
      <c r="F722" t="s">
        <v>127</v>
      </c>
      <c r="G722" t="s">
        <v>96</v>
      </c>
    </row>
    <row r="723" spans="2:7" x14ac:dyDescent="0.3">
      <c r="C723" t="s">
        <v>128</v>
      </c>
      <c r="D723">
        <v>359.6</v>
      </c>
      <c r="F723" t="s">
        <v>128</v>
      </c>
      <c r="G723">
        <v>359.6</v>
      </c>
    </row>
    <row r="724" spans="2:7" x14ac:dyDescent="0.3">
      <c r="C724" t="s">
        <v>129</v>
      </c>
      <c r="D724">
        <f>D723/3</f>
        <v>119.86666666666667</v>
      </c>
      <c r="F724" t="s">
        <v>129</v>
      </c>
      <c r="G724">
        <f>G723/3</f>
        <v>119.86666666666667</v>
      </c>
    </row>
    <row r="725" spans="2:7" x14ac:dyDescent="0.3">
      <c r="C725" s="40" t="s">
        <v>130</v>
      </c>
      <c r="D725" s="39">
        <f>D723</f>
        <v>359.6</v>
      </c>
      <c r="F725" s="40" t="s">
        <v>130</v>
      </c>
      <c r="G725" s="39">
        <f>G723</f>
        <v>359.6</v>
      </c>
    </row>
    <row r="727" spans="2:7" x14ac:dyDescent="0.3">
      <c r="B727" s="38"/>
      <c r="C727" s="38"/>
      <c r="D727" s="38"/>
      <c r="E727" s="38"/>
      <c r="F727" s="38"/>
    </row>
    <row r="728" spans="2:7" x14ac:dyDescent="0.3">
      <c r="B728" s="38"/>
      <c r="C728" s="38"/>
      <c r="D728" s="38"/>
      <c r="E728" s="38"/>
      <c r="F728" s="38"/>
    </row>
    <row r="729" spans="2:7" x14ac:dyDescent="0.3">
      <c r="B729" s="38"/>
      <c r="C729" s="38"/>
      <c r="D729" s="38"/>
      <c r="E729" s="38"/>
      <c r="F729" s="38"/>
    </row>
  </sheetData>
  <mergeCells count="124">
    <mergeCell ref="A598:J598"/>
    <mergeCell ref="A623:J623"/>
    <mergeCell ref="A673:J673"/>
    <mergeCell ref="H154:H155"/>
    <mergeCell ref="A159:J159"/>
    <mergeCell ref="A211:J211"/>
    <mergeCell ref="A421:J421"/>
    <mergeCell ref="A519:J519"/>
    <mergeCell ref="H150:H151"/>
    <mergeCell ref="C152:D152"/>
    <mergeCell ref="E152:G152"/>
    <mergeCell ref="H152:H153"/>
    <mergeCell ref="C153:D153"/>
    <mergeCell ref="H146:H147"/>
    <mergeCell ref="C148:D148"/>
    <mergeCell ref="E148:G148"/>
    <mergeCell ref="H148:H149"/>
    <mergeCell ref="C149:D149"/>
    <mergeCell ref="H142:H143"/>
    <mergeCell ref="C144:D144"/>
    <mergeCell ref="E144:G144"/>
    <mergeCell ref="H144:H145"/>
    <mergeCell ref="C145:D145"/>
    <mergeCell ref="H138:H139"/>
    <mergeCell ref="C140:D140"/>
    <mergeCell ref="E140:G140"/>
    <mergeCell ref="H140:H141"/>
    <mergeCell ref="C141:D141"/>
    <mergeCell ref="H134:H135"/>
    <mergeCell ref="C136:D136"/>
    <mergeCell ref="E136:G136"/>
    <mergeCell ref="H136:H137"/>
    <mergeCell ref="C137:D137"/>
    <mergeCell ref="H130:H131"/>
    <mergeCell ref="C132:D132"/>
    <mergeCell ref="E132:G132"/>
    <mergeCell ref="H132:H133"/>
    <mergeCell ref="C133:D133"/>
    <mergeCell ref="H126:H127"/>
    <mergeCell ref="C128:D128"/>
    <mergeCell ref="E128:G128"/>
    <mergeCell ref="H128:H129"/>
    <mergeCell ref="C129:D129"/>
    <mergeCell ref="A1:J1"/>
    <mergeCell ref="A3:J3"/>
    <mergeCell ref="A96:J96"/>
    <mergeCell ref="A114:J114"/>
    <mergeCell ref="C125:D125"/>
    <mergeCell ref="C124:D124"/>
    <mergeCell ref="E124:G124"/>
    <mergeCell ref="H124:H125"/>
    <mergeCell ref="A23:E23"/>
    <mergeCell ref="F23:J23"/>
    <mergeCell ref="A22:J22"/>
    <mergeCell ref="D12:E12"/>
    <mergeCell ref="A4:G4"/>
    <mergeCell ref="A5:G5"/>
    <mergeCell ref="A6:G6"/>
    <mergeCell ref="A7:G7"/>
    <mergeCell ref="A8:G8"/>
    <mergeCell ref="A9:G9"/>
    <mergeCell ref="A10:G10"/>
    <mergeCell ref="B25:C25"/>
    <mergeCell ref="B26:C26"/>
    <mergeCell ref="G25:H25"/>
    <mergeCell ref="G26:H26"/>
    <mergeCell ref="A29:B29"/>
    <mergeCell ref="F29:G29"/>
    <mergeCell ref="B45:C45"/>
    <mergeCell ref="G45:H45"/>
    <mergeCell ref="A32:J32"/>
    <mergeCell ref="A33:E33"/>
    <mergeCell ref="F33:J33"/>
    <mergeCell ref="A30:E30"/>
    <mergeCell ref="F30:J30"/>
    <mergeCell ref="A42:J42"/>
    <mergeCell ref="A43:E43"/>
    <mergeCell ref="F43:J43"/>
    <mergeCell ref="G55:H55"/>
    <mergeCell ref="B46:C46"/>
    <mergeCell ref="G46:H46"/>
    <mergeCell ref="A49:B49"/>
    <mergeCell ref="F49:G49"/>
    <mergeCell ref="B73:C73"/>
    <mergeCell ref="G73:H73"/>
    <mergeCell ref="B35:C35"/>
    <mergeCell ref="G35:H35"/>
    <mergeCell ref="B36:C36"/>
    <mergeCell ref="G36:H36"/>
    <mergeCell ref="A39:B39"/>
    <mergeCell ref="F39:G39"/>
    <mergeCell ref="B64:C64"/>
    <mergeCell ref="G64:H64"/>
    <mergeCell ref="A67:B67"/>
    <mergeCell ref="F67:G67"/>
    <mergeCell ref="A68:E68"/>
    <mergeCell ref="F68:J68"/>
    <mergeCell ref="F58:G58"/>
    <mergeCell ref="A60:J60"/>
    <mergeCell ref="A40:E40"/>
    <mergeCell ref="F40:J40"/>
    <mergeCell ref="A70:J70"/>
    <mergeCell ref="A71:E71"/>
    <mergeCell ref="F71:J71"/>
    <mergeCell ref="B63:C63"/>
    <mergeCell ref="G63:H63"/>
    <mergeCell ref="A61:E61"/>
    <mergeCell ref="F61:J61"/>
    <mergeCell ref="A51:J51"/>
    <mergeCell ref="A52:E52"/>
    <mergeCell ref="F52:J52"/>
    <mergeCell ref="B54:C54"/>
    <mergeCell ref="G54:H54"/>
    <mergeCell ref="A58:B58"/>
    <mergeCell ref="B55:C55"/>
    <mergeCell ref="A81:J81"/>
    <mergeCell ref="C82:D82"/>
    <mergeCell ref="E82:F82"/>
    <mergeCell ref="B74:C74"/>
    <mergeCell ref="G74:H74"/>
    <mergeCell ref="A77:B77"/>
    <mergeCell ref="F77:G77"/>
    <mergeCell ref="A78:E78"/>
    <mergeCell ref="F78:J78"/>
  </mergeCells>
  <phoneticPr fontId="9" type="noConversion"/>
  <pageMargins left="0.7" right="0.7" top="0.75" bottom="0.75" header="0.3" footer="0.3"/>
  <pageSetup scale="79" fitToHeight="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Marlon Ivan Carreto Rivera</cp:lastModifiedBy>
  <cp:lastPrinted>2024-11-10T22:56:12Z</cp:lastPrinted>
  <dcterms:created xsi:type="dcterms:W3CDTF">2024-11-10T20:35:42Z</dcterms:created>
  <dcterms:modified xsi:type="dcterms:W3CDTF">2024-11-11T06:02:38Z</dcterms:modified>
</cp:coreProperties>
</file>