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Escritorio\Erik\PRIMER SEMESTRE 2025\ETABS\"/>
    </mc:Choice>
  </mc:AlternateContent>
  <bookViews>
    <workbookView xWindow="0" yWindow="0" windowWidth="20490" windowHeight="7530"/>
  </bookViews>
  <sheets>
    <sheet name="Espectro" sheetId="1" r:id="rId1"/>
    <sheet name="aceros" sheetId="7" r:id="rId2"/>
    <sheet name="losas" sheetId="8" r:id="rId3"/>
    <sheet name="Departamentos" sheetId="2" r:id="rId4"/>
    <sheet name="sistemas estructurales" sheetId="4" r:id="rId5"/>
    <sheet name="clasificaion de obras" sheetId="6" r:id="rId6"/>
  </sheets>
  <definedNames>
    <definedName name="Alta_Verapaz">Departamentos!$C$4:$C$21</definedName>
    <definedName name="Baja_Verapaz">Departamentos!$D$4:$D$11</definedName>
    <definedName name="Chimaltenango">Departamentos!$E$4:$E$19</definedName>
    <definedName name="Chiquimula">Departamentos!$F$4:$F$14</definedName>
    <definedName name="Concreto_Reforzado">Departamentos!$D$70:$D$73</definedName>
    <definedName name="De_concreto_reforzado">Departamentos!$I$70</definedName>
    <definedName name="De_concreto_reforzado_DA">Departamentos!$G$70:$G$71</definedName>
    <definedName name="De_concreto_reforzado_PI">Departamentos!$K$70</definedName>
    <definedName name="De_estructura_de_acero">Departamentos!$J$70:$J$72</definedName>
    <definedName name="De_estructura_de_acero_PI">Departamentos!$L$70</definedName>
    <definedName name="Ductilidad_Baja_DB">Departamentos!$C$70:$C$72</definedName>
    <definedName name="Ductilidad_intermedia_DI">Departamentos!$B$70:$B$72</definedName>
    <definedName name="El_Progreso">Departamentos!$G$4:$G$11</definedName>
    <definedName name="Escuintla">Departamentos!$H$4:$H$17</definedName>
    <definedName name="Guatemala">Departamentos!$I$4:$I$20</definedName>
    <definedName name="Huehuetenango">Departamentos!$J$4:$J$35</definedName>
    <definedName name="Izabal">Departamentos!$K$4:$K$8</definedName>
    <definedName name="Jalapa">Departamentos!$L$4:$L$10</definedName>
    <definedName name="Jutiapa">Departamentos!$M$4:$M$20</definedName>
    <definedName name="Marcos_de_acero_DA">Departamentos!$H$70:$H$71</definedName>
    <definedName name="Marcos_de_acero_que_incluyen_tramos_arriostrados_de_acero">Departamentos!$F$70:$F$72</definedName>
    <definedName name="Marcos_de_concreto_reforzado_DA_con_muros_estructurales">Departamentos!$G$70:$G$71</definedName>
    <definedName name="Marcos_dúctiles_DA">Departamentos!$A$70:$A$72</definedName>
    <definedName name="Marcos_y_muros_estructurales">Departamentos!$E$70:$E$74</definedName>
    <definedName name="Paredes_Voladizas_y_Columnas_Voladizas">Departamentos!$M$62:$M$63</definedName>
    <definedName name="Péndulo_Invertido">Departamentos!$N$63</definedName>
    <definedName name="Petén">Departamentos!$N$4:$N$17</definedName>
    <definedName name="Quetzaltenango">Departamentos!$O$4:$O$27</definedName>
    <definedName name="Quiché">Departamentos!$P$4:$P$24</definedName>
    <definedName name="Retalhuleu">Departamentos!$Q$4:$Q$12</definedName>
    <definedName name="Sacatepéquez">Departamentos!$R$4:$R$19</definedName>
    <definedName name="San_Marcos">Departamentos!$S$4:$S$31</definedName>
    <definedName name="Santa_Rosa">Departamentos!$T$4:$T$17</definedName>
    <definedName name="Sistema_de_Marcos_Resistentes_a_Momento">Departamentos!$I$62:$I$64</definedName>
    <definedName name="Sistema_de_Muros">Departamentos!$J$62</definedName>
    <definedName name="Sistema_Dual">Departamentos!$L$62:$L$63</definedName>
    <definedName name="Sistema_General">Departamentos!$K$62:$K$63</definedName>
    <definedName name="Sololá">Departamentos!$U$4:$U$22</definedName>
    <definedName name="Suchitepéquez">Departamentos!$V$4:$V$24</definedName>
    <definedName name="Totonicapán">Departamentos!$W$4:$W$11</definedName>
    <definedName name="Zacapa">Departamentos!$X$4:$X$14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2" l="1"/>
  <c r="R15" i="7"/>
  <c r="R14" i="7"/>
  <c r="R9" i="7"/>
  <c r="E65" i="1"/>
  <c r="E66" i="1" s="1"/>
  <c r="F21" i="1"/>
  <c r="C20" i="8"/>
  <c r="C19" i="8"/>
  <c r="N14" i="8" s="1"/>
  <c r="C18" i="8"/>
  <c r="C17" i="8"/>
  <c r="I11" i="8"/>
  <c r="I18" i="8" s="1"/>
  <c r="F11" i="8"/>
  <c r="F19" i="8" s="1"/>
  <c r="F20" i="8" l="1"/>
  <c r="F18" i="8"/>
  <c r="I20" i="8"/>
  <c r="I19" i="8"/>
  <c r="N16" i="8"/>
  <c r="F17" i="8"/>
  <c r="I17" i="8"/>
  <c r="N18" i="8" l="1"/>
  <c r="R8" i="7" l="1"/>
  <c r="R7" i="7"/>
  <c r="K16" i="7"/>
  <c r="L6" i="7"/>
  <c r="F26" i="1"/>
  <c r="G59" i="1" l="1"/>
  <c r="G11" i="1"/>
  <c r="E14" i="1" l="1"/>
  <c r="C16" i="1" s="1"/>
  <c r="B34" i="1" s="1"/>
  <c r="E7" i="1"/>
  <c r="F27" i="1"/>
  <c r="F29" i="1"/>
  <c r="G64" i="2"/>
  <c r="G61" i="2"/>
  <c r="D56" i="1"/>
  <c r="H7" i="1"/>
  <c r="F30" i="1" l="1"/>
  <c r="E34" i="1"/>
  <c r="F22" i="1"/>
  <c r="E79" i="1"/>
  <c r="B69" i="1" l="1"/>
  <c r="B44" i="1"/>
  <c r="E35" i="1"/>
  <c r="B71" i="1" s="1"/>
  <c r="B39" i="1"/>
  <c r="E39" i="1" s="1"/>
  <c r="B290" i="1"/>
  <c r="B294" i="1"/>
  <c r="E70" i="1" l="1"/>
  <c r="E72" i="1" s="1"/>
  <c r="M34" i="1" s="1"/>
  <c r="B73" i="1"/>
  <c r="B46" i="1"/>
  <c r="B48" i="1"/>
  <c r="H35" i="1"/>
  <c r="H34" i="1"/>
  <c r="E77" i="1"/>
  <c r="B231" i="1"/>
  <c r="D231" i="1" s="1"/>
  <c r="B128" i="1"/>
  <c r="D128" i="1" s="1"/>
  <c r="B192" i="1"/>
  <c r="D192" i="1" s="1"/>
  <c r="B286" i="1"/>
  <c r="D286" i="1" s="1"/>
  <c r="B254" i="1"/>
  <c r="D254" i="1" s="1"/>
  <c r="B206" i="1"/>
  <c r="D206" i="1" s="1"/>
  <c r="B277" i="1"/>
  <c r="D277" i="1" s="1"/>
  <c r="B118" i="1"/>
  <c r="D118" i="1" s="1"/>
  <c r="B103" i="1"/>
  <c r="D103" i="1" s="1"/>
  <c r="B135" i="1"/>
  <c r="D135" i="1" s="1"/>
  <c r="B167" i="1"/>
  <c r="D167" i="1" s="1"/>
  <c r="B199" i="1"/>
  <c r="D199" i="1" s="1"/>
  <c r="B247" i="1"/>
  <c r="D247" i="1" s="1"/>
  <c r="B89" i="1"/>
  <c r="D89" i="1" s="1"/>
  <c r="B121" i="1"/>
  <c r="D121" i="1" s="1"/>
  <c r="B100" i="1"/>
  <c r="D100" i="1" s="1"/>
  <c r="B164" i="1"/>
  <c r="D164" i="1" s="1"/>
  <c r="B130" i="1"/>
  <c r="D130" i="1" s="1"/>
  <c r="B153" i="1"/>
  <c r="D153" i="1" s="1"/>
  <c r="B272" i="1"/>
  <c r="D272" i="1" s="1"/>
  <c r="B281" i="1"/>
  <c r="D281" i="1" s="1"/>
  <c r="B217" i="1"/>
  <c r="D217" i="1" s="1"/>
  <c r="B154" i="1"/>
  <c r="D154" i="1" s="1"/>
  <c r="B249" i="1"/>
  <c r="D249" i="1" s="1"/>
  <c r="B266" i="1"/>
  <c r="D266" i="1" s="1"/>
  <c r="B134" i="1"/>
  <c r="D134" i="1" s="1"/>
  <c r="B185" i="1"/>
  <c r="D185" i="1" s="1"/>
  <c r="B228" i="1"/>
  <c r="D228" i="1" s="1"/>
  <c r="B194" i="1"/>
  <c r="D194" i="1" s="1"/>
  <c r="B269" i="1"/>
  <c r="D269" i="1" s="1"/>
  <c r="B99" i="1"/>
  <c r="D99" i="1" s="1"/>
  <c r="B163" i="1"/>
  <c r="D163" i="1" s="1"/>
  <c r="B195" i="1"/>
  <c r="D195" i="1" s="1"/>
  <c r="B131" i="1"/>
  <c r="D131" i="1" s="1"/>
  <c r="B227" i="1"/>
  <c r="D227" i="1" s="1"/>
  <c r="B120" i="1"/>
  <c r="D120" i="1" s="1"/>
  <c r="B200" i="1"/>
  <c r="D200" i="1" s="1"/>
  <c r="B190" i="1"/>
  <c r="D190" i="1" s="1"/>
  <c r="B245" i="1"/>
  <c r="D245" i="1" s="1"/>
  <c r="B189" i="1"/>
  <c r="D189" i="1" s="1"/>
  <c r="B236" i="1"/>
  <c r="D236" i="1" s="1"/>
  <c r="B210" i="1"/>
  <c r="D210" i="1" s="1"/>
  <c r="B197" i="1"/>
  <c r="D197" i="1" s="1"/>
  <c r="B140" i="1"/>
  <c r="D140" i="1" s="1"/>
  <c r="B251" i="1"/>
  <c r="D251" i="1" s="1"/>
  <c r="B242" i="1"/>
  <c r="D242" i="1" s="1"/>
  <c r="B271" i="1"/>
  <c r="D271" i="1" s="1"/>
  <c r="B111" i="1"/>
  <c r="D111" i="1" s="1"/>
  <c r="B143" i="1"/>
  <c r="D143" i="1" s="1"/>
  <c r="B175" i="1"/>
  <c r="D175" i="1" s="1"/>
  <c r="B207" i="1"/>
  <c r="D207" i="1" s="1"/>
  <c r="B239" i="1"/>
  <c r="D239" i="1" s="1"/>
  <c r="B144" i="1"/>
  <c r="D144" i="1" s="1"/>
  <c r="B208" i="1"/>
  <c r="D208" i="1" s="1"/>
  <c r="B262" i="1"/>
  <c r="D262" i="1" s="1"/>
  <c r="B114" i="1"/>
  <c r="D114" i="1" s="1"/>
  <c r="B238" i="1"/>
  <c r="D238" i="1" s="1"/>
  <c r="B150" i="1"/>
  <c r="D150" i="1" s="1"/>
  <c r="B184" i="1"/>
  <c r="D184" i="1" s="1"/>
  <c r="B222" i="1"/>
  <c r="D222" i="1" s="1"/>
  <c r="B275" i="1"/>
  <c r="D275" i="1" s="1"/>
  <c r="B97" i="1"/>
  <c r="D97" i="1" s="1"/>
  <c r="B129" i="1"/>
  <c r="D129" i="1" s="1"/>
  <c r="B161" i="1"/>
  <c r="D161" i="1" s="1"/>
  <c r="B193" i="1"/>
  <c r="D193" i="1" s="1"/>
  <c r="B225" i="1"/>
  <c r="D225" i="1" s="1"/>
  <c r="B116" i="1"/>
  <c r="D116" i="1" s="1"/>
  <c r="B180" i="1"/>
  <c r="D180" i="1" s="1"/>
  <c r="B243" i="1"/>
  <c r="D243" i="1" s="1"/>
  <c r="B280" i="1"/>
  <c r="D280" i="1" s="1"/>
  <c r="B182" i="1"/>
  <c r="D182" i="1" s="1"/>
  <c r="B94" i="1"/>
  <c r="D94" i="1" s="1"/>
  <c r="B226" i="1"/>
  <c r="D226" i="1" s="1"/>
  <c r="B98" i="1"/>
  <c r="D98" i="1" s="1"/>
  <c r="B234" i="1"/>
  <c r="D234" i="1" s="1"/>
  <c r="B267" i="1"/>
  <c r="D267" i="1" s="1"/>
  <c r="B107" i="1"/>
  <c r="D107" i="1" s="1"/>
  <c r="B139" i="1"/>
  <c r="D139" i="1" s="1"/>
  <c r="B171" i="1"/>
  <c r="D171" i="1" s="1"/>
  <c r="B203" i="1"/>
  <c r="D203" i="1" s="1"/>
  <c r="B235" i="1"/>
  <c r="D235" i="1" s="1"/>
  <c r="B136" i="1"/>
  <c r="D136" i="1" s="1"/>
  <c r="B232" i="1"/>
  <c r="D232" i="1" s="1"/>
  <c r="B252" i="1"/>
  <c r="D252" i="1" s="1"/>
  <c r="B86" i="1"/>
  <c r="D86" i="1" s="1"/>
  <c r="B221" i="1"/>
  <c r="D221" i="1" s="1"/>
  <c r="B276" i="1"/>
  <c r="D276" i="1" s="1"/>
  <c r="B101" i="1"/>
  <c r="D101" i="1" s="1"/>
  <c r="B229" i="1"/>
  <c r="D229" i="1" s="1"/>
  <c r="B284" i="1"/>
  <c r="D284" i="1" s="1"/>
  <c r="B141" i="1"/>
  <c r="D141" i="1" s="1"/>
  <c r="B204" i="1"/>
  <c r="D204" i="1" s="1"/>
  <c r="B253" i="1"/>
  <c r="D253" i="1" s="1"/>
  <c r="B265" i="1"/>
  <c r="D265" i="1" s="1"/>
  <c r="B119" i="1"/>
  <c r="D119" i="1" s="1"/>
  <c r="B151" i="1"/>
  <c r="D151" i="1" s="1"/>
  <c r="B183" i="1"/>
  <c r="D183" i="1" s="1"/>
  <c r="B215" i="1"/>
  <c r="D215" i="1" s="1"/>
  <c r="B96" i="1"/>
  <c r="D96" i="1" s="1"/>
  <c r="B160" i="1"/>
  <c r="D160" i="1" s="1"/>
  <c r="B224" i="1"/>
  <c r="D224" i="1" s="1"/>
  <c r="B270" i="1"/>
  <c r="D270" i="1" s="1"/>
  <c r="B146" i="1"/>
  <c r="D146" i="1" s="1"/>
  <c r="B244" i="1"/>
  <c r="D244" i="1" s="1"/>
  <c r="B186" i="1"/>
  <c r="D186" i="1" s="1"/>
  <c r="B246" i="1"/>
  <c r="D246" i="1" s="1"/>
  <c r="B102" i="1"/>
  <c r="D102" i="1" s="1"/>
  <c r="B248" i="1"/>
  <c r="D248" i="1" s="1"/>
  <c r="B105" i="1"/>
  <c r="D105" i="1" s="1"/>
  <c r="B137" i="1"/>
  <c r="D137" i="1" s="1"/>
  <c r="B169" i="1"/>
  <c r="D169" i="1" s="1"/>
  <c r="B201" i="1"/>
  <c r="D201" i="1" s="1"/>
  <c r="B233" i="1"/>
  <c r="D233" i="1" s="1"/>
  <c r="B132" i="1"/>
  <c r="D132" i="1" s="1"/>
  <c r="B196" i="1"/>
  <c r="D196" i="1" s="1"/>
  <c r="B256" i="1"/>
  <c r="D256" i="1" s="1"/>
  <c r="B87" i="1"/>
  <c r="D87" i="1" s="1"/>
  <c r="B214" i="1"/>
  <c r="D214" i="1" s="1"/>
  <c r="B126" i="1"/>
  <c r="D126" i="1" s="1"/>
  <c r="B257" i="1"/>
  <c r="D257" i="1" s="1"/>
  <c r="B162" i="1"/>
  <c r="D162" i="1" s="1"/>
  <c r="B279" i="1"/>
  <c r="D279" i="1" s="1"/>
  <c r="B115" i="1"/>
  <c r="D115" i="1" s="1"/>
  <c r="B147" i="1"/>
  <c r="D147" i="1" s="1"/>
  <c r="B179" i="1"/>
  <c r="D179" i="1" s="1"/>
  <c r="B211" i="1"/>
  <c r="D211" i="1" s="1"/>
  <c r="B88" i="1"/>
  <c r="D88" i="1" s="1"/>
  <c r="B152" i="1"/>
  <c r="D152" i="1" s="1"/>
  <c r="B258" i="1"/>
  <c r="D258" i="1" s="1"/>
  <c r="B166" i="1"/>
  <c r="D166" i="1" s="1"/>
  <c r="B93" i="1"/>
  <c r="D93" i="1" s="1"/>
  <c r="B108" i="1"/>
  <c r="D108" i="1" s="1"/>
  <c r="B170" i="1"/>
  <c r="D170" i="1" s="1"/>
  <c r="B133" i="1"/>
  <c r="D133" i="1" s="1"/>
  <c r="B124" i="1"/>
  <c r="D124" i="1" s="1"/>
  <c r="B198" i="1"/>
  <c r="D198" i="1" s="1"/>
  <c r="B173" i="1"/>
  <c r="D173" i="1" s="1"/>
  <c r="B260" i="1"/>
  <c r="D260" i="1" s="1"/>
  <c r="B283" i="1"/>
  <c r="D283" i="1" s="1"/>
  <c r="B263" i="1"/>
  <c r="D263" i="1" s="1"/>
  <c r="B95" i="1"/>
  <c r="D95" i="1" s="1"/>
  <c r="B127" i="1"/>
  <c r="D127" i="1" s="1"/>
  <c r="B159" i="1"/>
  <c r="D159" i="1" s="1"/>
  <c r="B191" i="1"/>
  <c r="D191" i="1" s="1"/>
  <c r="B223" i="1"/>
  <c r="D223" i="1" s="1"/>
  <c r="B112" i="1"/>
  <c r="D112" i="1" s="1"/>
  <c r="B176" i="1"/>
  <c r="D176" i="1" s="1"/>
  <c r="B240" i="1"/>
  <c r="D240" i="1" s="1"/>
  <c r="B278" i="1"/>
  <c r="D278" i="1" s="1"/>
  <c r="B178" i="1"/>
  <c r="D178" i="1" s="1"/>
  <c r="B90" i="1"/>
  <c r="D90" i="1" s="1"/>
  <c r="B218" i="1"/>
  <c r="D218" i="1" s="1"/>
  <c r="B274" i="1"/>
  <c r="D274" i="1" s="1"/>
  <c r="B202" i="1"/>
  <c r="D202" i="1" s="1"/>
  <c r="B285" i="1"/>
  <c r="D285" i="1" s="1"/>
  <c r="B113" i="1"/>
  <c r="D113" i="1" s="1"/>
  <c r="B145" i="1"/>
  <c r="D145" i="1" s="1"/>
  <c r="B177" i="1"/>
  <c r="D177" i="1" s="1"/>
  <c r="B209" i="1"/>
  <c r="D209" i="1" s="1"/>
  <c r="B241" i="1"/>
  <c r="D241" i="1" s="1"/>
  <c r="B148" i="1"/>
  <c r="D148" i="1" s="1"/>
  <c r="B212" i="1"/>
  <c r="D212" i="1" s="1"/>
  <c r="B264" i="1"/>
  <c r="D264" i="1" s="1"/>
  <c r="B122" i="1"/>
  <c r="D122" i="1" s="1"/>
  <c r="B250" i="1"/>
  <c r="D250" i="1" s="1"/>
  <c r="B158" i="1"/>
  <c r="D158" i="1" s="1"/>
  <c r="B216" i="1"/>
  <c r="D216" i="1" s="1"/>
  <c r="B255" i="1"/>
  <c r="D255" i="1" s="1"/>
  <c r="B273" i="1"/>
  <c r="D273" i="1" s="1"/>
  <c r="B91" i="1"/>
  <c r="D91" i="1" s="1"/>
  <c r="B123" i="1"/>
  <c r="D123" i="1" s="1"/>
  <c r="B155" i="1"/>
  <c r="D155" i="1" s="1"/>
  <c r="B187" i="1"/>
  <c r="D187" i="1" s="1"/>
  <c r="B219" i="1"/>
  <c r="D219" i="1" s="1"/>
  <c r="B104" i="1"/>
  <c r="D104" i="1" s="1"/>
  <c r="B168" i="1"/>
  <c r="D168" i="1" s="1"/>
  <c r="B282" i="1"/>
  <c r="D282" i="1" s="1"/>
  <c r="B261" i="1"/>
  <c r="D261" i="1" s="1"/>
  <c r="B157" i="1"/>
  <c r="D157" i="1" s="1"/>
  <c r="B172" i="1"/>
  <c r="D172" i="1" s="1"/>
  <c r="B165" i="1"/>
  <c r="D165" i="1" s="1"/>
  <c r="B188" i="1"/>
  <c r="D188" i="1" s="1"/>
  <c r="B110" i="1"/>
  <c r="D110" i="1" s="1"/>
  <c r="B205" i="1"/>
  <c r="D205" i="1" s="1"/>
  <c r="B230" i="1"/>
  <c r="D230" i="1" s="1"/>
  <c r="B125" i="1"/>
  <c r="D125" i="1" s="1"/>
  <c r="B213" i="1"/>
  <c r="D213" i="1" s="1"/>
  <c r="B268" i="1"/>
  <c r="D268" i="1" s="1"/>
  <c r="B92" i="1"/>
  <c r="D92" i="1" s="1"/>
  <c r="B220" i="1"/>
  <c r="D220" i="1" s="1"/>
  <c r="B117" i="1"/>
  <c r="D117" i="1" s="1"/>
  <c r="B138" i="1"/>
  <c r="D138" i="1" s="1"/>
  <c r="B181" i="1"/>
  <c r="D181" i="1" s="1"/>
  <c r="B174" i="1"/>
  <c r="D174" i="1" s="1"/>
  <c r="B149" i="1"/>
  <c r="D149" i="1" s="1"/>
  <c r="B156" i="1"/>
  <c r="D156" i="1" s="1"/>
  <c r="B259" i="1"/>
  <c r="D259" i="1" s="1"/>
  <c r="B109" i="1"/>
  <c r="D109" i="1" s="1"/>
  <c r="B237" i="1"/>
  <c r="D237" i="1" s="1"/>
  <c r="B106" i="1"/>
  <c r="D106" i="1" s="1"/>
  <c r="B78" i="1" l="1"/>
  <c r="B142" i="1"/>
  <c r="D142" i="1" s="1"/>
</calcChain>
</file>

<file path=xl/sharedStrings.xml><?xml version="1.0" encoding="utf-8"?>
<sst xmlns="http://schemas.openxmlformats.org/spreadsheetml/2006/main" count="1754" uniqueCount="667">
  <si>
    <t>ESPECTRO DE DISEÑO SISMICO</t>
  </si>
  <si>
    <t>Nivel de Protección Sísmica</t>
  </si>
  <si>
    <t>Departamento</t>
  </si>
  <si>
    <t>Municipio</t>
  </si>
  <si>
    <t>Amenazas Sísmicas</t>
  </si>
  <si>
    <t>Io</t>
  </si>
  <si>
    <t>Scr</t>
  </si>
  <si>
    <t>Velocidad Básica del Viento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</si>
  <si>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</si>
  <si>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</si>
  <si>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</si>
  <si>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</si>
  <si>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</si>
  <si>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</si>
  <si>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</si>
  <si>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</si>
  <si>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</si>
  <si>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</si>
  <si>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</si>
  <si>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</si>
  <si>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</si>
  <si>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</si>
  <si>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</si>
  <si>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</si>
  <si>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</si>
  <si>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</si>
  <si>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</si>
  <si>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</si>
  <si>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</si>
  <si>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</si>
  <si>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Cahabón</t>
  </si>
  <si>
    <t>Chahal</t>
  </si>
  <si>
    <t>Chisec</t>
  </si>
  <si>
    <t>Fray Bartolomé de las Casas</t>
  </si>
  <si>
    <t>Lanquín</t>
  </si>
  <si>
    <t>Panzós</t>
  </si>
  <si>
    <t>Raxruhá</t>
  </si>
  <si>
    <t>Senahú</t>
  </si>
  <si>
    <t>San Pedro Carchá</t>
  </si>
  <si>
    <t>San Juan Chamelco</t>
  </si>
  <si>
    <t>San Cristóbal Verapaz</t>
  </si>
  <si>
    <t>Santa Cruz Verapaz</t>
  </si>
  <si>
    <t>Santa Catalina La Tinta</t>
  </si>
  <si>
    <t>Tactic</t>
  </si>
  <si>
    <t>Tucuru</t>
  </si>
  <si>
    <t>Tamahú</t>
  </si>
  <si>
    <t>Salamá</t>
  </si>
  <si>
    <t>Cubulco</t>
  </si>
  <si>
    <t>Granados</t>
  </si>
  <si>
    <t>Purulhá</t>
  </si>
  <si>
    <t>Rabional</t>
  </si>
  <si>
    <t>Santa Cruz el Chol</t>
  </si>
  <si>
    <t>San Jerónimo</t>
  </si>
  <si>
    <t>San Miguel Chicaj</t>
  </si>
  <si>
    <t>San José Poaquíl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</si>
  <si>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</si>
  <si>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</si>
  <si>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</si>
  <si>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</si>
  <si>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</si>
  <si>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</si>
  <si>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</si>
  <si>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</si>
  <si>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</si>
  <si>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</si>
  <si>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</si>
  <si>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</si>
  <si>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</si>
  <si>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Jocotán</t>
  </si>
  <si>
    <t>Esquipulas</t>
  </si>
  <si>
    <t>Camotán</t>
  </si>
  <si>
    <t>Olopa</t>
  </si>
  <si>
    <t>Ipala</t>
  </si>
  <si>
    <t>San Juan Ermita</t>
  </si>
  <si>
    <t>Concepción Las Minas</t>
  </si>
  <si>
    <t>San Jacinto</t>
  </si>
  <si>
    <t>Quetzaltepeque</t>
  </si>
  <si>
    <t>San Jose la Arada</t>
  </si>
  <si>
    <t>El Jícaro</t>
  </si>
  <si>
    <t>Guastatoya</t>
  </si>
  <si>
    <t>Morazán</t>
  </si>
  <si>
    <t>Sanarate</t>
  </si>
  <si>
    <t>Sansare</t>
  </si>
  <si>
    <t>San Agustín Acasaguastlán</t>
  </si>
  <si>
    <t>San Antonio La Paz</t>
  </si>
  <si>
    <t>San Cristóbal Acasaguastlán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</si>
  <si>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</si>
  <si>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</si>
  <si>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</si>
  <si>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</si>
  <si>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</si>
  <si>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</si>
  <si>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</si>
  <si>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</si>
  <si>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</si>
  <si>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Santa Lucía Cotzumalguapa</t>
  </si>
  <si>
    <t>Sipacate</t>
  </si>
  <si>
    <t>Siquinalá</t>
  </si>
  <si>
    <t>Tiquisate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</si>
  <si>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</si>
  <si>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</si>
  <si>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</si>
  <si>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</si>
  <si>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</si>
  <si>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</si>
  <si>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</si>
  <si>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</si>
  <si>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</si>
  <si>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Chuarrancho</t>
  </si>
  <si>
    <t>Villa Nueva</t>
  </si>
  <si>
    <t>Villa Canales</t>
  </si>
  <si>
    <t>Amatitlán</t>
  </si>
  <si>
    <t>Fraijanes</t>
  </si>
  <si>
    <t>San Miguel Petapa</t>
  </si>
  <si>
    <t>San Raymundo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</si>
  <si>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</si>
  <si>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</si>
  <si>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</si>
  <si>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</si>
  <si>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</si>
  <si>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</si>
  <si>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</si>
  <si>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</si>
  <si>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</si>
  <si>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San Antonio Huista</t>
  </si>
  <si>
    <t>San Gaspar Ixchil</t>
  </si>
  <si>
    <t>San Ildefonso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</si>
  <si>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</si>
  <si>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</si>
  <si>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</si>
  <si>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</si>
  <si>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</si>
  <si>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</si>
  <si>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</si>
  <si>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</si>
  <si>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</si>
  <si>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</si>
  <si>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</si>
  <si>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</si>
  <si>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Cruz Barillas</t>
  </si>
  <si>
    <t>Santa Eulalia</t>
  </si>
  <si>
    <t>Santiago Chimaltenango</t>
  </si>
  <si>
    <t>Tectitán</t>
  </si>
  <si>
    <t>Todos Santos Cuchumatán</t>
  </si>
  <si>
    <t>Unión Cantinil</t>
  </si>
  <si>
    <t>Puerto Barrios</t>
  </si>
  <si>
    <t>Livingston</t>
  </si>
  <si>
    <t>El Estor</t>
  </si>
  <si>
    <t>Morales</t>
  </si>
  <si>
    <t>Los Amates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</si>
  <si>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</si>
  <si>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</si>
  <si>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</si>
  <si>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</si>
  <si>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</si>
  <si>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</si>
  <si>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</si>
  <si>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</si>
  <si>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</si>
  <si>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</si>
  <si>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</si>
  <si>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</si>
  <si>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</si>
  <si>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</si>
  <si>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</si>
  <si>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Dolores</t>
  </si>
  <si>
    <t>El Chal</t>
  </si>
  <si>
    <t>Flores</t>
  </si>
  <si>
    <t>Melchor de Mencos</t>
  </si>
  <si>
    <t>Poptún</t>
  </si>
  <si>
    <t>San Andrés</t>
  </si>
  <si>
    <t>San Benito</t>
  </si>
  <si>
    <t>San Francisco</t>
  </si>
  <si>
    <t>San Luis</t>
  </si>
  <si>
    <t>Santa Ana</t>
  </si>
  <si>
    <t>Sayaxché</t>
  </si>
  <si>
    <t>Las Cruces</t>
  </si>
  <si>
    <t>Almolonga</t>
  </si>
  <si>
    <t>Cabricán</t>
  </si>
  <si>
    <t>Cajolá</t>
  </si>
  <si>
    <t>Cantel</t>
  </si>
  <si>
    <t>Coatepeque</t>
  </si>
  <si>
    <t>Colomba Costa Cuca</t>
  </si>
  <si>
    <t>Concepción Chiquirichapa</t>
  </si>
  <si>
    <t>El Palmar</t>
  </si>
  <si>
    <t>Flores Costa Cuca</t>
  </si>
  <si>
    <t>Génova</t>
  </si>
  <si>
    <t>Huitán</t>
  </si>
  <si>
    <t>La Esperanza</t>
  </si>
  <si>
    <t>Olintepeque</t>
  </si>
  <si>
    <t>San Juan Ostuncalco</t>
  </si>
  <si>
    <t>Palestina de Los Altos</t>
  </si>
  <si>
    <t>Salcajá</t>
  </si>
  <si>
    <t>San Francisco La Unión</t>
  </si>
  <si>
    <t>San Martín Sacatepéquez</t>
  </si>
  <si>
    <t>San Mateo</t>
  </si>
  <si>
    <t>San Miguel Sigüilá</t>
  </si>
  <si>
    <t>Sibilia</t>
  </si>
  <si>
    <t>Zunil</t>
  </si>
  <si>
    <t>San Carlos Sija</t>
  </si>
  <si>
    <t>San Miguel Sigüila</t>
  </si>
  <si>
    <t>Zacualpa</t>
  </si>
  <si>
    <t>Uspantán</t>
  </si>
  <si>
    <t>San Andrés Sajcabajá</t>
  </si>
  <si>
    <t>Sacapulas</t>
  </si>
  <si>
    <t>Santa Cruz del Quiché</t>
  </si>
  <si>
    <t>Patzité</t>
  </si>
  <si>
    <t>Pachalum</t>
  </si>
  <si>
    <t>Nebaj</t>
  </si>
  <si>
    <t>Joyabaj</t>
  </si>
  <si>
    <t>San Bartolomé Jocotenango</t>
  </si>
  <si>
    <t>San Pedro Jocopilas</t>
  </si>
  <si>
    <t>Ixcán</t>
  </si>
  <si>
    <t>San Antonio Ilotenango</t>
  </si>
  <si>
    <t>Cunén</t>
  </si>
  <si>
    <t>San Juan Cotzal</t>
  </si>
  <si>
    <t>Chinique</t>
  </si>
  <si>
    <t>Chiché (Quiché)</t>
  </si>
  <si>
    <t>Chichicastenango</t>
  </si>
  <si>
    <t>Chicamán</t>
  </si>
  <si>
    <t>Chajul</t>
  </si>
  <si>
    <t>Canillá</t>
  </si>
  <si>
    <t>Champerico</t>
  </si>
  <si>
    <t>El Asintal</t>
  </si>
  <si>
    <t>Nuevo San Carlos</t>
  </si>
  <si>
    <t>San Andrés Villa Seca</t>
  </si>
  <si>
    <t>San Felipe</t>
  </si>
  <si>
    <t>San Martín Zapotitlán</t>
  </si>
  <si>
    <t>San Sebastián</t>
  </si>
  <si>
    <t>Santa Cruz Muluá</t>
  </si>
  <si>
    <t>Mataquescuintla</t>
  </si>
  <si>
    <t>Monjas</t>
  </si>
  <si>
    <t>San Carlos Alzatate</t>
  </si>
  <si>
    <t>San Luis Jilotepeque</t>
  </si>
  <si>
    <t>San Pedro Pinula</t>
  </si>
  <si>
    <t>San Manuel Chaparrón</t>
  </si>
  <si>
    <t>Alotenango</t>
  </si>
  <si>
    <t>La 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</si>
  <si>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</si>
  <si>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</si>
  <si>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</si>
  <si>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</si>
  <si>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</si>
  <si>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</si>
  <si>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</si>
  <si>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</si>
  <si>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</si>
  <si>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</si>
  <si>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</si>
  <si>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</si>
  <si>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</si>
  <si>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</si>
  <si>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Catarina</t>
  </si>
  <si>
    <t>Comitancillo</t>
  </si>
  <si>
    <t>Concepción Tutuapa</t>
  </si>
  <si>
    <t>El Quetzal</t>
  </si>
  <si>
    <t>San José El Rodeo</t>
  </si>
  <si>
    <t>El Tumbador</t>
  </si>
  <si>
    <t>Ixchiguán</t>
  </si>
  <si>
    <t>La Reforma</t>
  </si>
  <si>
    <t>Malacatán</t>
  </si>
  <si>
    <t>Nuevo Progreso</t>
  </si>
  <si>
    <t>Ocós</t>
  </si>
  <si>
    <t>Pajapita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</si>
  <si>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</si>
  <si>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</si>
  <si>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</si>
  <si>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</si>
  <si>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</si>
  <si>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</si>
  <si>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</si>
  <si>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</si>
  <si>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</si>
  <si>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</si>
  <si>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</si>
  <si>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</si>
  <si>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</si>
  <si>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</si>
  <si>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</si>
  <si>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</si>
  <si>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</si>
  <si>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</si>
  <si>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</si>
  <si>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</si>
  <si>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</si>
  <si>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</si>
  <si>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</si>
  <si>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</si>
  <si>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</si>
  <si>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</si>
  <si>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</si>
  <si>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</si>
  <si>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</si>
  <si>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</si>
  <si>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</si>
  <si>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</si>
  <si>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</si>
  <si>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</si>
  <si>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</si>
  <si>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</si>
  <si>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</si>
  <si>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Ixtahuacan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</si>
  <si>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</si>
  <si>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</si>
  <si>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</si>
  <si>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</si>
  <si>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</si>
  <si>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</si>
  <si>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</si>
  <si>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</si>
  <si>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</si>
  <si>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</si>
  <si>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</si>
  <si>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</si>
  <si>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</si>
  <si>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</si>
  <si>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</si>
  <si>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</si>
  <si>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</si>
  <si>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</si>
  <si>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</si>
  <si>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</si>
  <si>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</si>
  <si>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</si>
  <si>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</si>
  <si>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Tomás La Unión</t>
  </si>
  <si>
    <t>Zunilito</t>
  </si>
  <si>
    <t>Momostenango</t>
  </si>
  <si>
    <t>San Andrés Xecul</t>
  </si>
  <si>
    <t>San Bartolo</t>
  </si>
  <si>
    <t>San Cristóbal Totonicapán</t>
  </si>
  <si>
    <t>San Francisco El Alto</t>
  </si>
  <si>
    <t>Santa Lucía La Reforma</t>
  </si>
  <si>
    <t>Santa María Chiquimula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</si>
  <si>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</si>
  <si>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</si>
  <si>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</si>
  <si>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</si>
  <si>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</si>
  <si>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</si>
  <si>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</si>
  <si>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</si>
  <si>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</si>
  <si>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</si>
  <si>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S1r</t>
  </si>
  <si>
    <t>Tecún Umán</t>
  </si>
  <si>
    <t>Ayutla</t>
  </si>
  <si>
    <t>El Tejar</t>
  </si>
  <si>
    <t>Alta_Verapaz</t>
  </si>
  <si>
    <t>Baja_Verapaz</t>
  </si>
  <si>
    <t>El_Progreso</t>
  </si>
  <si>
    <t>San_Marcos</t>
  </si>
  <si>
    <t>Santa_Rosa</t>
  </si>
  <si>
    <t>Departamentos</t>
  </si>
  <si>
    <t>ANEXO A — LISTADO DE AMENAZA SÍSMICA Y VELOCIDAD BÁSICA DEL VIENTO POR MUNICIPIOS</t>
  </si>
  <si>
    <t>Tabla A-1 — Listado de amenaza sísmica y velocidad básica del viento por municipio para la República de Guatemala</t>
  </si>
  <si>
    <t>Amenaza sísmica</t>
  </si>
  <si>
    <t>Velocidad básica del viento (kph)</t>
  </si>
  <si>
    <t>No.</t>
  </si>
  <si>
    <r>
      <t>I</t>
    </r>
    <r>
      <rPr>
        <b/>
        <vertAlign val="subscript"/>
        <sz val="10"/>
        <color rgb="FFFFFFFF"/>
        <rFont val="Calibri"/>
        <family val="2"/>
        <scheme val="minor"/>
      </rPr>
      <t>o</t>
    </r>
  </si>
  <si>
    <t>Antigua Guatemala</t>
  </si>
  <si>
    <t>Cajola</t>
  </si>
  <si>
    <t xml:space="preserve"> Zacapa</t>
  </si>
  <si>
    <t>Chiché</t>
  </si>
  <si>
    <t>Cobán (Norte)</t>
  </si>
  <si>
    <t>Cobán (Sur)</t>
  </si>
  <si>
    <t>Colomba</t>
  </si>
  <si>
    <t>El Rodeo</t>
  </si>
  <si>
    <t>Esquipulas Palo Gordo</t>
  </si>
  <si>
    <t>Ixchiguan</t>
  </si>
  <si>
    <t>La Blanca</t>
  </si>
  <si>
    <t>Livingston Oriente</t>
  </si>
  <si>
    <t>Livingston Poniente</t>
  </si>
  <si>
    <t>Magdalena Milpas</t>
  </si>
  <si>
    <t>Altas</t>
  </si>
  <si>
    <t>Oratorio (norte)</t>
  </si>
  <si>
    <t>Oratorio (sur)</t>
  </si>
  <si>
    <t>Petatán</t>
  </si>
  <si>
    <t>Rabinal</t>
  </si>
  <si>
    <t>Río Blanco</t>
  </si>
  <si>
    <t>San José (Escuintla)</t>
  </si>
  <si>
    <t>San José (Petén)</t>
  </si>
  <si>
    <t>San José del Golfo</t>
  </si>
  <si>
    <t>San José El Idolo</t>
  </si>
  <si>
    <t>San José La Arada</t>
  </si>
  <si>
    <t>San José Poaquil</t>
  </si>
  <si>
    <t>San Pedro La</t>
  </si>
  <si>
    <t>Laguna</t>
  </si>
  <si>
    <t>San Rafael Pie de la</t>
  </si>
  <si>
    <t>Cuesta</t>
  </si>
  <si>
    <t>Santa Catarina</t>
  </si>
  <si>
    <t>Ixtahuacán</t>
  </si>
  <si>
    <t>Santa María Cahabón</t>
  </si>
  <si>
    <t>Santo Domingo</t>
  </si>
  <si>
    <t xml:space="preserve">  Xenacoj </t>
  </si>
  <si>
    <t>Todos Santos Cuchumatanes</t>
  </si>
  <si>
    <t>Tucurú</t>
  </si>
  <si>
    <t>Uspantán (norte)</t>
  </si>
  <si>
    <t>Uspantán (sur)</t>
  </si>
  <si>
    <t>Km/h</t>
  </si>
  <si>
    <t>Clasificación de Obra</t>
  </si>
  <si>
    <t>Indice de Sismisidad (Io)</t>
  </si>
  <si>
    <t>Clasificación de la obra</t>
  </si>
  <si>
    <t>Sísmica</t>
  </si>
  <si>
    <t>Nivel de Protección</t>
  </si>
  <si>
    <t>Probabilidad de Exceder el Sismo de Diseño</t>
  </si>
  <si>
    <t>Tipo de Sismo</t>
  </si>
  <si>
    <t>Ajustes por Clase de Sitio</t>
  </si>
  <si>
    <t>Indice de sismisidad</t>
  </si>
  <si>
    <t>Escencial</t>
  </si>
  <si>
    <t>Importante</t>
  </si>
  <si>
    <t>Ordinaria</t>
  </si>
  <si>
    <t>Utilitaria</t>
  </si>
  <si>
    <t>Clase de Obra</t>
  </si>
  <si>
    <t>D</t>
  </si>
  <si>
    <t>C</t>
  </si>
  <si>
    <t>B</t>
  </si>
  <si>
    <t>A</t>
  </si>
  <si>
    <t>E</t>
  </si>
  <si>
    <t>No aplica</t>
  </si>
  <si>
    <t>5 % en 50 años</t>
  </si>
  <si>
    <t>10 % en 50 años</t>
  </si>
  <si>
    <t>Probabilidad de exceder el sismo de diseño</t>
  </si>
  <si>
    <t>Tipo de sismo</t>
  </si>
  <si>
    <t>Sismo Severo</t>
  </si>
  <si>
    <t>Sismo Mínimo</t>
  </si>
  <si>
    <t>Clase de sitio</t>
  </si>
  <si>
    <t>Indice de Sismisidad</t>
  </si>
  <si>
    <t>AB</t>
  </si>
  <si>
    <t>F</t>
  </si>
  <si>
    <t>Se Requiere Evaluación Específica</t>
  </si>
  <si>
    <t>Coeficiente de Sitio Fa</t>
  </si>
  <si>
    <t>Coeficiente de Sitio Fv</t>
  </si>
  <si>
    <t>Clase de Sitio</t>
  </si>
  <si>
    <t>Fa =</t>
  </si>
  <si>
    <t>Fv =</t>
  </si>
  <si>
    <t>S1s =</t>
  </si>
  <si>
    <t>Ajustes por Intensidades Sísmicas Especiales</t>
  </si>
  <si>
    <t>Tipo de Fuente</t>
  </si>
  <si>
    <t>5 km</t>
  </si>
  <si>
    <t>Distancia horizontal más cercana a fuente sismica</t>
  </si>
  <si>
    <t>Factor Na para períodos cortos de vibración</t>
  </si>
  <si>
    <t>Factor Nv para períodos cortos de vibración</t>
  </si>
  <si>
    <t>Distancia más cercana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</si>
  <si>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2 km</t>
    </r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</si>
  <si>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10 km</t>
    </r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</si>
  <si>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15 km</t>
    </r>
  </si>
  <si>
    <t>Distancia mas cercana</t>
  </si>
  <si>
    <t>Na =</t>
  </si>
  <si>
    <t>Nv =</t>
  </si>
  <si>
    <t>a Fuente Sísmica (Km)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</si>
  <si>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2 Km</t>
    </r>
  </si>
  <si>
    <t>5 Km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</si>
  <si>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10 Km</t>
    </r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</si>
  <si>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15 Km</t>
    </r>
  </si>
  <si>
    <t>Scs =</t>
  </si>
  <si>
    <t>Períodos de Vibración de Transición</t>
  </si>
  <si>
    <t>Ts =</t>
  </si>
  <si>
    <t>To =</t>
  </si>
  <si>
    <t>Probabilidad Nominal de Ocurrencia de los Sismos de Diseño</t>
  </si>
  <si>
    <t>Kd =</t>
  </si>
  <si>
    <t>Sismo Ordinario</t>
  </si>
  <si>
    <t>Scd =</t>
  </si>
  <si>
    <t>S1d =</t>
  </si>
  <si>
    <t>Sismo Extremo</t>
  </si>
  <si>
    <t>2 % en 50 años</t>
  </si>
  <si>
    <t>Nivel de Sismo</t>
  </si>
  <si>
    <t>Sísmo Mínimo</t>
  </si>
  <si>
    <t>Kd</t>
  </si>
  <si>
    <t>Ordenada Espectral para Cualquier Período de Vibración</t>
  </si>
  <si>
    <t>Sa (T) =</t>
  </si>
  <si>
    <t>Espectros Genéricos Probables</t>
  </si>
  <si>
    <t>T</t>
  </si>
  <si>
    <t>/T</t>
  </si>
  <si>
    <t>Cálculo de Coeficiente Sísmico</t>
  </si>
  <si>
    <t>Tipología Estructural</t>
  </si>
  <si>
    <t>R</t>
  </si>
  <si>
    <t>E1</t>
  </si>
  <si>
    <t>1.6.2</t>
  </si>
  <si>
    <t>Marcos dúctiles DA</t>
  </si>
  <si>
    <t>De concreto reforzado</t>
  </si>
  <si>
    <t>NSE 7.1</t>
  </si>
  <si>
    <t>SL</t>
  </si>
  <si>
    <t>[b]</t>
  </si>
  <si>
    <t>NSE 7.5</t>
  </si>
  <si>
    <t>--</t>
  </si>
  <si>
    <t>7.1 / 7.5</t>
  </si>
  <si>
    <t>[g]</t>
  </si>
  <si>
    <t>Ductilidad intermedia DI</t>
  </si>
  <si>
    <t>NP</t>
  </si>
  <si>
    <t>Ductilidad Baja DB</t>
  </si>
  <si>
    <t>E2</t>
  </si>
  <si>
    <t>1.6.3</t>
  </si>
  <si>
    <t>De concreto reforzado DA</t>
  </si>
  <si>
    <t>De concreto reforzado DB</t>
  </si>
  <si>
    <t>NSE 7.9</t>
  </si>
  <si>
    <t>[d]</t>
  </si>
  <si>
    <t>[c]</t>
  </si>
  <si>
    <t>De mampostería reforzada DA</t>
  </si>
  <si>
    <t>NSE 7.4</t>
  </si>
  <si>
    <t>[f]</t>
  </si>
  <si>
    <t>[e]</t>
  </si>
  <si>
    <t>NSE 4.1</t>
  </si>
  <si>
    <t>[h]</t>
  </si>
  <si>
    <t>ΩR</t>
  </si>
  <si>
    <t>Cd</t>
  </si>
  <si>
    <t>Sistema Estructural</t>
  </si>
  <si>
    <t>NP - no permitido</t>
  </si>
  <si>
    <t>SL - sin límite</t>
  </si>
  <si>
    <t>Límite de altura (en metros)</t>
  </si>
  <si>
    <t>Notas</t>
  </si>
  <si>
    <t>1.6.4</t>
  </si>
  <si>
    <t>Marcos y Muros estructurales</t>
  </si>
  <si>
    <t>[ j ]</t>
  </si>
  <si>
    <t>Marcos de acero que incluyen tramos arriostrados de acero</t>
  </si>
  <si>
    <t>Marcos de acero DA</t>
  </si>
  <si>
    <t>[k]</t>
  </si>
  <si>
    <t>De estructura de acero</t>
  </si>
  <si>
    <t>[m]</t>
  </si>
  <si>
    <t xml:space="preserve">De concreto reforzado DB </t>
  </si>
  <si>
    <t>N/A</t>
  </si>
  <si>
    <t xml:space="preserve"> NSE 7.1 </t>
  </si>
  <si>
    <t>De concreto reforzado DL</t>
  </si>
  <si>
    <t>NSE 7.3</t>
  </si>
  <si>
    <t>Paneles de concreto prefabricado</t>
  </si>
  <si>
    <t>E3</t>
  </si>
  <si>
    <t>AISC 360</t>
  </si>
  <si>
    <t>Con riostras excéntricas DA</t>
  </si>
  <si>
    <t>Con riostras concéntricas DA</t>
  </si>
  <si>
    <t>Con riostras concéntricas DB</t>
  </si>
  <si>
    <t>E4</t>
  </si>
  <si>
    <t>1.6.5</t>
  </si>
  <si>
    <t>E5</t>
  </si>
  <si>
    <t>DSE 0.6+07</t>
  </si>
  <si>
    <t>Confinado</t>
  </si>
  <si>
    <t>Con detalles sísmicos</t>
  </si>
  <si>
    <t>De estructura de madera</t>
  </si>
  <si>
    <t>Naves y salones de mampostería</t>
  </si>
  <si>
    <t>E6</t>
  </si>
  <si>
    <t>1.6.7</t>
  </si>
  <si>
    <t>Concreto confinado</t>
  </si>
  <si>
    <t>Acero con detalles sísmicos</t>
  </si>
  <si>
    <t>OTROS</t>
  </si>
  <si>
    <t>1.6.8</t>
  </si>
  <si>
    <t>Sistemas Estructurales</t>
  </si>
  <si>
    <t>Péndulo Invertido</t>
  </si>
  <si>
    <t>Material</t>
  </si>
  <si>
    <t>Péndulo_Invertido</t>
  </si>
  <si>
    <t>Sistema de Marcos Resistentes a Momento</t>
  </si>
  <si>
    <t>Sistema de Muros</t>
  </si>
  <si>
    <t>Sistema General</t>
  </si>
  <si>
    <t>Sistema Dual</t>
  </si>
  <si>
    <t>Paredes Voladizas y Columnas Voladizas</t>
  </si>
  <si>
    <t>Sistema_de_Marcos_Resistentes_a_Momento</t>
  </si>
  <si>
    <t>Sistema_de_Muros</t>
  </si>
  <si>
    <t>Sistema_General</t>
  </si>
  <si>
    <t>Sistema_Dual</t>
  </si>
  <si>
    <t>Paredes_Voladizas_y_Columnas_Voladizas</t>
  </si>
  <si>
    <t>Sistema de Marcos Resistentes a Momentos</t>
  </si>
  <si>
    <t>Marcos y muros estructurales</t>
  </si>
  <si>
    <t>Concreto Reforzado</t>
  </si>
  <si>
    <t>R =</t>
  </si>
  <si>
    <t>Cd =</t>
  </si>
  <si>
    <t xml:space="preserve">Nivel de </t>
  </si>
  <si>
    <t>Protección</t>
  </si>
  <si>
    <t>Sistema</t>
  </si>
  <si>
    <t>Marcos de concreto reforzado DA con muros estructurales</t>
  </si>
  <si>
    <t>Naves y salones de mamostería</t>
  </si>
  <si>
    <t>Marcos_dúctiles_DA</t>
  </si>
  <si>
    <t>Ductilidad_intermedia_DI</t>
  </si>
  <si>
    <t>Ductilidad_Baja_DB</t>
  </si>
  <si>
    <t>Concreto_Reforzado</t>
  </si>
  <si>
    <t>Marcos_y_muros_estructurales</t>
  </si>
  <si>
    <t>Marcos_de_acero_que_incluyen_tramos_arriostrados_de_acero</t>
  </si>
  <si>
    <t>De_concreto_reforzado</t>
  </si>
  <si>
    <t>De_estructura_de_acero</t>
  </si>
  <si>
    <t>De concreto reforzado PI</t>
  </si>
  <si>
    <t>De estructura de acero PI</t>
  </si>
  <si>
    <t>De_concreto_reforzado_PI</t>
  </si>
  <si>
    <t>De_estructura_de_acero_PI</t>
  </si>
  <si>
    <t>Marcos_de_concreto_reforzado_DA_con_muros_estructurales</t>
  </si>
  <si>
    <t>Marcos_de_acero_DA</t>
  </si>
  <si>
    <t>Limite de</t>
  </si>
  <si>
    <t>Altura</t>
  </si>
  <si>
    <t>Kt =</t>
  </si>
  <si>
    <t>x =</t>
  </si>
  <si>
    <t>hn (m) =</t>
  </si>
  <si>
    <t>Ta =</t>
  </si>
  <si>
    <t>T =</t>
  </si>
  <si>
    <t>Cs =</t>
  </si>
  <si>
    <t>De concreto reforzado A</t>
  </si>
  <si>
    <t>De acero estructural A</t>
  </si>
  <si>
    <t>Compuestos acero-concreto A</t>
  </si>
  <si>
    <t>De concreto reforzado I</t>
  </si>
  <si>
    <t>De acero estructural I</t>
  </si>
  <si>
    <t>Compuestos acero-concreto I</t>
  </si>
  <si>
    <t>De concreto reforzado B</t>
  </si>
  <si>
    <t>De acero estructural B</t>
  </si>
  <si>
    <t>Compuestos acero-concreto B</t>
  </si>
  <si>
    <t>De concreto reforzado DA M</t>
  </si>
  <si>
    <t>De concreto reforzado DB M</t>
  </si>
  <si>
    <t>De mampostería reforzada DA M</t>
  </si>
  <si>
    <t>De mampostería reforzada DB M</t>
  </si>
  <si>
    <t>De concreto reforzado DA D</t>
  </si>
  <si>
    <t>De mampostería reforzada DA D</t>
  </si>
  <si>
    <t>Con riostras excéntricas DA D</t>
  </si>
  <si>
    <t>Con riostras concéntricas DA D</t>
  </si>
  <si>
    <t>Clase de Sitio =</t>
  </si>
  <si>
    <t>Valores Mínimos de Cs</t>
  </si>
  <si>
    <t>Sa (T)</t>
  </si>
  <si>
    <t>Cs</t>
  </si>
  <si>
    <t>San Pedro Sacatepéquez G</t>
  </si>
  <si>
    <t>Tablas y Gráficas</t>
  </si>
  <si>
    <t>Aceleración Máxima del Suelo</t>
  </si>
  <si>
    <t>AMSd =</t>
  </si>
  <si>
    <t>Componente Vertical del Sismo de Diseño</t>
  </si>
  <si>
    <t>Svd =</t>
  </si>
  <si>
    <t>≥ 15 Km</t>
  </si>
  <si>
    <t>4,1</t>
  </si>
  <si>
    <t xml:space="preserve">COEFICIENTE CS RESULTANTE </t>
  </si>
  <si>
    <t>CELDA E72</t>
  </si>
  <si>
    <t>AMSd</t>
  </si>
  <si>
    <t>Svd</t>
  </si>
  <si>
    <t>As</t>
  </si>
  <si>
    <t>diametro #</t>
  </si>
  <si>
    <t>seccion cm2</t>
  </si>
  <si>
    <t>CM2</t>
  </si>
  <si>
    <t>AS/#VARILLAS</t>
  </si>
  <si>
    <t>#VARILLAS</t>
  </si>
  <si>
    <t>#</t>
  </si>
  <si>
    <t>SOLERA INTERMEDIA EJE E</t>
  </si>
  <si>
    <t>COLUMNA PRINCIPAL C1</t>
  </si>
  <si>
    <t>L</t>
  </si>
  <si>
    <t>H</t>
  </si>
  <si>
    <t>b</t>
  </si>
  <si>
    <t>L&gt;=</t>
  </si>
  <si>
    <t>SMAX</t>
  </si>
  <si>
    <t>S2=MAX/2</t>
  </si>
  <si>
    <t>refuerzo columna C1</t>
  </si>
  <si>
    <t>para area sismica y f´c&lt;306.25 kg/cm2</t>
  </si>
  <si>
    <t>f</t>
  </si>
  <si>
    <t>Mu-</t>
  </si>
  <si>
    <t>Kg-cm</t>
  </si>
  <si>
    <t>Mu+</t>
  </si>
  <si>
    <t>cm</t>
  </si>
  <si>
    <t>d</t>
  </si>
  <si>
    <t>NO.3</t>
  </si>
  <si>
    <t xml:space="preserve">fy </t>
  </si>
  <si>
    <t>Kg/cm2</t>
  </si>
  <si>
    <t>f'c</t>
  </si>
  <si>
    <t xml:space="preserve">SEPARACION </t>
  </si>
  <si>
    <t>NO.3 @</t>
  </si>
  <si>
    <t>RECUBRIIM</t>
  </si>
  <si>
    <t>SEPARACION</t>
  </si>
  <si>
    <t>Asmin</t>
  </si>
  <si>
    <t>cm2</t>
  </si>
  <si>
    <t>As1</t>
  </si>
  <si>
    <t>As2</t>
  </si>
  <si>
    <t>Asmax</t>
  </si>
  <si>
    <r>
      <t>Ω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</si>
  <si>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t>T2</t>
  </si>
  <si>
    <t>estribos No. 3@ .15</t>
  </si>
  <si>
    <t>y est.No.3@.20</t>
  </si>
  <si>
    <r>
      <t>B</t>
    </r>
    <r>
      <rPr>
        <sz val="11"/>
        <color theme="1"/>
        <rFont val="Arial"/>
        <family val="2"/>
      </rPr>
      <t>1</t>
    </r>
  </si>
  <si>
    <t>BASTON</t>
  </si>
  <si>
    <t>RIEL-TENSION</t>
  </si>
  <si>
    <t>HOJA DE CALCULO DE ACERO A FLEXION EN LOSAS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</si>
</sst>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rgb="FFFFFF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DBE4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6F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9" fillId="15" borderId="13" applyNumberFormat="0" applyAlignment="0" applyProtection="0"/>
    <xf numFmtId="0" fontId="13" fillId="16" borderId="14" applyNumberFormat="0" applyFont="0" applyAlignment="0" applyProtection="0"/>
  </cellStyleXfs>
  <cellXfs count="152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 wrapText="1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0" fillId="6" borderId="0" xfId="0" applyFill="1" applyAlignment="1">
      <alignment horizontal="left" vertical="center" indent="1"/>
    </xf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8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left" vertical="center" wrapText="1" indent="1"/>
    </xf>
    <xf numFmtId="0" fontId="10" fillId="8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2" fontId="10" fillId="9" borderId="0" xfId="0" applyNumberFormat="1" applyFont="1" applyFill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4" fillId="10" borderId="0" xfId="0" applyFont="1" applyFill="1"/>
    <xf numFmtId="0" fontId="0" fillId="10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0" fillId="6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 inden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horizontal="center"/>
    </xf>
    <xf numFmtId="0" fontId="9" fillId="11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12" xfId="0" applyFont="1" applyBorder="1"/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" xfId="0" applyBorder="1"/>
    <xf numFmtId="0" fontId="16" fillId="13" borderId="11" xfId="2" applyBorder="1"/>
    <xf numFmtId="0" fontId="18" fillId="16" borderId="17" xfId="5" applyFont="1" applyBorder="1"/>
    <xf numFmtId="0" fontId="18" fillId="16" borderId="18" xfId="5" applyFont="1" applyBorder="1"/>
    <xf numFmtId="0" fontId="18" fillId="16" borderId="19" xfId="5" applyFont="1" applyBorder="1"/>
    <xf numFmtId="2" fontId="0" fillId="0" borderId="0" xfId="0" applyNumberFormat="1"/>
    <xf numFmtId="0" fontId="16" fillId="13" borderId="0" xfId="2"/>
    <xf numFmtId="2" fontId="16" fillId="13" borderId="0" xfId="2" applyNumberFormat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7" xfId="0" applyBorder="1"/>
    <xf numFmtId="0" fontId="0" fillId="0" borderId="8" xfId="0" applyBorder="1"/>
    <xf numFmtId="0" fontId="1" fillId="0" borderId="16" xfId="0" applyFont="1" applyBorder="1"/>
    <xf numFmtId="0" fontId="1" fillId="0" borderId="21" xfId="0" applyFont="1" applyBorder="1"/>
    <xf numFmtId="2" fontId="16" fillId="13" borderId="4" xfId="2" applyNumberFormat="1" applyBorder="1" applyAlignment="1">
      <alignment horizontal="center"/>
    </xf>
    <xf numFmtId="0" fontId="0" fillId="12" borderId="4" xfId="0" applyFill="1" applyBorder="1"/>
    <xf numFmtId="0" fontId="0" fillId="12" borderId="3" xfId="0" applyFill="1" applyBorder="1"/>
    <xf numFmtId="0" fontId="0" fillId="12" borderId="2" xfId="0" applyFill="1" applyBorder="1"/>
    <xf numFmtId="0" fontId="17" fillId="14" borderId="0" xfId="3" applyBorder="1"/>
    <xf numFmtId="0" fontId="19" fillId="15" borderId="13" xfId="4"/>
    <xf numFmtId="0" fontId="16" fillId="13" borderId="16" xfId="2" applyBorder="1"/>
    <xf numFmtId="166" fontId="16" fillId="13" borderId="0" xfId="2" applyNumberFormat="1" applyBorder="1"/>
    <xf numFmtId="0" fontId="1" fillId="0" borderId="22" xfId="0" applyFont="1" applyBorder="1"/>
    <xf numFmtId="0" fontId="17" fillId="14" borderId="0" xfId="3"/>
    <xf numFmtId="0" fontId="0" fillId="16" borderId="14" xfId="5" applyFont="1"/>
    <xf numFmtId="0" fontId="22" fillId="0" borderId="0" xfId="0" applyFont="1"/>
    <xf numFmtId="0" fontId="1" fillId="0" borderId="1" xfId="0" applyFont="1" applyBorder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65" fontId="0" fillId="0" borderId="0" xfId="1" applyNumberFormat="1" applyFont="1" applyFill="1"/>
    <xf numFmtId="0" fontId="0" fillId="17" borderId="0" xfId="0" applyFill="1"/>
    <xf numFmtId="0" fontId="0" fillId="17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0" fillId="0" borderId="21" xfId="0" applyBorder="1"/>
    <xf numFmtId="0" fontId="0" fillId="0" borderId="16" xfId="0" applyBorder="1"/>
    <xf numFmtId="0" fontId="1" fillId="0" borderId="20" xfId="0" applyFont="1" applyBorder="1"/>
    <xf numFmtId="0" fontId="1" fillId="0" borderId="8" xfId="0" applyFont="1" applyBorder="1"/>
    <xf numFmtId="0" fontId="0" fillId="0" borderId="20" xfId="0" applyBorder="1"/>
    <xf numFmtId="0" fontId="0" fillId="0" borderId="9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16" borderId="14" xfId="5" applyFont="1"/>
    <xf numFmtId="0" fontId="15" fillId="11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0" fillId="9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20" xfId="0" applyFill="1" applyBorder="1"/>
    <xf numFmtId="0" fontId="0" fillId="18" borderId="20" xfId="0" applyFill="1" applyBorder="1"/>
    <xf numFmtId="0" fontId="0" fillId="18" borderId="8" xfId="0" applyFill="1" applyBorder="1"/>
    <xf numFmtId="0" fontId="0" fillId="18" borderId="9" xfId="0" applyFill="1" applyBorder="1"/>
    <xf numFmtId="0" fontId="0" fillId="18" borderId="11" xfId="0" applyFill="1" applyBorder="1"/>
    <xf numFmtId="0" fontId="0" fillId="18" borderId="11" xfId="0" applyFill="1" applyBorder="1"/>
    <xf numFmtId="0" fontId="0" fillId="18" borderId="10" xfId="0" applyFill="1" applyBorder="1"/>
    <xf numFmtId="0" fontId="0" fillId="18" borderId="4" xfId="0" applyFill="1" applyBorder="1"/>
    <xf numFmtId="0" fontId="0" fillId="18" borderId="2" xfId="0" applyFill="1" applyBorder="1"/>
    <xf numFmtId="0" fontId="0" fillId="18" borderId="3" xfId="0" applyFill="1" applyBorder="1"/>
    <xf numFmtId="0" fontId="1" fillId="18" borderId="2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</cellXfs>
  <cellStyles count="6">
    <cellStyle name="Bueno" xfId="2" builtinId="26"/>
    <cellStyle name="Cálculo" xfId="4" builtinId="22"/>
    <cellStyle name="Millares" xfId="1" builtinId="3"/>
    <cellStyle name="Neutral" xfId="3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Cs 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Espectro!$C$86:$C$286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</c:numCache>
            </c:numRef>
          </c:xVal>
          <c:yVal>
            <c:numRef>
              <c:f>Espectro!$D$86:$D$286</c:f>
              <c:numCache>
                <c:formatCode>General</c:formatCode>
                <c:ptCount val="201"/>
                <c:pt idx="0">
                  <c:v>9.6360000000000001E-2</c:v>
                </c:pt>
                <c:pt idx="1">
                  <c:v>0.13431474820143888</c:v>
                </c:pt>
                <c:pt idx="2">
                  <c:v>0.1722694964028777</c:v>
                </c:pt>
                <c:pt idx="3">
                  <c:v>0.21022424460431655</c:v>
                </c:pt>
                <c:pt idx="4">
                  <c:v>0.2409</c:v>
                </c:pt>
                <c:pt idx="5">
                  <c:v>0.2409</c:v>
                </c:pt>
                <c:pt idx="6">
                  <c:v>0.2409</c:v>
                </c:pt>
                <c:pt idx="7">
                  <c:v>0.2409</c:v>
                </c:pt>
                <c:pt idx="8">
                  <c:v>0.2409</c:v>
                </c:pt>
                <c:pt idx="9">
                  <c:v>0.2409</c:v>
                </c:pt>
                <c:pt idx="10">
                  <c:v>0.2409</c:v>
                </c:pt>
                <c:pt idx="11">
                  <c:v>0.2409</c:v>
                </c:pt>
                <c:pt idx="12">
                  <c:v>0.2409</c:v>
                </c:pt>
                <c:pt idx="13">
                  <c:v>0.2409</c:v>
                </c:pt>
                <c:pt idx="14">
                  <c:v>0.2409</c:v>
                </c:pt>
                <c:pt idx="15">
                  <c:v>0.2409</c:v>
                </c:pt>
                <c:pt idx="16">
                  <c:v>0.2409</c:v>
                </c:pt>
                <c:pt idx="17">
                  <c:v>0.2409</c:v>
                </c:pt>
                <c:pt idx="18">
                  <c:v>0.2409</c:v>
                </c:pt>
                <c:pt idx="19">
                  <c:v>0.2409</c:v>
                </c:pt>
                <c:pt idx="20">
                  <c:v>0.22935</c:v>
                </c:pt>
                <c:pt idx="21">
                  <c:v>0.21842857142857142</c:v>
                </c:pt>
                <c:pt idx="22">
                  <c:v>0.20849999999999999</c:v>
                </c:pt>
                <c:pt idx="23">
                  <c:v>0.19943478260869565</c:v>
                </c:pt>
                <c:pt idx="24">
                  <c:v>0.19112500000000002</c:v>
                </c:pt>
                <c:pt idx="25">
                  <c:v>0.18348</c:v>
                </c:pt>
                <c:pt idx="26">
                  <c:v>0.1764230769230769</c:v>
                </c:pt>
                <c:pt idx="27">
                  <c:v>0.16988888888888887</c:v>
                </c:pt>
                <c:pt idx="28">
                  <c:v>0.16382142857142859</c:v>
                </c:pt>
                <c:pt idx="29">
                  <c:v>0.15817241379310346</c:v>
                </c:pt>
                <c:pt idx="30">
                  <c:v>0.15290000000000001</c:v>
                </c:pt>
                <c:pt idx="31">
                  <c:v>0.14796774193548387</c:v>
                </c:pt>
                <c:pt idx="32">
                  <c:v>0.14334374999999999</c:v>
                </c:pt>
                <c:pt idx="33">
                  <c:v>0.13900000000000001</c:v>
                </c:pt>
                <c:pt idx="34">
                  <c:v>0.13491176470588234</c:v>
                </c:pt>
                <c:pt idx="35">
                  <c:v>0.13105714285714284</c:v>
                </c:pt>
                <c:pt idx="36">
                  <c:v>0.12741666666666665</c:v>
                </c:pt>
                <c:pt idx="37">
                  <c:v>0.12397297297297297</c:v>
                </c:pt>
                <c:pt idx="38">
                  <c:v>0.12071052631578948</c:v>
                </c:pt>
                <c:pt idx="39">
                  <c:v>0.11761538461538462</c:v>
                </c:pt>
                <c:pt idx="40">
                  <c:v>0.114675</c:v>
                </c:pt>
                <c:pt idx="41">
                  <c:v>0.11187804878048781</c:v>
                </c:pt>
                <c:pt idx="42">
                  <c:v>0.10921428571428571</c:v>
                </c:pt>
                <c:pt idx="43">
                  <c:v>0.10667441860465117</c:v>
                </c:pt>
                <c:pt idx="44">
                  <c:v>0.10425</c:v>
                </c:pt>
                <c:pt idx="45">
                  <c:v>0.10193333333333333</c:v>
                </c:pt>
                <c:pt idx="46">
                  <c:v>9.9717391304347827E-2</c:v>
                </c:pt>
                <c:pt idx="47">
                  <c:v>9.7595744680851054E-2</c:v>
                </c:pt>
                <c:pt idx="48">
                  <c:v>9.5562500000000009E-2</c:v>
                </c:pt>
                <c:pt idx="49">
                  <c:v>9.3612244897959176E-2</c:v>
                </c:pt>
                <c:pt idx="50">
                  <c:v>9.1740000000000002E-2</c:v>
                </c:pt>
                <c:pt idx="51">
                  <c:v>8.9941176470588247E-2</c:v>
                </c:pt>
                <c:pt idx="52">
                  <c:v>8.8211538461538452E-2</c:v>
                </c:pt>
                <c:pt idx="53">
                  <c:v>8.6547169811320754E-2</c:v>
                </c:pt>
                <c:pt idx="54">
                  <c:v>8.4944444444444434E-2</c:v>
                </c:pt>
                <c:pt idx="55">
                  <c:v>8.3400000000000002E-2</c:v>
                </c:pt>
                <c:pt idx="56">
                  <c:v>8.1910714285714295E-2</c:v>
                </c:pt>
                <c:pt idx="57">
                  <c:v>8.0473684210526308E-2</c:v>
                </c:pt>
                <c:pt idx="58">
                  <c:v>7.9086206896551728E-2</c:v>
                </c:pt>
                <c:pt idx="59">
                  <c:v>7.7745762711864397E-2</c:v>
                </c:pt>
                <c:pt idx="60">
                  <c:v>7.6450000000000004E-2</c:v>
                </c:pt>
                <c:pt idx="61">
                  <c:v>7.5196721311475409E-2</c:v>
                </c:pt>
                <c:pt idx="62">
                  <c:v>7.3983870967741935E-2</c:v>
                </c:pt>
                <c:pt idx="63">
                  <c:v>7.280952380952381E-2</c:v>
                </c:pt>
                <c:pt idx="64">
                  <c:v>7.1671874999999996E-2</c:v>
                </c:pt>
                <c:pt idx="65">
                  <c:v>7.0569230769230773E-2</c:v>
                </c:pt>
                <c:pt idx="66">
                  <c:v>6.9500000000000006E-2</c:v>
                </c:pt>
                <c:pt idx="67">
                  <c:v>6.8462686567164172E-2</c:v>
                </c:pt>
                <c:pt idx="68">
                  <c:v>6.7455882352941171E-2</c:v>
                </c:pt>
                <c:pt idx="69">
                  <c:v>6.6478260869565209E-2</c:v>
                </c:pt>
                <c:pt idx="70">
                  <c:v>6.5528571428571422E-2</c:v>
                </c:pt>
                <c:pt idx="71">
                  <c:v>6.4605633802816906E-2</c:v>
                </c:pt>
                <c:pt idx="72">
                  <c:v>6.3708333333333325E-2</c:v>
                </c:pt>
                <c:pt idx="73">
                  <c:v>6.2835616438356168E-2</c:v>
                </c:pt>
                <c:pt idx="74">
                  <c:v>6.1986486486486483E-2</c:v>
                </c:pt>
                <c:pt idx="75">
                  <c:v>6.1159999999999999E-2</c:v>
                </c:pt>
                <c:pt idx="76">
                  <c:v>6.0355263157894738E-2</c:v>
                </c:pt>
                <c:pt idx="77">
                  <c:v>5.9571428571428567E-2</c:v>
                </c:pt>
                <c:pt idx="78">
                  <c:v>5.8807692307692311E-2</c:v>
                </c:pt>
                <c:pt idx="79">
                  <c:v>5.8063291139240504E-2</c:v>
                </c:pt>
                <c:pt idx="80">
                  <c:v>5.73375E-2</c:v>
                </c:pt>
                <c:pt idx="81">
                  <c:v>5.6629629629629634E-2</c:v>
                </c:pt>
                <c:pt idx="82">
                  <c:v>5.5939024390243904E-2</c:v>
                </c:pt>
                <c:pt idx="83">
                  <c:v>5.5265060240963851E-2</c:v>
                </c:pt>
                <c:pt idx="84">
                  <c:v>5.4607142857142854E-2</c:v>
                </c:pt>
                <c:pt idx="85">
                  <c:v>5.3964705882352942E-2</c:v>
                </c:pt>
                <c:pt idx="86">
                  <c:v>5.3337209302325585E-2</c:v>
                </c:pt>
                <c:pt idx="87">
                  <c:v>5.272413793103449E-2</c:v>
                </c:pt>
                <c:pt idx="88">
                  <c:v>5.2124999999999998E-2</c:v>
                </c:pt>
                <c:pt idx="89">
                  <c:v>5.1539325842696625E-2</c:v>
                </c:pt>
                <c:pt idx="90">
                  <c:v>5.0966666666666667E-2</c:v>
                </c:pt>
                <c:pt idx="91">
                  <c:v>5.0406593406593411E-2</c:v>
                </c:pt>
                <c:pt idx="92">
                  <c:v>4.9858695652173914E-2</c:v>
                </c:pt>
                <c:pt idx="93">
                  <c:v>4.9322580645161283E-2</c:v>
                </c:pt>
                <c:pt idx="94">
                  <c:v>4.8797872340425527E-2</c:v>
                </c:pt>
                <c:pt idx="95">
                  <c:v>4.8284210526315791E-2</c:v>
                </c:pt>
                <c:pt idx="96">
                  <c:v>4.7781250000000004E-2</c:v>
                </c:pt>
                <c:pt idx="97">
                  <c:v>4.7288659793814435E-2</c:v>
                </c:pt>
                <c:pt idx="98">
                  <c:v>4.6806122448979588E-2</c:v>
                </c:pt>
                <c:pt idx="99">
                  <c:v>4.6333333333333331E-2</c:v>
                </c:pt>
                <c:pt idx="100">
                  <c:v>4.5870000000000001E-2</c:v>
                </c:pt>
                <c:pt idx="101">
                  <c:v>4.5415841584158415E-2</c:v>
                </c:pt>
                <c:pt idx="102">
                  <c:v>4.4970588235294123E-2</c:v>
                </c:pt>
                <c:pt idx="103">
                  <c:v>4.4533980582524266E-2</c:v>
                </c:pt>
                <c:pt idx="104">
                  <c:v>4.4105769230769226E-2</c:v>
                </c:pt>
                <c:pt idx="105">
                  <c:v>4.3685714285714286E-2</c:v>
                </c:pt>
                <c:pt idx="106">
                  <c:v>4.3273584905660377E-2</c:v>
                </c:pt>
                <c:pt idx="107">
                  <c:v>4.2869158878504676E-2</c:v>
                </c:pt>
                <c:pt idx="108">
                  <c:v>4.2472222222222217E-2</c:v>
                </c:pt>
                <c:pt idx="109">
                  <c:v>4.2082568807339446E-2</c:v>
                </c:pt>
                <c:pt idx="110">
                  <c:v>4.1700000000000001E-2</c:v>
                </c:pt>
                <c:pt idx="111">
                  <c:v>4.1324324324324327E-2</c:v>
                </c:pt>
                <c:pt idx="112">
                  <c:v>4.0955357142857148E-2</c:v>
                </c:pt>
                <c:pt idx="113">
                  <c:v>4.0592920353982299E-2</c:v>
                </c:pt>
                <c:pt idx="114">
                  <c:v>4.0236842105263154E-2</c:v>
                </c:pt>
                <c:pt idx="115">
                  <c:v>3.9886956521739132E-2</c:v>
                </c:pt>
                <c:pt idx="116">
                  <c:v>3.9543103448275864E-2</c:v>
                </c:pt>
                <c:pt idx="117">
                  <c:v>3.9205128205128205E-2</c:v>
                </c:pt>
                <c:pt idx="118">
                  <c:v>3.8872881355932198E-2</c:v>
                </c:pt>
                <c:pt idx="119">
                  <c:v>3.8546218487394958E-2</c:v>
                </c:pt>
                <c:pt idx="120">
                  <c:v>3.8225000000000002E-2</c:v>
                </c:pt>
                <c:pt idx="121">
                  <c:v>3.7909090909090913E-2</c:v>
                </c:pt>
                <c:pt idx="122">
                  <c:v>3.7598360655737705E-2</c:v>
                </c:pt>
                <c:pt idx="123">
                  <c:v>3.7292682926829267E-2</c:v>
                </c:pt>
                <c:pt idx="124">
                  <c:v>3.6991935483870968E-2</c:v>
                </c:pt>
                <c:pt idx="125">
                  <c:v>3.6695999999999999E-2</c:v>
                </c:pt>
                <c:pt idx="126">
                  <c:v>3.6404761904761905E-2</c:v>
                </c:pt>
                <c:pt idx="127">
                  <c:v>3.6118110236220413E-2</c:v>
                </c:pt>
                <c:pt idx="128">
                  <c:v>3.5835937499999942E-2</c:v>
                </c:pt>
                <c:pt idx="129">
                  <c:v>3.5558139534883723E-2</c:v>
                </c:pt>
                <c:pt idx="130">
                  <c:v>3.5284615384615386E-2</c:v>
                </c:pt>
                <c:pt idx="131">
                  <c:v>3.5015267175572518E-2</c:v>
                </c:pt>
                <c:pt idx="132">
                  <c:v>3.4749999999999948E-2</c:v>
                </c:pt>
                <c:pt idx="133">
                  <c:v>3.4488721804511228E-2</c:v>
                </c:pt>
                <c:pt idx="134">
                  <c:v>3.4231343283582086E-2</c:v>
                </c:pt>
                <c:pt idx="135">
                  <c:v>3.3977777777777732E-2</c:v>
                </c:pt>
                <c:pt idx="136">
                  <c:v>3.3727941176470537E-2</c:v>
                </c:pt>
                <c:pt idx="137">
                  <c:v>3.3481751824817468E-2</c:v>
                </c:pt>
                <c:pt idx="138">
                  <c:v>3.3239130434782563E-2</c:v>
                </c:pt>
                <c:pt idx="139">
                  <c:v>3.3000000000000002E-2</c:v>
                </c:pt>
                <c:pt idx="140">
                  <c:v>3.2764285714285669E-2</c:v>
                </c:pt>
                <c:pt idx="141">
                  <c:v>3.2531914893616974E-2</c:v>
                </c:pt>
                <c:pt idx="142">
                  <c:v>3.2302816901408404E-2</c:v>
                </c:pt>
                <c:pt idx="143">
                  <c:v>3.2076923076923031E-2</c:v>
                </c:pt>
                <c:pt idx="144">
                  <c:v>3.1854166666666621E-2</c:v>
                </c:pt>
                <c:pt idx="145">
                  <c:v>3.1634482758620644E-2</c:v>
                </c:pt>
                <c:pt idx="146">
                  <c:v>3.1417808219178042E-2</c:v>
                </c:pt>
                <c:pt idx="147">
                  <c:v>3.1204081632653018E-2</c:v>
                </c:pt>
                <c:pt idx="148">
                  <c:v>3.09932432432432E-2</c:v>
                </c:pt>
                <c:pt idx="149">
                  <c:v>3.0785234899328818E-2</c:v>
                </c:pt>
                <c:pt idx="150">
                  <c:v>3.0579999999999961E-2</c:v>
                </c:pt>
                <c:pt idx="151">
                  <c:v>3.037748344370857E-2</c:v>
                </c:pt>
                <c:pt idx="152">
                  <c:v>3.0177631578947327E-2</c:v>
                </c:pt>
                <c:pt idx="153">
                  <c:v>2.9980392156862705E-2</c:v>
                </c:pt>
                <c:pt idx="154">
                  <c:v>2.9785714285714249E-2</c:v>
                </c:pt>
                <c:pt idx="155">
                  <c:v>2.9593548387096737E-2</c:v>
                </c:pt>
                <c:pt idx="156">
                  <c:v>2.9403846153846117E-2</c:v>
                </c:pt>
                <c:pt idx="157">
                  <c:v>2.9216560509554103E-2</c:v>
                </c:pt>
                <c:pt idx="158">
                  <c:v>2.9031645569620217E-2</c:v>
                </c:pt>
                <c:pt idx="159">
                  <c:v>2.884905660377355E-2</c:v>
                </c:pt>
                <c:pt idx="160">
                  <c:v>2.8668749999999962E-2</c:v>
                </c:pt>
                <c:pt idx="161">
                  <c:v>2.8490683229813629E-2</c:v>
                </c:pt>
                <c:pt idx="162">
                  <c:v>2.8314814814814779E-2</c:v>
                </c:pt>
                <c:pt idx="163">
                  <c:v>2.8141104294478494E-2</c:v>
                </c:pt>
                <c:pt idx="164">
                  <c:v>2.7969512195121917E-2</c:v>
                </c:pt>
                <c:pt idx="165">
                  <c:v>2.7799999999999964E-2</c:v>
                </c:pt>
                <c:pt idx="166">
                  <c:v>2.7632530120481894E-2</c:v>
                </c:pt>
                <c:pt idx="167">
                  <c:v>2.7467065868263439E-2</c:v>
                </c:pt>
                <c:pt idx="168">
                  <c:v>2.7303571428571399E-2</c:v>
                </c:pt>
                <c:pt idx="169">
                  <c:v>2.7142011834319496E-2</c:v>
                </c:pt>
                <c:pt idx="170">
                  <c:v>2.6982352941176437E-2</c:v>
                </c:pt>
                <c:pt idx="171">
                  <c:v>2.6824561403508741E-2</c:v>
                </c:pt>
                <c:pt idx="172">
                  <c:v>2.6668604651162758E-2</c:v>
                </c:pt>
                <c:pt idx="173">
                  <c:v>2.6514450867051995E-2</c:v>
                </c:pt>
                <c:pt idx="174">
                  <c:v>2.636206896551721E-2</c:v>
                </c:pt>
                <c:pt idx="175">
                  <c:v>2.6211428571428538E-2</c:v>
                </c:pt>
                <c:pt idx="176">
                  <c:v>2.6062499999999971E-2</c:v>
                </c:pt>
                <c:pt idx="177">
                  <c:v>2.5915254237288105E-2</c:v>
                </c:pt>
                <c:pt idx="178">
                  <c:v>2.5769662921348288E-2</c:v>
                </c:pt>
                <c:pt idx="179">
                  <c:v>2.5625698324022318E-2</c:v>
                </c:pt>
                <c:pt idx="180">
                  <c:v>2.5483333333333302E-2</c:v>
                </c:pt>
                <c:pt idx="181">
                  <c:v>2.5342541436464062E-2</c:v>
                </c:pt>
                <c:pt idx="182">
                  <c:v>2.5203296703296674E-2</c:v>
                </c:pt>
                <c:pt idx="183">
                  <c:v>2.5065573770491779E-2</c:v>
                </c:pt>
                <c:pt idx="184">
                  <c:v>2.4929347826086929E-2</c:v>
                </c:pt>
                <c:pt idx="185">
                  <c:v>2.4794594594594564E-2</c:v>
                </c:pt>
                <c:pt idx="186">
                  <c:v>2.4661290322580621E-2</c:v>
                </c:pt>
                <c:pt idx="187">
                  <c:v>2.4529411764705855E-2</c:v>
                </c:pt>
                <c:pt idx="188">
                  <c:v>2.4398936170212743E-2</c:v>
                </c:pt>
                <c:pt idx="189">
                  <c:v>2.4269841269841243E-2</c:v>
                </c:pt>
                <c:pt idx="190">
                  <c:v>2.4142105263157868E-2</c:v>
                </c:pt>
                <c:pt idx="191">
                  <c:v>2.4015706806282698E-2</c:v>
                </c:pt>
                <c:pt idx="192">
                  <c:v>2.3890624999999974E-2</c:v>
                </c:pt>
                <c:pt idx="193">
                  <c:v>2.3766839378238321E-2</c:v>
                </c:pt>
                <c:pt idx="194">
                  <c:v>2.3644329896907193E-2</c:v>
                </c:pt>
                <c:pt idx="195">
                  <c:v>2.3523076923076897E-2</c:v>
                </c:pt>
                <c:pt idx="196">
                  <c:v>2.3403061224489773E-2</c:v>
                </c:pt>
                <c:pt idx="197">
                  <c:v>2.3284263959390837E-2</c:v>
                </c:pt>
                <c:pt idx="198">
                  <c:v>2.3166666666666644E-2</c:v>
                </c:pt>
                <c:pt idx="199">
                  <c:v>2.3050251256281382E-2</c:v>
                </c:pt>
                <c:pt idx="200">
                  <c:v>2.2935000000000001E-2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D-489B-AF80-D18D3627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23967"/>
        <c:axId val="1749830879"/>
      </c:scatterChart>
      <c:valAx>
        <c:axId val="17498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0879"/>
        <c:crosses val="autoZero"/>
        <c:crossBetween val="midCat"/>
      </c:valAx>
      <c:valAx>
        <c:axId val="17498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emf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0</xdr:rowOff>
    </xdr:from>
    <xdr:to>
      <xdr:col>20</xdr:col>
      <xdr:colOff>696571</xdr:colOff>
      <xdr:row>27</xdr:row>
      <xdr:rowOff>29310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3775DB-0D62-7E5C-B579-90CC9CC3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0"/>
          <a:ext cx="8935697" cy="5268060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42</xdr:row>
      <xdr:rowOff>161925</xdr:rowOff>
    </xdr:from>
    <xdr:to>
      <xdr:col>6</xdr:col>
      <xdr:colOff>155761</xdr:colOff>
      <xdr:row>50</xdr:row>
      <xdr:rowOff>35633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8315325"/>
          <a:ext cx="3152774" cy="1397708"/>
        </a:xfrm>
        <a:prstGeom prst="rect">
          <a:avLst/>
        </a:prstGeom>
      </xdr:spPr>
    </xdr:pic>
    <xdr:clientData/>
  </xdr:twoCellAnchor>
  <xdr:twoCellAnchor editAs="oneCell">
    <xdr:from>
      <xdr:col>5</xdr:col>
      <xdr:colOff>761264</xdr:colOff>
      <xdr:row>75</xdr:row>
      <xdr:rowOff>190500</xdr:rowOff>
    </xdr:from>
    <xdr:to>
      <xdr:col>7</xdr:col>
      <xdr:colOff>605139</xdr:colOff>
      <xdr:row>81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6564" y="14992350"/>
          <a:ext cx="1543584" cy="9715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119</xdr:row>
      <xdr:rowOff>0</xdr:rowOff>
    </xdr:from>
    <xdr:to>
      <xdr:col>11</xdr:col>
      <xdr:colOff>742950</xdr:colOff>
      <xdr:row>137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24</xdr:row>
      <xdr:rowOff>133350</xdr:rowOff>
    </xdr:from>
    <xdr:to>
      <xdr:col>21</xdr:col>
      <xdr:colOff>171450</xdr:colOff>
      <xdr:row>25</xdr:row>
      <xdr:rowOff>142875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063560F-E361-052B-A47B-936F802E4346}"/>
            </a:ext>
          </a:extLst>
        </xdr:cNvPr>
        <xdr:cNvSpPr/>
      </xdr:nvSpPr>
      <xdr:spPr>
        <a:xfrm>
          <a:off x="7858125" y="4800600"/>
          <a:ext cx="9048750" cy="2000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18</xdr:col>
      <xdr:colOff>438150</xdr:colOff>
      <xdr:row>2</xdr:row>
      <xdr:rowOff>38101</xdr:rowOff>
    </xdr:from>
    <xdr:to>
      <xdr:col>20</xdr:col>
      <xdr:colOff>66676</xdr:colOff>
      <xdr:row>25</xdr:row>
      <xdr:rowOff>133350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08C2C28-12C7-4A2D-8802-1F48FBCE9A26}"/>
            </a:ext>
          </a:extLst>
        </xdr:cNvPr>
        <xdr:cNvSpPr/>
      </xdr:nvSpPr>
      <xdr:spPr>
        <a:xfrm>
          <a:off x="15030450" y="428626"/>
          <a:ext cx="1057276" cy="456247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619125</xdr:colOff>
      <xdr:row>2</xdr:row>
      <xdr:rowOff>85725</xdr:rowOff>
    </xdr:from>
    <xdr:to>
      <xdr:col>23</xdr:col>
      <xdr:colOff>514350</xdr:colOff>
      <xdr:row>23</xdr:row>
      <xdr:rowOff>98178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0EE6F4-FB80-0D50-4A47-6319BE2FE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485775"/>
          <a:ext cx="3705225" cy="4212978"/>
        </a:xfrm>
        <a:prstGeom prst="rect">
          <a:avLst/>
        </a:prstGeom>
      </xdr:spPr>
    </xdr:pic>
    <xdr:clientData/>
  </xdr:twoCellAnchor>
  <xdr:oneCellAnchor>
    <xdr:from>
      <xdr:col>19</xdr:col>
      <xdr:colOff>98484</xdr:colOff>
      <xdr:row>11</xdr:row>
      <xdr:rowOff>88398</xdr:rowOff>
    </xdr:from>
    <xdr:ext cx="926984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1AF10C6-1189-5CD0-123C-FFD9CA182941}"/>
            </a:ext>
          </a:extLst>
        </xdr:cNvPr>
        <xdr:cNvSpPr/>
      </xdr:nvSpPr>
      <xdr:spPr>
        <a:xfrm>
          <a:off x="14366934" y="2241048"/>
          <a:ext cx="926984" cy="468013"/>
        </a:xfrm>
        <a:prstGeom prst="rect">
          <a:avLst/>
        </a:prstGeom>
        <a:solidFill>
          <a:sysClr val="window" lastClr="FFFFFF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SMAX</a:t>
          </a:r>
        </a:p>
      </xdr:txBody>
    </xdr:sp>
    <xdr:clientData/>
  </xdr:oneCellAnchor>
  <xdr:oneCellAnchor>
    <xdr:from>
      <xdr:col>18</xdr:col>
      <xdr:colOff>723042</xdr:colOff>
      <xdr:row>3</xdr:row>
      <xdr:rowOff>88398</xdr:rowOff>
    </xdr:from>
    <xdr:ext cx="1201868" cy="468013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7F90E10-3C7E-4111-89E5-376F9B2037A8}"/>
            </a:ext>
          </a:extLst>
        </xdr:cNvPr>
        <xdr:cNvSpPr/>
      </xdr:nvSpPr>
      <xdr:spPr>
        <a:xfrm>
          <a:off x="14229492" y="688473"/>
          <a:ext cx="1201868" cy="468013"/>
        </a:xfrm>
        <a:prstGeom prst="rect">
          <a:avLst/>
        </a:prstGeom>
        <a:solidFill>
          <a:sysClr val="window" lastClr="FFFFFF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SMAX/2</a:t>
          </a:r>
        </a:p>
      </xdr:txBody>
    </xdr:sp>
    <xdr:clientData/>
  </xdr:oneCellAnchor>
  <xdr:oneCellAnchor>
    <xdr:from>
      <xdr:col>18</xdr:col>
      <xdr:colOff>665892</xdr:colOff>
      <xdr:row>17</xdr:row>
      <xdr:rowOff>69348</xdr:rowOff>
    </xdr:from>
    <xdr:ext cx="1201868" cy="468013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D474C56-B384-4904-BBA0-24C3EC306219}"/>
            </a:ext>
          </a:extLst>
        </xdr:cNvPr>
        <xdr:cNvSpPr/>
      </xdr:nvSpPr>
      <xdr:spPr>
        <a:xfrm>
          <a:off x="14172342" y="3422148"/>
          <a:ext cx="1201868" cy="468013"/>
        </a:xfrm>
        <a:prstGeom prst="rect">
          <a:avLst/>
        </a:prstGeom>
        <a:solidFill>
          <a:sysClr val="window" lastClr="FFFFFF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SMAX/2</a:t>
          </a:r>
        </a:p>
      </xdr:txBody>
    </xdr:sp>
    <xdr:clientData/>
  </xdr:oneCellAnchor>
  <xdr:twoCellAnchor>
    <xdr:from>
      <xdr:col>18</xdr:col>
      <xdr:colOff>104775</xdr:colOff>
      <xdr:row>4</xdr:row>
      <xdr:rowOff>122380</xdr:rowOff>
    </xdr:from>
    <xdr:to>
      <xdr:col>18</xdr:col>
      <xdr:colOff>723042</xdr:colOff>
      <xdr:row>16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04566C2-8339-4665-BDFA-1F170F53F28F}"/>
            </a:ext>
          </a:extLst>
        </xdr:cNvPr>
        <xdr:cNvCxnSpPr>
          <a:endCxn id="4" idx="1"/>
        </xdr:cNvCxnSpPr>
      </xdr:nvCxnSpPr>
      <xdr:spPr>
        <a:xfrm flipV="1">
          <a:off x="13611225" y="922480"/>
          <a:ext cx="618267" cy="234459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16</xdr:row>
      <xdr:rowOff>104775</xdr:rowOff>
    </xdr:from>
    <xdr:to>
      <xdr:col>18</xdr:col>
      <xdr:colOff>647700</xdr:colOff>
      <xdr:row>18</xdr:row>
      <xdr:rowOff>85725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10CC140-7D72-4DA0-94C3-972EAC654D28}"/>
            </a:ext>
          </a:extLst>
        </xdr:cNvPr>
        <xdr:cNvCxnSpPr/>
      </xdr:nvCxnSpPr>
      <xdr:spPr>
        <a:xfrm>
          <a:off x="13601700" y="3257550"/>
          <a:ext cx="552450" cy="476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638175</xdr:colOff>
      <xdr:row>14</xdr:row>
      <xdr:rowOff>76200</xdr:rowOff>
    </xdr:from>
    <xdr:to>
      <xdr:col>19</xdr:col>
      <xdr:colOff>95250</xdr:colOff>
      <xdr:row>17</xdr:row>
      <xdr:rowOff>142875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E74953A-26AB-4AAE-9F8E-4294E4D6F493}"/>
            </a:ext>
          </a:extLst>
        </xdr:cNvPr>
        <xdr:cNvCxnSpPr/>
      </xdr:nvCxnSpPr>
      <xdr:spPr>
        <a:xfrm flipV="1">
          <a:off x="13382625" y="2828925"/>
          <a:ext cx="981075" cy="714375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20</xdr:row>
      <xdr:rowOff>114301</xdr:rowOff>
    </xdr:from>
    <xdr:to>
      <xdr:col>9</xdr:col>
      <xdr:colOff>375765</xdr:colOff>
      <xdr:row>36</xdr:row>
      <xdr:rowOff>76201</xdr:rowOff>
    </xdr:to>
    <xdr:pic>
      <xdr:nvPicPr>
        <xdr:cNvPr id="24" name="Imagen 1">
          <a:extLst>
            <a:ext uri="{FF2B5EF4-FFF2-40B4-BE49-F238E27FC236}">
              <a16:creationId xmlns:a16="http://schemas.microsoft.com/office/drawing/2014/main" id="{0D92C3DB-EF45-429D-9A9D-79FEE3DD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55" t="24866" r="13605" b="10153"/>
        <a:stretch>
          <a:fillRect/>
        </a:stretch>
      </xdr:blipFill>
      <xdr:spPr bwMode="auto">
        <a:xfrm>
          <a:off x="685801" y="3924301"/>
          <a:ext cx="5176364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727333</xdr:colOff>
      <xdr:row>2</xdr:row>
      <xdr:rowOff>171450</xdr:rowOff>
    </xdr:from>
    <xdr:to>
      <xdr:col>6</xdr:col>
      <xdr:colOff>1569</xdr:colOff>
      <xdr:row>29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33" y="552450"/>
          <a:ext cx="3846236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3</xdr:row>
      <xdr:rowOff>19050</xdr:rowOff>
    </xdr:from>
    <xdr:to>
      <xdr:col>15</xdr:col>
      <xdr:colOff>95250</xdr:colOff>
      <xdr:row>18</xdr:row>
      <xdr:rowOff>19812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590550"/>
          <a:ext cx="4324350" cy="2858262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2</xdr:row>
      <xdr:rowOff>142875</xdr:rowOff>
    </xdr:from>
    <xdr:to>
      <xdr:col>19</xdr:col>
      <xdr:colOff>258211</xdr:colOff>
      <xdr:row>27</xdr:row>
      <xdr:rowOff>172119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1A1404-B162-460E-9E33-A73B0BAB7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0325" y="523875"/>
          <a:ext cx="7421011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327284</xdr:colOff>
      <xdr:row>1</xdr:row>
      <xdr:rowOff>38100</xdr:rowOff>
    </xdr:from>
    <xdr:to>
      <xdr:col>7</xdr:col>
      <xdr:colOff>438150</xdr:colOff>
      <xdr:row>33</xdr:row>
      <xdr:rowOff>128079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084D82-43AA-4218-B10D-BA796357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284" y="228600"/>
          <a:ext cx="5111491" cy="61859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5:D286" totalsRowShown="0">
  <autoFilter ref="A85:D286"/>
  <tableColumns count="4">
    <tableColumn id="1" name="T"/>
    <tableColumn id="2" name="Sa (T)">
      <calculatedColumnFormula>IF(A86&lt;$E$39,(($E$34)*(0.4+(0.6)*(A86)/($E$39))),IF(A86&lt;$B$39,$E$34,$E$35/A86))</calculatedColumnFormula>
    </tableColumn>
    <tableColumn id="3" name="T2"/>
    <tableColumn id="4" name="Cs">
      <calculatedColumnFormula>B86/$G$54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6"/>
  <sheetViews>
    <sheetView tabSelected="1" topLeftCell="A270" zoomScale="85" zoomScaleNormal="85" workbookViewId="0">
      <selection activeCell="J291" sqref="J291"/>
    </sheetView>
  </sheetViews>
  <sheetFormatPr baseColWidth="10" defaultColWidth="10.7109375" defaultRowHeight="15" x14ac:dyDescent="0.25"/>
  <cols>
    <col min="3" max="3" width="15.7109375" customWidth="1"/>
    <col min="4" max="4" width="14.5703125" customWidth="1"/>
    <col min="6" max="6" width="13.7109375" customWidth="1"/>
    <col min="8" max="8" width="26.85546875" customWidth="1"/>
    <col min="12" max="12" width="11.7109375" customWidth="1"/>
  </cols>
  <sheetData>
    <row r="1" spans="1:8" x14ac:dyDescent="0.25">
      <c r="A1" s="85"/>
      <c r="B1" s="82"/>
      <c r="C1" s="82"/>
      <c r="D1" s="116" t="s">
        <v>0</v>
      </c>
      <c r="E1" s="116"/>
      <c r="F1" s="117"/>
    </row>
    <row r="2" spans="1:8" ht="15.75" thickBot="1" x14ac:dyDescent="0.3">
      <c r="A2" s="87"/>
      <c r="B2" s="64"/>
      <c r="C2" s="64"/>
      <c r="D2" s="64"/>
      <c r="E2" s="64"/>
      <c r="F2" s="88"/>
    </row>
    <row r="3" spans="1:8" ht="15.75" thickBot="1" x14ac:dyDescent="0.3">
      <c r="A3" s="70"/>
      <c r="B3" s="73"/>
      <c r="C3" s="133" t="s">
        <v>1</v>
      </c>
      <c r="D3" s="134"/>
      <c r="E3" s="134"/>
      <c r="F3" s="135"/>
    </row>
    <row r="4" spans="1:8" ht="15.75" thickBot="1" x14ac:dyDescent="0.3"/>
    <row r="5" spans="1:8" x14ac:dyDescent="0.25">
      <c r="A5" s="85"/>
      <c r="B5" s="82"/>
      <c r="C5" s="82"/>
      <c r="D5" s="82"/>
      <c r="E5" s="118" t="s">
        <v>4</v>
      </c>
      <c r="F5" s="118"/>
      <c r="G5" s="118"/>
      <c r="H5" s="86" t="s">
        <v>7</v>
      </c>
    </row>
    <row r="6" spans="1:8" x14ac:dyDescent="0.25">
      <c r="A6" s="115" t="s">
        <v>2</v>
      </c>
      <c r="B6" s="112"/>
      <c r="C6" s="112" t="s">
        <v>3</v>
      </c>
      <c r="D6" s="112"/>
      <c r="E6" t="s">
        <v>5</v>
      </c>
      <c r="F6" t="s">
        <v>6</v>
      </c>
      <c r="G6" t="s">
        <v>344</v>
      </c>
      <c r="H6" s="84" t="s">
        <v>399</v>
      </c>
    </row>
    <row r="7" spans="1:8" ht="15.75" thickBot="1" x14ac:dyDescent="0.3">
      <c r="A7" s="119" t="s">
        <v>20</v>
      </c>
      <c r="B7" s="120"/>
      <c r="C7" s="120" t="s">
        <v>20</v>
      </c>
      <c r="D7" s="120"/>
      <c r="E7" s="73">
        <f>VLOOKUP(C7,'sistemas estructurales'!B4:G355,3,FALSE)</f>
        <v>4.0999999999999996</v>
      </c>
      <c r="F7" s="73">
        <v>1.46</v>
      </c>
      <c r="G7" s="73">
        <v>1.39</v>
      </c>
      <c r="H7" s="71">
        <f>VLOOKUP(C7,'sistemas estructurales'!B4:G355,6,FALSE)</f>
        <v>100</v>
      </c>
    </row>
    <row r="8" spans="1:8" ht="15.75" thickBot="1" x14ac:dyDescent="0.3"/>
    <row r="9" spans="1:8" ht="15.75" thickBot="1" x14ac:dyDescent="0.3">
      <c r="A9" s="133" t="s">
        <v>400</v>
      </c>
      <c r="B9" s="134"/>
      <c r="C9" s="134"/>
      <c r="D9" s="134"/>
      <c r="E9" s="134"/>
      <c r="F9" s="134"/>
      <c r="G9" s="135"/>
    </row>
    <row r="10" spans="1:8" x14ac:dyDescent="0.25">
      <c r="A10" s="83"/>
      <c r="G10" s="84"/>
    </row>
    <row r="11" spans="1:8" x14ac:dyDescent="0.25">
      <c r="A11" s="83" t="s">
        <v>402</v>
      </c>
      <c r="C11" t="s">
        <v>411</v>
      </c>
      <c r="E11" s="112" t="s">
        <v>404</v>
      </c>
      <c r="F11" s="112"/>
      <c r="G11" s="114" t="str">
        <f>INDEX(Departamentos!C38:G41,MATCH(Espectro!C12,Departamentos!C38:C41,0),MATCH(Espectro!C11,Departamentos!C38:G38,0))</f>
        <v>D</v>
      </c>
    </row>
    <row r="12" spans="1:8" x14ac:dyDescent="0.25">
      <c r="A12" s="83" t="s">
        <v>401</v>
      </c>
      <c r="C12">
        <v>4.0999999999999996</v>
      </c>
      <c r="E12" s="112" t="s">
        <v>403</v>
      </c>
      <c r="F12" s="112"/>
      <c r="G12" s="114"/>
    </row>
    <row r="13" spans="1:8" x14ac:dyDescent="0.25">
      <c r="A13" s="83"/>
      <c r="G13" s="84"/>
    </row>
    <row r="14" spans="1:8" x14ac:dyDescent="0.25">
      <c r="A14" s="115" t="s">
        <v>405</v>
      </c>
      <c r="B14" s="112"/>
      <c r="C14" s="112"/>
      <c r="D14" s="112"/>
      <c r="E14" s="112" t="str">
        <f>HLOOKUP(C11,Departamentos!I37:N38,2,FALSE)</f>
        <v>10 % en 50 años</v>
      </c>
      <c r="F14" s="112"/>
      <c r="G14" s="84"/>
    </row>
    <row r="15" spans="1:8" x14ac:dyDescent="0.25">
      <c r="A15" s="83"/>
      <c r="G15" s="84"/>
    </row>
    <row r="16" spans="1:8" x14ac:dyDescent="0.25">
      <c r="A16" s="115" t="s">
        <v>406</v>
      </c>
      <c r="B16" s="112"/>
      <c r="C16" t="str">
        <f>HLOOKUP(E14,Departamentos!I38:N39,2,FALSE)</f>
        <v>Sismo Ordinario</v>
      </c>
      <c r="G16" s="84"/>
    </row>
    <row r="17" spans="1:7" ht="15.75" thickBot="1" x14ac:dyDescent="0.3">
      <c r="A17" s="70"/>
      <c r="B17" s="73"/>
      <c r="C17" s="73"/>
      <c r="D17" s="73"/>
      <c r="E17" s="73"/>
      <c r="F17" s="73"/>
      <c r="G17" s="71"/>
    </row>
    <row r="18" spans="1:7" ht="15.75" thickBot="1" x14ac:dyDescent="0.3">
      <c r="A18" s="133" t="s">
        <v>407</v>
      </c>
      <c r="B18" s="134"/>
      <c r="C18" s="134"/>
      <c r="D18" s="134"/>
      <c r="E18" s="134"/>
      <c r="F18" s="134"/>
      <c r="G18" s="135"/>
    </row>
    <row r="19" spans="1:7" x14ac:dyDescent="0.25">
      <c r="A19" s="83"/>
      <c r="G19" s="84"/>
    </row>
    <row r="20" spans="1:7" x14ac:dyDescent="0.25">
      <c r="A20" s="115" t="s">
        <v>607</v>
      </c>
      <c r="B20" s="112"/>
      <c r="C20" t="s">
        <v>418</v>
      </c>
      <c r="G20" s="84"/>
    </row>
    <row r="21" spans="1:7" x14ac:dyDescent="0.25">
      <c r="A21" s="115" t="s">
        <v>434</v>
      </c>
      <c r="B21" s="112"/>
      <c r="C21">
        <v>1</v>
      </c>
      <c r="E21" t="s">
        <v>455</v>
      </c>
      <c r="F21">
        <f>(F7)*(C21)</f>
        <v>1.46</v>
      </c>
      <c r="G21" s="84"/>
    </row>
    <row r="22" spans="1:7" x14ac:dyDescent="0.25">
      <c r="A22" s="115" t="s">
        <v>435</v>
      </c>
      <c r="B22" s="112"/>
      <c r="C22">
        <v>1</v>
      </c>
      <c r="E22" t="s">
        <v>436</v>
      </c>
      <c r="F22">
        <f>(G7)*(C22)</f>
        <v>1.39</v>
      </c>
      <c r="G22" s="84"/>
    </row>
    <row r="23" spans="1:7" ht="15.75" thickBot="1" x14ac:dyDescent="0.3">
      <c r="A23" s="83"/>
      <c r="G23" s="84"/>
    </row>
    <row r="24" spans="1:7" ht="15.75" thickBot="1" x14ac:dyDescent="0.3">
      <c r="A24" s="133" t="s">
        <v>437</v>
      </c>
      <c r="B24" s="134"/>
      <c r="C24" s="134"/>
      <c r="D24" s="134"/>
      <c r="E24" s="134"/>
      <c r="F24" s="134"/>
      <c r="G24" s="135"/>
    </row>
    <row r="25" spans="1:7" x14ac:dyDescent="0.25">
      <c r="A25" s="83"/>
      <c r="G25" s="84"/>
    </row>
    <row r="26" spans="1:7" x14ac:dyDescent="0.25">
      <c r="A26" s="115" t="s">
        <v>438</v>
      </c>
      <c r="B26" s="112"/>
      <c r="C26" t="s">
        <v>417</v>
      </c>
      <c r="E26" t="s">
        <v>448</v>
      </c>
      <c r="F26">
        <f>INDEX(Departamentos!G54:K57,MATCH(Espectro!C26,Departamentos!G54:G57,0),MATCH(Espectro!C27,Departamentos!G54:K54,0))</f>
        <v>1</v>
      </c>
      <c r="G26" s="84"/>
    </row>
    <row r="27" spans="1:7" x14ac:dyDescent="0.25">
      <c r="A27" s="115" t="s">
        <v>443</v>
      </c>
      <c r="B27" s="112"/>
      <c r="C27" s="112" t="s">
        <v>617</v>
      </c>
      <c r="E27" t="s">
        <v>449</v>
      </c>
      <c r="F27">
        <f>INDEX(Departamentos!M54:Q57,MATCH(Espectro!C26,Departamentos!M54:M57,0),MATCH(Espectro!C27,Departamentos!M54:Q54,0))</f>
        <v>1</v>
      </c>
      <c r="G27" s="84"/>
    </row>
    <row r="28" spans="1:7" x14ac:dyDescent="0.25">
      <c r="A28" s="115" t="s">
        <v>450</v>
      </c>
      <c r="B28" s="112"/>
      <c r="C28" s="112"/>
      <c r="G28" s="84"/>
    </row>
    <row r="29" spans="1:7" x14ac:dyDescent="0.25">
      <c r="A29" s="83"/>
      <c r="E29" t="s">
        <v>455</v>
      </c>
      <c r="F29">
        <f>(F7)*(C21)*(F26)</f>
        <v>1.46</v>
      </c>
      <c r="G29" s="84"/>
    </row>
    <row r="30" spans="1:7" x14ac:dyDescent="0.25">
      <c r="A30" s="83"/>
      <c r="E30" t="s">
        <v>436</v>
      </c>
      <c r="F30">
        <f>(G7)*(C22)*(F27)</f>
        <v>1.39</v>
      </c>
      <c r="G30" s="84"/>
    </row>
    <row r="31" spans="1:7" ht="15.75" thickBot="1" x14ac:dyDescent="0.3">
      <c r="A31" s="70"/>
      <c r="B31" s="73"/>
      <c r="C31" s="73"/>
      <c r="D31" s="73"/>
      <c r="E31" s="73"/>
      <c r="F31" s="73"/>
      <c r="G31" s="71"/>
    </row>
    <row r="32" spans="1:7" ht="15.75" thickBot="1" x14ac:dyDescent="0.3">
      <c r="A32" s="68"/>
      <c r="B32" s="72"/>
      <c r="C32" s="136" t="s">
        <v>459</v>
      </c>
      <c r="D32" s="136"/>
      <c r="E32" s="136"/>
      <c r="F32" s="136"/>
      <c r="G32" s="137"/>
    </row>
    <row r="33" spans="1:14" ht="15.75" thickBot="1" x14ac:dyDescent="0.3">
      <c r="A33" s="83"/>
      <c r="G33" s="84"/>
    </row>
    <row r="34" spans="1:14" ht="15.75" thickBot="1" x14ac:dyDescent="0.3">
      <c r="A34" s="83" t="s">
        <v>460</v>
      </c>
      <c r="B34">
        <f>VLOOKUP(C16,Departamentos!A60:B64,2,FALSE)</f>
        <v>0.66</v>
      </c>
      <c r="D34" t="s">
        <v>462</v>
      </c>
      <c r="E34">
        <f>(B34)*(F29)</f>
        <v>0.96360000000000001</v>
      </c>
      <c r="G34" s="84" t="s">
        <v>621</v>
      </c>
      <c r="H34">
        <f>0.4*E34</f>
        <v>0.38544</v>
      </c>
      <c r="J34" s="68" t="s">
        <v>619</v>
      </c>
      <c r="K34" s="72"/>
      <c r="L34" s="72"/>
      <c r="M34" s="89">
        <f>$E$72</f>
        <v>0.2409</v>
      </c>
      <c r="N34" s="69" t="s">
        <v>620</v>
      </c>
    </row>
    <row r="35" spans="1:14" x14ac:dyDescent="0.25">
      <c r="A35" s="83"/>
      <c r="D35" t="s">
        <v>463</v>
      </c>
      <c r="E35">
        <f>(B34)*(F30)</f>
        <v>0.91739999999999999</v>
      </c>
      <c r="G35" s="84" t="s">
        <v>622</v>
      </c>
      <c r="H35">
        <f>0.2*E34</f>
        <v>0.19272</v>
      </c>
    </row>
    <row r="36" spans="1:14" x14ac:dyDescent="0.25">
      <c r="A36" s="83"/>
      <c r="G36" s="84"/>
    </row>
    <row r="37" spans="1:14" x14ac:dyDescent="0.25">
      <c r="A37" s="83"/>
      <c r="D37" s="112" t="s">
        <v>456</v>
      </c>
      <c r="E37" s="112"/>
      <c r="F37" s="112"/>
      <c r="G37" s="84"/>
    </row>
    <row r="38" spans="1:14" x14ac:dyDescent="0.25">
      <c r="A38" s="83"/>
      <c r="G38" s="84"/>
    </row>
    <row r="39" spans="1:14" x14ac:dyDescent="0.25">
      <c r="A39" s="83" t="s">
        <v>457</v>
      </c>
      <c r="B39">
        <f>(F30)/(F29)</f>
        <v>0.95205479452054786</v>
      </c>
      <c r="D39" t="s">
        <v>458</v>
      </c>
      <c r="E39">
        <f>(0.2)*(B39)</f>
        <v>0.19041095890410958</v>
      </c>
      <c r="G39" s="84"/>
    </row>
    <row r="40" spans="1:14" ht="15.75" thickBot="1" x14ac:dyDescent="0.3">
      <c r="A40" s="70"/>
      <c r="B40" s="73"/>
      <c r="C40" s="73"/>
      <c r="D40" s="73"/>
      <c r="E40" s="73"/>
      <c r="F40" s="73"/>
      <c r="G40" s="71"/>
    </row>
    <row r="41" spans="1:14" x14ac:dyDescent="0.25">
      <c r="A41" s="138"/>
      <c r="B41" s="139"/>
      <c r="C41" s="140" t="s">
        <v>469</v>
      </c>
      <c r="D41" s="140"/>
      <c r="E41" s="140"/>
      <c r="F41" s="140"/>
      <c r="G41" s="141"/>
    </row>
    <row r="42" spans="1:14" ht="15.75" thickBot="1" x14ac:dyDescent="0.3">
      <c r="A42" s="142"/>
      <c r="B42" s="143"/>
      <c r="C42" s="143"/>
      <c r="D42" s="144" t="s">
        <v>471</v>
      </c>
      <c r="E42" s="144"/>
      <c r="F42" s="144"/>
      <c r="G42" s="145"/>
    </row>
    <row r="43" spans="1:14" x14ac:dyDescent="0.25">
      <c r="A43" s="83"/>
      <c r="G43" s="84"/>
    </row>
    <row r="44" spans="1:14" x14ac:dyDescent="0.25">
      <c r="A44" s="83" t="s">
        <v>470</v>
      </c>
      <c r="B44">
        <f>E34</f>
        <v>0.96360000000000001</v>
      </c>
      <c r="G44" s="84"/>
    </row>
    <row r="45" spans="1:14" x14ac:dyDescent="0.25">
      <c r="A45" s="83"/>
      <c r="G45" s="84"/>
    </row>
    <row r="46" spans="1:14" x14ac:dyDescent="0.25">
      <c r="A46" s="83" t="s">
        <v>470</v>
      </c>
      <c r="B46">
        <f>(E35)</f>
        <v>0.91739999999999999</v>
      </c>
      <c r="C46" t="s">
        <v>473</v>
      </c>
      <c r="G46" s="84"/>
    </row>
    <row r="47" spans="1:14" x14ac:dyDescent="0.25">
      <c r="A47" s="83"/>
      <c r="G47" s="84"/>
    </row>
    <row r="48" spans="1:14" x14ac:dyDescent="0.25">
      <c r="A48" s="83" t="s">
        <v>470</v>
      </c>
      <c r="B48">
        <f>(E34)*((0.4)+((0.6)/(E39)))</f>
        <v>3.4218198561151079</v>
      </c>
      <c r="C48" t="s">
        <v>472</v>
      </c>
      <c r="G48" s="84"/>
    </row>
    <row r="49" spans="1:8" x14ac:dyDescent="0.25">
      <c r="A49" s="83"/>
      <c r="G49" s="84"/>
    </row>
    <row r="50" spans="1:8" x14ac:dyDescent="0.25">
      <c r="A50" s="83"/>
      <c r="G50" s="84"/>
    </row>
    <row r="51" spans="1:8" ht="15.75" thickBot="1" x14ac:dyDescent="0.3">
      <c r="A51" s="70"/>
      <c r="B51" s="73"/>
      <c r="C51" s="73"/>
      <c r="D51" s="73"/>
      <c r="E51" s="73"/>
      <c r="F51" s="73"/>
      <c r="G51" s="71"/>
    </row>
    <row r="52" spans="1:8" ht="15.75" thickBot="1" x14ac:dyDescent="0.3">
      <c r="A52" s="147"/>
      <c r="B52" s="146"/>
      <c r="C52" s="146"/>
      <c r="D52" s="136" t="s">
        <v>475</v>
      </c>
      <c r="E52" s="136"/>
      <c r="F52" s="136"/>
      <c r="G52" s="137"/>
    </row>
    <row r="53" spans="1:8" x14ac:dyDescent="0.25">
      <c r="A53" s="83"/>
      <c r="G53" s="84"/>
    </row>
    <row r="54" spans="1:8" x14ac:dyDescent="0.25">
      <c r="A54" s="83"/>
      <c r="F54" t="s">
        <v>561</v>
      </c>
      <c r="G54" s="84">
        <v>4</v>
      </c>
    </row>
    <row r="55" spans="1:8" x14ac:dyDescent="0.25">
      <c r="A55" s="115" t="s">
        <v>506</v>
      </c>
      <c r="B55" s="112"/>
      <c r="C55" s="112"/>
      <c r="D55" s="112"/>
      <c r="F55" t="s">
        <v>659</v>
      </c>
      <c r="G55" s="84">
        <v>3</v>
      </c>
    </row>
    <row r="56" spans="1:8" x14ac:dyDescent="0.25">
      <c r="A56" s="115" t="s">
        <v>550</v>
      </c>
      <c r="B56" s="112"/>
      <c r="C56" s="112"/>
      <c r="D56" t="str">
        <f>VLOOKUP(A56,Departamentos!D61:E66,2,FALSE)</f>
        <v>E3</v>
      </c>
      <c r="F56" t="s">
        <v>562</v>
      </c>
      <c r="G56" s="84">
        <v>3.5</v>
      </c>
    </row>
    <row r="57" spans="1:8" ht="15.75" customHeight="1" x14ac:dyDescent="0.25">
      <c r="A57" s="115" t="s">
        <v>559</v>
      </c>
      <c r="B57" s="112"/>
      <c r="C57" s="112"/>
      <c r="D57" s="112"/>
      <c r="F57" t="s">
        <v>563</v>
      </c>
      <c r="G57" s="114" t="s">
        <v>414</v>
      </c>
    </row>
    <row r="58" spans="1:8" x14ac:dyDescent="0.25">
      <c r="A58" s="83"/>
      <c r="F58" t="s">
        <v>564</v>
      </c>
      <c r="G58" s="114"/>
    </row>
    <row r="59" spans="1:8" x14ac:dyDescent="0.25">
      <c r="A59" s="115" t="s">
        <v>546</v>
      </c>
      <c r="B59" s="112"/>
      <c r="C59" s="112"/>
      <c r="F59" t="s">
        <v>582</v>
      </c>
      <c r="G59" s="114">
        <f>INDEX('sistemas estructurales'!K8:T58,MATCH(Espectro!A60,'sistemas estructurales'!K8:K58,0),MATCH(Espectro!G57,'sistemas estructurales'!K8:T8,0))</f>
        <v>33</v>
      </c>
    </row>
    <row r="60" spans="1:8" x14ac:dyDescent="0.25">
      <c r="A60" s="115" t="s">
        <v>493</v>
      </c>
      <c r="B60" s="112"/>
      <c r="C60" s="112"/>
      <c r="F60" t="s">
        <v>583</v>
      </c>
      <c r="G60" s="114"/>
    </row>
    <row r="61" spans="1:8" x14ac:dyDescent="0.25">
      <c r="A61" s="83"/>
      <c r="G61" s="84"/>
    </row>
    <row r="62" spans="1:8" ht="15.75" thickBot="1" x14ac:dyDescent="0.3">
      <c r="A62" s="83"/>
      <c r="G62" s="84"/>
    </row>
    <row r="63" spans="1:8" ht="15.75" thickBot="1" x14ac:dyDescent="0.3">
      <c r="A63" s="147"/>
      <c r="B63" s="146"/>
      <c r="C63" s="146"/>
      <c r="D63" s="136" t="s">
        <v>474</v>
      </c>
      <c r="E63" s="136"/>
      <c r="F63" s="136"/>
      <c r="G63" s="146"/>
      <c r="H63" s="148"/>
    </row>
    <row r="64" spans="1:8" x14ac:dyDescent="0.25">
      <c r="A64" s="83"/>
      <c r="H64" s="84"/>
    </row>
    <row r="65" spans="1:8" x14ac:dyDescent="0.25">
      <c r="A65" s="83" t="s">
        <v>586</v>
      </c>
      <c r="B65" s="94">
        <v>16</v>
      </c>
      <c r="D65" s="93" t="s">
        <v>587</v>
      </c>
      <c r="E65" s="93">
        <f>(B66)*(POWER(B65,B67))</f>
        <v>0.3919999999999999</v>
      </c>
      <c r="H65" s="84"/>
    </row>
    <row r="66" spans="1:8" x14ac:dyDescent="0.25">
      <c r="A66" s="83" t="s">
        <v>584</v>
      </c>
      <c r="B66" s="94">
        <v>4.9000000000000002E-2</v>
      </c>
      <c r="D66" s="93" t="s">
        <v>588</v>
      </c>
      <c r="E66" s="93">
        <f>E65</f>
        <v>0.3919999999999999</v>
      </c>
      <c r="H66" s="84"/>
    </row>
    <row r="67" spans="1:8" x14ac:dyDescent="0.25">
      <c r="A67" s="83" t="s">
        <v>585</v>
      </c>
      <c r="B67" s="94">
        <v>0.75</v>
      </c>
      <c r="H67" s="84"/>
    </row>
    <row r="68" spans="1:8" x14ac:dyDescent="0.25">
      <c r="A68" s="83"/>
      <c r="H68" s="84"/>
    </row>
    <row r="69" spans="1:8" x14ac:dyDescent="0.25">
      <c r="A69" s="83" t="s">
        <v>470</v>
      </c>
      <c r="B69">
        <f>(E34)</f>
        <v>0.96360000000000001</v>
      </c>
      <c r="H69" s="84"/>
    </row>
    <row r="70" spans="1:8" x14ac:dyDescent="0.25">
      <c r="A70" s="83"/>
      <c r="D70" t="s">
        <v>470</v>
      </c>
      <c r="E70">
        <f>IF(E66 &lt; E39, B73, IF(AND(E66 &gt;= E39, E66 &lt;= B39), B69, IF(E66 &gt; B39, B71, "")))</f>
        <v>0.96360000000000001</v>
      </c>
      <c r="H70" s="84"/>
    </row>
    <row r="71" spans="1:8" x14ac:dyDescent="0.25">
      <c r="A71" s="83" t="s">
        <v>470</v>
      </c>
      <c r="B71">
        <f>(E35)/(E66)</f>
        <v>2.3403061224489803</v>
      </c>
      <c r="H71" s="84"/>
    </row>
    <row r="72" spans="1:8" x14ac:dyDescent="0.25">
      <c r="A72" s="83"/>
      <c r="D72" t="s">
        <v>589</v>
      </c>
      <c r="E72">
        <f>E70/G54</f>
        <v>0.2409</v>
      </c>
      <c r="H72" s="84"/>
    </row>
    <row r="73" spans="1:8" x14ac:dyDescent="0.25">
      <c r="A73" s="83" t="s">
        <v>470</v>
      </c>
      <c r="B73">
        <f>(E34)*((0.4)+((0.6)*(E66)/(E39)))</f>
        <v>1.5757009035971221</v>
      </c>
      <c r="H73" s="84"/>
    </row>
    <row r="74" spans="1:8" ht="15.75" thickBot="1" x14ac:dyDescent="0.3">
      <c r="A74" s="83"/>
      <c r="H74" s="84"/>
    </row>
    <row r="75" spans="1:8" ht="15.75" thickBot="1" x14ac:dyDescent="0.3">
      <c r="A75" s="92"/>
      <c r="B75" s="90"/>
      <c r="C75" s="90"/>
      <c r="D75" s="90" t="s">
        <v>608</v>
      </c>
      <c r="E75" s="90"/>
      <c r="F75" s="90"/>
      <c r="G75" s="90"/>
      <c r="H75" s="91"/>
    </row>
    <row r="76" spans="1:8" x14ac:dyDescent="0.25">
      <c r="A76" s="83"/>
      <c r="H76" s="84"/>
    </row>
    <row r="77" spans="1:8" x14ac:dyDescent="0.25">
      <c r="A77" s="83"/>
      <c r="D77" t="s">
        <v>589</v>
      </c>
      <c r="E77">
        <f>(0.044)*(E34)</f>
        <v>4.2398399999999996E-2</v>
      </c>
      <c r="H77" s="84"/>
    </row>
    <row r="78" spans="1:8" x14ac:dyDescent="0.25">
      <c r="A78" s="95" t="s">
        <v>589</v>
      </c>
      <c r="B78" s="96">
        <f>E72</f>
        <v>0.2409</v>
      </c>
      <c r="H78" s="84"/>
    </row>
    <row r="79" spans="1:8" x14ac:dyDescent="0.25">
      <c r="A79" s="83"/>
      <c r="D79" t="s">
        <v>589</v>
      </c>
      <c r="E79">
        <f>((0.75)*(B34)*(G7))/(G54)</f>
        <v>0.17201249999999998</v>
      </c>
      <c r="H79" s="84"/>
    </row>
    <row r="80" spans="1:8" x14ac:dyDescent="0.25">
      <c r="A80" s="83"/>
      <c r="H80" s="84"/>
    </row>
    <row r="81" spans="1:8" x14ac:dyDescent="0.25">
      <c r="A81" s="83"/>
      <c r="H81" s="84"/>
    </row>
    <row r="82" spans="1:8" ht="15.75" thickBot="1" x14ac:dyDescent="0.3">
      <c r="A82" s="70"/>
      <c r="B82" s="73"/>
      <c r="C82" s="73"/>
      <c r="D82" s="73"/>
      <c r="E82" s="73"/>
      <c r="F82" s="73"/>
      <c r="G82" s="73"/>
      <c r="H82" s="71"/>
    </row>
    <row r="83" spans="1:8" x14ac:dyDescent="0.25">
      <c r="D83" s="112" t="s">
        <v>612</v>
      </c>
      <c r="E83" s="112"/>
      <c r="F83" s="112"/>
    </row>
    <row r="85" spans="1:8" x14ac:dyDescent="0.25">
      <c r="A85" t="s">
        <v>472</v>
      </c>
      <c r="B85" t="s">
        <v>609</v>
      </c>
      <c r="C85" t="s">
        <v>660</v>
      </c>
      <c r="D85" t="s">
        <v>610</v>
      </c>
    </row>
    <row r="86" spans="1:8" x14ac:dyDescent="0.25">
      <c r="A86">
        <v>0</v>
      </c>
      <c r="B86">
        <f>IF(A86&lt;$E$39,(($E$34)*(0.4+(0.6)*(A86)/($E$39))),IF(A86&lt;$B$39,$E$34,$E$35/A86))</f>
        <v>0.38544</v>
      </c>
      <c r="C86">
        <v>0</v>
      </c>
      <c r="D86">
        <f>B86/$G$54</f>
        <v>9.6360000000000001E-2</v>
      </c>
    </row>
    <row r="87" spans="1:8" x14ac:dyDescent="0.25">
      <c r="A87">
        <v>0.05</v>
      </c>
      <c r="B87">
        <f t="shared" ref="B87:B150" si="0">IF(A87&lt;$E$39,(($E$34)*(0.4+(0.6)*(A87)/($E$39))),IF(A87&lt;$B$39,$E$34,$E$35/A87))</f>
        <v>0.53725899280575551</v>
      </c>
      <c r="C87">
        <v>0.05</v>
      </c>
      <c r="D87">
        <f t="shared" ref="D87:D150" si="1">B87/$G$54</f>
        <v>0.13431474820143888</v>
      </c>
    </row>
    <row r="88" spans="1:8" x14ac:dyDescent="0.25">
      <c r="A88">
        <v>0.1</v>
      </c>
      <c r="B88">
        <f t="shared" si="0"/>
        <v>0.68907798561151079</v>
      </c>
      <c r="C88">
        <v>0.1</v>
      </c>
      <c r="D88">
        <f t="shared" si="1"/>
        <v>0.1722694964028777</v>
      </c>
    </row>
    <row r="89" spans="1:8" x14ac:dyDescent="0.25">
      <c r="A89">
        <v>0.15</v>
      </c>
      <c r="B89">
        <f t="shared" si="0"/>
        <v>0.84089697841726618</v>
      </c>
      <c r="C89">
        <v>0.15</v>
      </c>
      <c r="D89">
        <f t="shared" si="1"/>
        <v>0.21022424460431655</v>
      </c>
    </row>
    <row r="90" spans="1:8" x14ac:dyDescent="0.25">
      <c r="A90">
        <v>0.2</v>
      </c>
      <c r="B90">
        <f t="shared" si="0"/>
        <v>0.96360000000000001</v>
      </c>
      <c r="C90">
        <v>0.2</v>
      </c>
      <c r="D90">
        <f t="shared" si="1"/>
        <v>0.2409</v>
      </c>
    </row>
    <row r="91" spans="1:8" x14ac:dyDescent="0.25">
      <c r="A91">
        <v>0.25</v>
      </c>
      <c r="B91">
        <f t="shared" si="0"/>
        <v>0.96360000000000001</v>
      </c>
      <c r="C91">
        <v>0.25</v>
      </c>
      <c r="D91">
        <f t="shared" si="1"/>
        <v>0.2409</v>
      </c>
    </row>
    <row r="92" spans="1:8" x14ac:dyDescent="0.25">
      <c r="A92">
        <v>0.3</v>
      </c>
      <c r="B92">
        <f t="shared" si="0"/>
        <v>0.96360000000000001</v>
      </c>
      <c r="C92">
        <v>0.3</v>
      </c>
      <c r="D92">
        <f t="shared" si="1"/>
        <v>0.2409</v>
      </c>
    </row>
    <row r="93" spans="1:8" x14ac:dyDescent="0.25">
      <c r="A93">
        <v>0.35</v>
      </c>
      <c r="B93">
        <f t="shared" si="0"/>
        <v>0.96360000000000001</v>
      </c>
      <c r="C93">
        <v>0.35</v>
      </c>
      <c r="D93">
        <f t="shared" si="1"/>
        <v>0.2409</v>
      </c>
    </row>
    <row r="94" spans="1:8" x14ac:dyDescent="0.25">
      <c r="A94">
        <v>0.4</v>
      </c>
      <c r="B94">
        <f t="shared" si="0"/>
        <v>0.96360000000000001</v>
      </c>
      <c r="C94">
        <v>0.4</v>
      </c>
      <c r="D94">
        <f t="shared" si="1"/>
        <v>0.2409</v>
      </c>
    </row>
    <row r="95" spans="1:8" x14ac:dyDescent="0.25">
      <c r="A95">
        <v>0.45</v>
      </c>
      <c r="B95">
        <f t="shared" si="0"/>
        <v>0.96360000000000001</v>
      </c>
      <c r="C95">
        <v>0.45</v>
      </c>
      <c r="D95">
        <f t="shared" si="1"/>
        <v>0.2409</v>
      </c>
    </row>
    <row r="96" spans="1:8" x14ac:dyDescent="0.25">
      <c r="A96">
        <v>0.5</v>
      </c>
      <c r="B96">
        <f t="shared" si="0"/>
        <v>0.96360000000000001</v>
      </c>
      <c r="C96">
        <v>0.5</v>
      </c>
      <c r="D96">
        <f t="shared" si="1"/>
        <v>0.2409</v>
      </c>
    </row>
    <row r="97" spans="1:4" x14ac:dyDescent="0.25">
      <c r="A97">
        <v>0.55000000000000004</v>
      </c>
      <c r="B97">
        <f t="shared" si="0"/>
        <v>0.96360000000000001</v>
      </c>
      <c r="C97">
        <v>0.55000000000000004</v>
      </c>
      <c r="D97">
        <f t="shared" si="1"/>
        <v>0.2409</v>
      </c>
    </row>
    <row r="98" spans="1:4" x14ac:dyDescent="0.25">
      <c r="A98">
        <v>0.6</v>
      </c>
      <c r="B98">
        <f t="shared" si="0"/>
        <v>0.96360000000000001</v>
      </c>
      <c r="C98">
        <v>0.6</v>
      </c>
      <c r="D98">
        <f t="shared" si="1"/>
        <v>0.2409</v>
      </c>
    </row>
    <row r="99" spans="1:4" x14ac:dyDescent="0.25">
      <c r="A99">
        <v>0.65</v>
      </c>
      <c r="B99">
        <f t="shared" si="0"/>
        <v>0.96360000000000001</v>
      </c>
      <c r="C99">
        <v>0.65</v>
      </c>
      <c r="D99">
        <f t="shared" si="1"/>
        <v>0.2409</v>
      </c>
    </row>
    <row r="100" spans="1:4" x14ac:dyDescent="0.25">
      <c r="A100">
        <v>0.7</v>
      </c>
      <c r="B100">
        <f t="shared" si="0"/>
        <v>0.96360000000000001</v>
      </c>
      <c r="C100">
        <v>0.7</v>
      </c>
      <c r="D100">
        <f t="shared" si="1"/>
        <v>0.2409</v>
      </c>
    </row>
    <row r="101" spans="1:4" x14ac:dyDescent="0.25">
      <c r="A101">
        <v>0.75</v>
      </c>
      <c r="B101">
        <f t="shared" si="0"/>
        <v>0.96360000000000001</v>
      </c>
      <c r="C101">
        <v>0.75</v>
      </c>
      <c r="D101">
        <f t="shared" si="1"/>
        <v>0.2409</v>
      </c>
    </row>
    <row r="102" spans="1:4" x14ac:dyDescent="0.25">
      <c r="A102">
        <v>0.8</v>
      </c>
      <c r="B102">
        <f t="shared" si="0"/>
        <v>0.96360000000000001</v>
      </c>
      <c r="C102">
        <v>0.8</v>
      </c>
      <c r="D102">
        <f t="shared" si="1"/>
        <v>0.2409</v>
      </c>
    </row>
    <row r="103" spans="1:4" x14ac:dyDescent="0.25">
      <c r="A103">
        <v>0.85</v>
      </c>
      <c r="B103">
        <f t="shared" si="0"/>
        <v>0.96360000000000001</v>
      </c>
      <c r="C103">
        <v>0.85</v>
      </c>
      <c r="D103">
        <f t="shared" si="1"/>
        <v>0.2409</v>
      </c>
    </row>
    <row r="104" spans="1:4" x14ac:dyDescent="0.25">
      <c r="A104">
        <v>0.9</v>
      </c>
      <c r="B104">
        <f t="shared" si="0"/>
        <v>0.96360000000000001</v>
      </c>
      <c r="C104">
        <v>0.9</v>
      </c>
      <c r="D104">
        <f t="shared" si="1"/>
        <v>0.2409</v>
      </c>
    </row>
    <row r="105" spans="1:4" x14ac:dyDescent="0.25">
      <c r="A105">
        <v>0.95</v>
      </c>
      <c r="B105">
        <f t="shared" si="0"/>
        <v>0.96360000000000001</v>
      </c>
      <c r="C105">
        <v>0.95</v>
      </c>
      <c r="D105">
        <f t="shared" si="1"/>
        <v>0.2409</v>
      </c>
    </row>
    <row r="106" spans="1:4" x14ac:dyDescent="0.25">
      <c r="A106">
        <v>1</v>
      </c>
      <c r="B106">
        <f t="shared" si="0"/>
        <v>0.91739999999999999</v>
      </c>
      <c r="C106">
        <v>1</v>
      </c>
      <c r="D106">
        <f t="shared" si="1"/>
        <v>0.22935</v>
      </c>
    </row>
    <row r="107" spans="1:4" x14ac:dyDescent="0.25">
      <c r="A107">
        <v>1.05</v>
      </c>
      <c r="B107">
        <f t="shared" si="0"/>
        <v>0.87371428571428567</v>
      </c>
      <c r="C107">
        <v>1.05</v>
      </c>
      <c r="D107">
        <f t="shared" si="1"/>
        <v>0.21842857142857142</v>
      </c>
    </row>
    <row r="108" spans="1:4" x14ac:dyDescent="0.25">
      <c r="A108">
        <v>1.1000000000000001</v>
      </c>
      <c r="B108">
        <f t="shared" si="0"/>
        <v>0.83399999999999996</v>
      </c>
      <c r="C108">
        <v>1.1000000000000001</v>
      </c>
      <c r="D108">
        <f t="shared" si="1"/>
        <v>0.20849999999999999</v>
      </c>
    </row>
    <row r="109" spans="1:4" x14ac:dyDescent="0.25">
      <c r="A109">
        <v>1.1499999999999999</v>
      </c>
      <c r="B109">
        <f t="shared" si="0"/>
        <v>0.79773913043478262</v>
      </c>
      <c r="C109">
        <v>1.1499999999999999</v>
      </c>
      <c r="D109">
        <f t="shared" si="1"/>
        <v>0.19943478260869565</v>
      </c>
    </row>
    <row r="110" spans="1:4" x14ac:dyDescent="0.25">
      <c r="A110">
        <v>1.2</v>
      </c>
      <c r="B110">
        <f t="shared" si="0"/>
        <v>0.76450000000000007</v>
      </c>
      <c r="C110">
        <v>1.2</v>
      </c>
      <c r="D110">
        <f t="shared" si="1"/>
        <v>0.19112500000000002</v>
      </c>
    </row>
    <row r="111" spans="1:4" x14ac:dyDescent="0.25">
      <c r="A111">
        <v>1.25</v>
      </c>
      <c r="B111">
        <f t="shared" si="0"/>
        <v>0.73392000000000002</v>
      </c>
      <c r="C111">
        <v>1.25</v>
      </c>
      <c r="D111">
        <f t="shared" si="1"/>
        <v>0.18348</v>
      </c>
    </row>
    <row r="112" spans="1:4" x14ac:dyDescent="0.25">
      <c r="A112">
        <v>1.3</v>
      </c>
      <c r="B112">
        <f t="shared" si="0"/>
        <v>0.70569230769230762</v>
      </c>
      <c r="C112">
        <v>1.3</v>
      </c>
      <c r="D112">
        <f t="shared" si="1"/>
        <v>0.1764230769230769</v>
      </c>
    </row>
    <row r="113" spans="1:9" x14ac:dyDescent="0.25">
      <c r="A113">
        <v>1.35</v>
      </c>
      <c r="B113">
        <f t="shared" si="0"/>
        <v>0.67955555555555547</v>
      </c>
      <c r="C113">
        <v>1.35</v>
      </c>
      <c r="D113">
        <f t="shared" si="1"/>
        <v>0.16988888888888887</v>
      </c>
    </row>
    <row r="114" spans="1:9" x14ac:dyDescent="0.25">
      <c r="A114">
        <v>1.4</v>
      </c>
      <c r="B114">
        <f t="shared" si="0"/>
        <v>0.65528571428571436</v>
      </c>
      <c r="C114">
        <v>1.4</v>
      </c>
      <c r="D114">
        <f t="shared" si="1"/>
        <v>0.16382142857142859</v>
      </c>
    </row>
    <row r="115" spans="1:9" x14ac:dyDescent="0.25">
      <c r="A115">
        <v>1.45</v>
      </c>
      <c r="B115">
        <f t="shared" si="0"/>
        <v>0.63268965517241382</v>
      </c>
      <c r="C115">
        <v>1.45</v>
      </c>
      <c r="D115">
        <f t="shared" si="1"/>
        <v>0.15817241379310346</v>
      </c>
    </row>
    <row r="116" spans="1:9" x14ac:dyDescent="0.25">
      <c r="A116">
        <v>1.5</v>
      </c>
      <c r="B116">
        <f t="shared" si="0"/>
        <v>0.61160000000000003</v>
      </c>
      <c r="C116">
        <v>1.5</v>
      </c>
      <c r="D116">
        <f t="shared" si="1"/>
        <v>0.15290000000000001</v>
      </c>
    </row>
    <row r="117" spans="1:9" x14ac:dyDescent="0.25">
      <c r="A117">
        <v>1.55</v>
      </c>
      <c r="B117">
        <f t="shared" si="0"/>
        <v>0.59187096774193548</v>
      </c>
      <c r="C117">
        <v>1.55</v>
      </c>
      <c r="D117">
        <f t="shared" si="1"/>
        <v>0.14796774193548387</v>
      </c>
    </row>
    <row r="118" spans="1:9" x14ac:dyDescent="0.25">
      <c r="A118">
        <v>1.6</v>
      </c>
      <c r="B118">
        <f t="shared" si="0"/>
        <v>0.57337499999999997</v>
      </c>
      <c r="C118">
        <v>1.6</v>
      </c>
      <c r="D118">
        <f t="shared" si="1"/>
        <v>0.14334374999999999</v>
      </c>
    </row>
    <row r="119" spans="1:9" x14ac:dyDescent="0.25">
      <c r="A119">
        <v>1.65</v>
      </c>
      <c r="B119">
        <f t="shared" si="0"/>
        <v>0.55600000000000005</v>
      </c>
      <c r="C119">
        <v>1.65</v>
      </c>
      <c r="D119">
        <f t="shared" si="1"/>
        <v>0.13900000000000001</v>
      </c>
      <c r="I119" s="100"/>
    </row>
    <row r="120" spans="1:9" x14ac:dyDescent="0.25">
      <c r="A120">
        <v>1.7</v>
      </c>
      <c r="B120">
        <f t="shared" si="0"/>
        <v>0.53964705882352937</v>
      </c>
      <c r="C120">
        <v>1.7</v>
      </c>
      <c r="D120">
        <f t="shared" si="1"/>
        <v>0.13491176470588234</v>
      </c>
    </row>
    <row r="121" spans="1:9" x14ac:dyDescent="0.25">
      <c r="A121">
        <v>1.75</v>
      </c>
      <c r="B121">
        <f t="shared" si="0"/>
        <v>0.52422857142857138</v>
      </c>
      <c r="C121">
        <v>1.75</v>
      </c>
      <c r="D121">
        <f t="shared" si="1"/>
        <v>0.13105714285714284</v>
      </c>
    </row>
    <row r="122" spans="1:9" x14ac:dyDescent="0.25">
      <c r="A122">
        <v>1.8</v>
      </c>
      <c r="B122">
        <f t="shared" si="0"/>
        <v>0.5096666666666666</v>
      </c>
      <c r="C122">
        <v>1.8</v>
      </c>
      <c r="D122">
        <f t="shared" si="1"/>
        <v>0.12741666666666665</v>
      </c>
    </row>
    <row r="123" spans="1:9" x14ac:dyDescent="0.25">
      <c r="A123">
        <v>1.85</v>
      </c>
      <c r="B123">
        <f t="shared" si="0"/>
        <v>0.49589189189189187</v>
      </c>
      <c r="C123">
        <v>1.85</v>
      </c>
      <c r="D123">
        <f t="shared" si="1"/>
        <v>0.12397297297297297</v>
      </c>
    </row>
    <row r="124" spans="1:9" x14ac:dyDescent="0.25">
      <c r="A124">
        <v>1.9</v>
      </c>
      <c r="B124">
        <f t="shared" si="0"/>
        <v>0.48284210526315791</v>
      </c>
      <c r="C124">
        <v>1.9</v>
      </c>
      <c r="D124">
        <f t="shared" si="1"/>
        <v>0.12071052631578948</v>
      </c>
    </row>
    <row r="125" spans="1:9" x14ac:dyDescent="0.25">
      <c r="A125">
        <v>1.95</v>
      </c>
      <c r="B125">
        <f t="shared" si="0"/>
        <v>0.47046153846153849</v>
      </c>
      <c r="C125">
        <v>1.95</v>
      </c>
      <c r="D125">
        <f t="shared" si="1"/>
        <v>0.11761538461538462</v>
      </c>
    </row>
    <row r="126" spans="1:9" x14ac:dyDescent="0.25">
      <c r="A126">
        <v>2</v>
      </c>
      <c r="B126">
        <f t="shared" si="0"/>
        <v>0.4587</v>
      </c>
      <c r="C126">
        <v>2</v>
      </c>
      <c r="D126">
        <f t="shared" si="1"/>
        <v>0.114675</v>
      </c>
    </row>
    <row r="127" spans="1:9" x14ac:dyDescent="0.25">
      <c r="A127">
        <v>2.0499999999999998</v>
      </c>
      <c r="B127">
        <f t="shared" si="0"/>
        <v>0.44751219512195123</v>
      </c>
      <c r="C127">
        <v>2.0499999999999998</v>
      </c>
      <c r="D127">
        <f t="shared" si="1"/>
        <v>0.11187804878048781</v>
      </c>
    </row>
    <row r="128" spans="1:9" x14ac:dyDescent="0.25">
      <c r="A128">
        <v>2.1</v>
      </c>
      <c r="B128">
        <f t="shared" si="0"/>
        <v>0.43685714285714283</v>
      </c>
      <c r="C128">
        <v>2.1</v>
      </c>
      <c r="D128">
        <f t="shared" si="1"/>
        <v>0.10921428571428571</v>
      </c>
    </row>
    <row r="129" spans="1:18" x14ac:dyDescent="0.25">
      <c r="A129">
        <v>2.15</v>
      </c>
      <c r="B129">
        <f t="shared" si="0"/>
        <v>0.42669767441860468</v>
      </c>
      <c r="C129">
        <v>2.15</v>
      </c>
      <c r="D129">
        <f t="shared" si="1"/>
        <v>0.10667441860465117</v>
      </c>
    </row>
    <row r="130" spans="1:18" x14ac:dyDescent="0.25">
      <c r="A130">
        <v>2.2000000000000002</v>
      </c>
      <c r="B130">
        <f t="shared" si="0"/>
        <v>0.41699999999999998</v>
      </c>
      <c r="C130">
        <v>2.2000000000000002</v>
      </c>
      <c r="D130">
        <f t="shared" si="1"/>
        <v>0.10425</v>
      </c>
    </row>
    <row r="131" spans="1:18" x14ac:dyDescent="0.25">
      <c r="A131">
        <v>2.25</v>
      </c>
      <c r="B131">
        <f t="shared" si="0"/>
        <v>0.40773333333333334</v>
      </c>
      <c r="C131">
        <v>2.25</v>
      </c>
      <c r="D131">
        <f t="shared" si="1"/>
        <v>0.10193333333333333</v>
      </c>
    </row>
    <row r="132" spans="1:18" x14ac:dyDescent="0.25">
      <c r="A132">
        <v>2.2999999999999998</v>
      </c>
      <c r="B132">
        <f t="shared" si="0"/>
        <v>0.39886956521739131</v>
      </c>
      <c r="C132">
        <v>2.2999999999999998</v>
      </c>
      <c r="D132">
        <f t="shared" si="1"/>
        <v>9.9717391304347827E-2</v>
      </c>
      <c r="R132" s="100"/>
    </row>
    <row r="133" spans="1:18" x14ac:dyDescent="0.25">
      <c r="A133">
        <v>2.35</v>
      </c>
      <c r="B133">
        <f t="shared" si="0"/>
        <v>0.39038297872340422</v>
      </c>
      <c r="C133">
        <v>2.35</v>
      </c>
      <c r="D133">
        <f t="shared" si="1"/>
        <v>9.7595744680851054E-2</v>
      </c>
    </row>
    <row r="134" spans="1:18" x14ac:dyDescent="0.25">
      <c r="A134">
        <v>2.4</v>
      </c>
      <c r="B134">
        <f t="shared" si="0"/>
        <v>0.38225000000000003</v>
      </c>
      <c r="C134">
        <v>2.4</v>
      </c>
      <c r="D134">
        <f t="shared" si="1"/>
        <v>9.5562500000000009E-2</v>
      </c>
    </row>
    <row r="135" spans="1:18" x14ac:dyDescent="0.25">
      <c r="A135">
        <v>2.4500000000000002</v>
      </c>
      <c r="B135">
        <f t="shared" si="0"/>
        <v>0.37444897959183671</v>
      </c>
      <c r="C135">
        <v>2.4500000000000002</v>
      </c>
      <c r="D135">
        <f t="shared" si="1"/>
        <v>9.3612244897959176E-2</v>
      </c>
    </row>
    <row r="136" spans="1:18" x14ac:dyDescent="0.25">
      <c r="A136">
        <v>2.5</v>
      </c>
      <c r="B136">
        <f t="shared" si="0"/>
        <v>0.36696000000000001</v>
      </c>
      <c r="C136">
        <v>2.5</v>
      </c>
      <c r="D136">
        <f t="shared" si="1"/>
        <v>9.1740000000000002E-2</v>
      </c>
    </row>
    <row r="137" spans="1:18" x14ac:dyDescent="0.25">
      <c r="A137">
        <v>2.5499999999999998</v>
      </c>
      <c r="B137">
        <f t="shared" si="0"/>
        <v>0.35976470588235299</v>
      </c>
      <c r="C137">
        <v>2.5499999999999998</v>
      </c>
      <c r="D137">
        <f t="shared" si="1"/>
        <v>8.9941176470588247E-2</v>
      </c>
    </row>
    <row r="138" spans="1:18" x14ac:dyDescent="0.25">
      <c r="A138">
        <v>2.6</v>
      </c>
      <c r="B138">
        <f t="shared" si="0"/>
        <v>0.35284615384615381</v>
      </c>
      <c r="C138">
        <v>2.6</v>
      </c>
      <c r="D138">
        <f t="shared" si="1"/>
        <v>8.8211538461538452E-2</v>
      </c>
    </row>
    <row r="139" spans="1:18" x14ac:dyDescent="0.25">
      <c r="A139">
        <v>2.65</v>
      </c>
      <c r="B139">
        <f t="shared" si="0"/>
        <v>0.34618867924528302</v>
      </c>
      <c r="C139">
        <v>2.65</v>
      </c>
      <c r="D139">
        <f t="shared" si="1"/>
        <v>8.6547169811320754E-2</v>
      </c>
    </row>
    <row r="140" spans="1:18" x14ac:dyDescent="0.25">
      <c r="A140">
        <v>2.7</v>
      </c>
      <c r="B140">
        <f t="shared" si="0"/>
        <v>0.33977777777777773</v>
      </c>
      <c r="C140">
        <v>2.7</v>
      </c>
      <c r="D140">
        <f t="shared" si="1"/>
        <v>8.4944444444444434E-2</v>
      </c>
    </row>
    <row r="141" spans="1:18" x14ac:dyDescent="0.25">
      <c r="A141">
        <v>2.75</v>
      </c>
      <c r="B141">
        <f t="shared" si="0"/>
        <v>0.33360000000000001</v>
      </c>
      <c r="C141">
        <v>2.75</v>
      </c>
      <c r="D141">
        <f t="shared" si="1"/>
        <v>8.3400000000000002E-2</v>
      </c>
    </row>
    <row r="142" spans="1:18" x14ac:dyDescent="0.25">
      <c r="A142">
        <v>2.8</v>
      </c>
      <c r="B142">
        <f t="shared" si="0"/>
        <v>0.32764285714285718</v>
      </c>
      <c r="C142">
        <v>2.8</v>
      </c>
      <c r="D142">
        <f t="shared" si="1"/>
        <v>8.1910714285714295E-2</v>
      </c>
    </row>
    <row r="143" spans="1:18" x14ac:dyDescent="0.25">
      <c r="A143">
        <v>2.85</v>
      </c>
      <c r="B143">
        <f t="shared" si="0"/>
        <v>0.32189473684210523</v>
      </c>
      <c r="C143">
        <v>2.85</v>
      </c>
      <c r="D143">
        <f t="shared" si="1"/>
        <v>8.0473684210526308E-2</v>
      </c>
    </row>
    <row r="144" spans="1:18" x14ac:dyDescent="0.25">
      <c r="A144">
        <v>2.9</v>
      </c>
      <c r="B144">
        <f t="shared" si="0"/>
        <v>0.31634482758620691</v>
      </c>
      <c r="C144">
        <v>2.9</v>
      </c>
      <c r="D144">
        <f t="shared" si="1"/>
        <v>7.9086206896551728E-2</v>
      </c>
    </row>
    <row r="145" spans="1:4" x14ac:dyDescent="0.25">
      <c r="A145">
        <v>2.95</v>
      </c>
      <c r="B145">
        <f t="shared" si="0"/>
        <v>0.31098305084745759</v>
      </c>
      <c r="C145">
        <v>2.95</v>
      </c>
      <c r="D145">
        <f t="shared" si="1"/>
        <v>7.7745762711864397E-2</v>
      </c>
    </row>
    <row r="146" spans="1:4" x14ac:dyDescent="0.25">
      <c r="A146">
        <v>3</v>
      </c>
      <c r="B146">
        <f t="shared" si="0"/>
        <v>0.30580000000000002</v>
      </c>
      <c r="C146">
        <v>3</v>
      </c>
      <c r="D146">
        <f t="shared" si="1"/>
        <v>7.6450000000000004E-2</v>
      </c>
    </row>
    <row r="147" spans="1:4" x14ac:dyDescent="0.25">
      <c r="A147">
        <v>3.05</v>
      </c>
      <c r="B147">
        <f t="shared" si="0"/>
        <v>0.30078688524590164</v>
      </c>
      <c r="C147">
        <v>3.05</v>
      </c>
      <c r="D147">
        <f t="shared" si="1"/>
        <v>7.5196721311475409E-2</v>
      </c>
    </row>
    <row r="148" spans="1:4" x14ac:dyDescent="0.25">
      <c r="A148">
        <v>3.1</v>
      </c>
      <c r="B148">
        <f t="shared" si="0"/>
        <v>0.29593548387096774</v>
      </c>
      <c r="C148">
        <v>3.1</v>
      </c>
      <c r="D148">
        <f t="shared" si="1"/>
        <v>7.3983870967741935E-2</v>
      </c>
    </row>
    <row r="149" spans="1:4" x14ac:dyDescent="0.25">
      <c r="A149">
        <v>3.15</v>
      </c>
      <c r="B149">
        <f t="shared" si="0"/>
        <v>0.29123809523809524</v>
      </c>
      <c r="C149">
        <v>3.15</v>
      </c>
      <c r="D149">
        <f t="shared" si="1"/>
        <v>7.280952380952381E-2</v>
      </c>
    </row>
    <row r="150" spans="1:4" x14ac:dyDescent="0.25">
      <c r="A150">
        <v>3.2</v>
      </c>
      <c r="B150">
        <f t="shared" si="0"/>
        <v>0.28668749999999998</v>
      </c>
      <c r="C150">
        <v>3.2</v>
      </c>
      <c r="D150">
        <f t="shared" si="1"/>
        <v>7.1671874999999996E-2</v>
      </c>
    </row>
    <row r="151" spans="1:4" x14ac:dyDescent="0.25">
      <c r="A151">
        <v>3.25</v>
      </c>
      <c r="B151">
        <f t="shared" ref="B151:B214" si="2">IF(A151&lt;$E$39,(($E$34)*(0.4+(0.6)*(A151)/($E$39))),IF(A151&lt;$B$39,$E$34,$E$35/A151))</f>
        <v>0.28227692307692309</v>
      </c>
      <c r="C151">
        <v>3.25</v>
      </c>
      <c r="D151">
        <f t="shared" ref="D151:D214" si="3">B151/$G$54</f>
        <v>7.0569230769230773E-2</v>
      </c>
    </row>
    <row r="152" spans="1:4" x14ac:dyDescent="0.25">
      <c r="A152">
        <v>3.3</v>
      </c>
      <c r="B152">
        <f t="shared" si="2"/>
        <v>0.27800000000000002</v>
      </c>
      <c r="C152">
        <v>3.3</v>
      </c>
      <c r="D152">
        <f t="shared" si="3"/>
        <v>6.9500000000000006E-2</v>
      </c>
    </row>
    <row r="153" spans="1:4" x14ac:dyDescent="0.25">
      <c r="A153">
        <v>3.35</v>
      </c>
      <c r="B153">
        <f t="shared" si="2"/>
        <v>0.27385074626865669</v>
      </c>
      <c r="C153">
        <v>3.35</v>
      </c>
      <c r="D153">
        <f t="shared" si="3"/>
        <v>6.8462686567164172E-2</v>
      </c>
    </row>
    <row r="154" spans="1:4" x14ac:dyDescent="0.25">
      <c r="A154">
        <v>3.4</v>
      </c>
      <c r="B154">
        <f t="shared" si="2"/>
        <v>0.26982352941176468</v>
      </c>
      <c r="C154">
        <v>3.4</v>
      </c>
      <c r="D154">
        <f t="shared" si="3"/>
        <v>6.7455882352941171E-2</v>
      </c>
    </row>
    <row r="155" spans="1:4" x14ac:dyDescent="0.25">
      <c r="A155">
        <v>3.45</v>
      </c>
      <c r="B155">
        <f t="shared" si="2"/>
        <v>0.26591304347826084</v>
      </c>
      <c r="C155">
        <v>3.45</v>
      </c>
      <c r="D155">
        <f t="shared" si="3"/>
        <v>6.6478260869565209E-2</v>
      </c>
    </row>
    <row r="156" spans="1:4" x14ac:dyDescent="0.25">
      <c r="A156">
        <v>3.5</v>
      </c>
      <c r="B156">
        <f t="shared" si="2"/>
        <v>0.26211428571428569</v>
      </c>
      <c r="C156">
        <v>3.5</v>
      </c>
      <c r="D156">
        <f t="shared" si="3"/>
        <v>6.5528571428571422E-2</v>
      </c>
    </row>
    <row r="157" spans="1:4" x14ac:dyDescent="0.25">
      <c r="A157">
        <v>3.55</v>
      </c>
      <c r="B157">
        <f t="shared" si="2"/>
        <v>0.25842253521126762</v>
      </c>
      <c r="C157">
        <v>3.55</v>
      </c>
      <c r="D157">
        <f t="shared" si="3"/>
        <v>6.4605633802816906E-2</v>
      </c>
    </row>
    <row r="158" spans="1:4" x14ac:dyDescent="0.25">
      <c r="A158">
        <v>3.6</v>
      </c>
      <c r="B158">
        <f t="shared" si="2"/>
        <v>0.2548333333333333</v>
      </c>
      <c r="C158">
        <v>3.6</v>
      </c>
      <c r="D158">
        <f t="shared" si="3"/>
        <v>6.3708333333333325E-2</v>
      </c>
    </row>
    <row r="159" spans="1:4" x14ac:dyDescent="0.25">
      <c r="A159">
        <v>3.65</v>
      </c>
      <c r="B159">
        <f t="shared" si="2"/>
        <v>0.25134246575342467</v>
      </c>
      <c r="C159">
        <v>3.65</v>
      </c>
      <c r="D159">
        <f t="shared" si="3"/>
        <v>6.2835616438356168E-2</v>
      </c>
    </row>
    <row r="160" spans="1:4" x14ac:dyDescent="0.25">
      <c r="A160">
        <v>3.7</v>
      </c>
      <c r="B160">
        <f t="shared" si="2"/>
        <v>0.24794594594594593</v>
      </c>
      <c r="C160">
        <v>3.7</v>
      </c>
      <c r="D160">
        <f t="shared" si="3"/>
        <v>6.1986486486486483E-2</v>
      </c>
    </row>
    <row r="161" spans="1:4" x14ac:dyDescent="0.25">
      <c r="A161">
        <v>3.75</v>
      </c>
      <c r="B161">
        <f t="shared" si="2"/>
        <v>0.24464</v>
      </c>
      <c r="C161">
        <v>3.75</v>
      </c>
      <c r="D161">
        <f t="shared" si="3"/>
        <v>6.1159999999999999E-2</v>
      </c>
    </row>
    <row r="162" spans="1:4" x14ac:dyDescent="0.25">
      <c r="A162">
        <v>3.8</v>
      </c>
      <c r="B162">
        <f t="shared" si="2"/>
        <v>0.24142105263157895</v>
      </c>
      <c r="C162">
        <v>3.8</v>
      </c>
      <c r="D162">
        <f t="shared" si="3"/>
        <v>6.0355263157894738E-2</v>
      </c>
    </row>
    <row r="163" spans="1:4" x14ac:dyDescent="0.25">
      <c r="A163">
        <v>3.85</v>
      </c>
      <c r="B163">
        <f t="shared" si="2"/>
        <v>0.23828571428571427</v>
      </c>
      <c r="C163">
        <v>3.85</v>
      </c>
      <c r="D163">
        <f t="shared" si="3"/>
        <v>5.9571428571428567E-2</v>
      </c>
    </row>
    <row r="164" spans="1:4" x14ac:dyDescent="0.25">
      <c r="A164">
        <v>3.9</v>
      </c>
      <c r="B164">
        <f t="shared" si="2"/>
        <v>0.23523076923076924</v>
      </c>
      <c r="C164">
        <v>3.9</v>
      </c>
      <c r="D164">
        <f t="shared" si="3"/>
        <v>5.8807692307692311E-2</v>
      </c>
    </row>
    <row r="165" spans="1:4" x14ac:dyDescent="0.25">
      <c r="A165">
        <v>3.95</v>
      </c>
      <c r="B165">
        <f t="shared" si="2"/>
        <v>0.23225316455696202</v>
      </c>
      <c r="C165">
        <v>3.95</v>
      </c>
      <c r="D165">
        <f t="shared" si="3"/>
        <v>5.8063291139240504E-2</v>
      </c>
    </row>
    <row r="166" spans="1:4" x14ac:dyDescent="0.25">
      <c r="A166">
        <v>4</v>
      </c>
      <c r="B166">
        <f t="shared" si="2"/>
        <v>0.22935</v>
      </c>
      <c r="C166">
        <v>4</v>
      </c>
      <c r="D166">
        <f t="shared" si="3"/>
        <v>5.73375E-2</v>
      </c>
    </row>
    <row r="167" spans="1:4" x14ac:dyDescent="0.25">
      <c r="A167">
        <v>4.05</v>
      </c>
      <c r="B167">
        <f t="shared" si="2"/>
        <v>0.22651851851851854</v>
      </c>
      <c r="C167">
        <v>4.05</v>
      </c>
      <c r="D167">
        <f t="shared" si="3"/>
        <v>5.6629629629629634E-2</v>
      </c>
    </row>
    <row r="168" spans="1:4" x14ac:dyDescent="0.25">
      <c r="A168">
        <v>4.0999999999999996</v>
      </c>
      <c r="B168">
        <f t="shared" si="2"/>
        <v>0.22375609756097561</v>
      </c>
      <c r="C168">
        <v>4.0999999999999996</v>
      </c>
      <c r="D168">
        <f t="shared" si="3"/>
        <v>5.5939024390243904E-2</v>
      </c>
    </row>
    <row r="169" spans="1:4" x14ac:dyDescent="0.25">
      <c r="A169">
        <v>4.1500000000000004</v>
      </c>
      <c r="B169">
        <f t="shared" si="2"/>
        <v>0.2210602409638554</v>
      </c>
      <c r="C169">
        <v>4.1500000000000004</v>
      </c>
      <c r="D169">
        <f t="shared" si="3"/>
        <v>5.5265060240963851E-2</v>
      </c>
    </row>
    <row r="170" spans="1:4" x14ac:dyDescent="0.25">
      <c r="A170">
        <v>4.2</v>
      </c>
      <c r="B170">
        <f t="shared" si="2"/>
        <v>0.21842857142857142</v>
      </c>
      <c r="C170">
        <v>4.2</v>
      </c>
      <c r="D170">
        <f t="shared" si="3"/>
        <v>5.4607142857142854E-2</v>
      </c>
    </row>
    <row r="171" spans="1:4" x14ac:dyDescent="0.25">
      <c r="A171">
        <v>4.25</v>
      </c>
      <c r="B171">
        <f t="shared" si="2"/>
        <v>0.21585882352941177</v>
      </c>
      <c r="C171">
        <v>4.25</v>
      </c>
      <c r="D171">
        <f t="shared" si="3"/>
        <v>5.3964705882352942E-2</v>
      </c>
    </row>
    <row r="172" spans="1:4" x14ac:dyDescent="0.25">
      <c r="A172">
        <v>4.3</v>
      </c>
      <c r="B172">
        <f t="shared" si="2"/>
        <v>0.21334883720930234</v>
      </c>
      <c r="C172">
        <v>4.3</v>
      </c>
      <c r="D172">
        <f t="shared" si="3"/>
        <v>5.3337209302325585E-2</v>
      </c>
    </row>
    <row r="173" spans="1:4" x14ac:dyDescent="0.25">
      <c r="A173">
        <v>4.3499999999999996</v>
      </c>
      <c r="B173">
        <f t="shared" si="2"/>
        <v>0.21089655172413796</v>
      </c>
      <c r="C173">
        <v>4.3499999999999996</v>
      </c>
      <c r="D173">
        <f t="shared" si="3"/>
        <v>5.272413793103449E-2</v>
      </c>
    </row>
    <row r="174" spans="1:4" x14ac:dyDescent="0.25">
      <c r="A174">
        <v>4.4000000000000004</v>
      </c>
      <c r="B174">
        <f t="shared" si="2"/>
        <v>0.20849999999999999</v>
      </c>
      <c r="C174">
        <v>4.4000000000000004</v>
      </c>
      <c r="D174">
        <f t="shared" si="3"/>
        <v>5.2124999999999998E-2</v>
      </c>
    </row>
    <row r="175" spans="1:4" x14ac:dyDescent="0.25">
      <c r="A175">
        <v>4.45</v>
      </c>
      <c r="B175">
        <f t="shared" si="2"/>
        <v>0.2061573033707865</v>
      </c>
      <c r="C175">
        <v>4.45</v>
      </c>
      <c r="D175">
        <f t="shared" si="3"/>
        <v>5.1539325842696625E-2</v>
      </c>
    </row>
    <row r="176" spans="1:4" x14ac:dyDescent="0.25">
      <c r="A176">
        <v>4.5</v>
      </c>
      <c r="B176">
        <f t="shared" si="2"/>
        <v>0.20386666666666667</v>
      </c>
      <c r="C176">
        <v>4.5</v>
      </c>
      <c r="D176">
        <f t="shared" si="3"/>
        <v>5.0966666666666667E-2</v>
      </c>
    </row>
    <row r="177" spans="1:4" x14ac:dyDescent="0.25">
      <c r="A177">
        <v>4.55</v>
      </c>
      <c r="B177">
        <f t="shared" si="2"/>
        <v>0.20162637362637365</v>
      </c>
      <c r="C177">
        <v>4.55</v>
      </c>
      <c r="D177">
        <f t="shared" si="3"/>
        <v>5.0406593406593411E-2</v>
      </c>
    </row>
    <row r="178" spans="1:4" x14ac:dyDescent="0.25">
      <c r="A178">
        <v>4.5999999999999996</v>
      </c>
      <c r="B178">
        <f t="shared" si="2"/>
        <v>0.19943478260869565</v>
      </c>
      <c r="C178">
        <v>4.5999999999999996</v>
      </c>
      <c r="D178">
        <f t="shared" si="3"/>
        <v>4.9858695652173914E-2</v>
      </c>
    </row>
    <row r="179" spans="1:4" x14ac:dyDescent="0.25">
      <c r="A179">
        <v>4.6500000000000004</v>
      </c>
      <c r="B179">
        <f t="shared" si="2"/>
        <v>0.19729032258064513</v>
      </c>
      <c r="C179">
        <v>4.6500000000000004</v>
      </c>
      <c r="D179">
        <f t="shared" si="3"/>
        <v>4.9322580645161283E-2</v>
      </c>
    </row>
    <row r="180" spans="1:4" x14ac:dyDescent="0.25">
      <c r="A180">
        <v>4.7</v>
      </c>
      <c r="B180">
        <f t="shared" si="2"/>
        <v>0.19519148936170211</v>
      </c>
      <c r="C180">
        <v>4.7</v>
      </c>
      <c r="D180">
        <f t="shared" si="3"/>
        <v>4.8797872340425527E-2</v>
      </c>
    </row>
    <row r="181" spans="1:4" x14ac:dyDescent="0.25">
      <c r="A181">
        <v>4.75</v>
      </c>
      <c r="B181">
        <f t="shared" si="2"/>
        <v>0.19313684210526316</v>
      </c>
      <c r="C181">
        <v>4.75</v>
      </c>
      <c r="D181">
        <f t="shared" si="3"/>
        <v>4.8284210526315791E-2</v>
      </c>
    </row>
    <row r="182" spans="1:4" x14ac:dyDescent="0.25">
      <c r="A182">
        <v>4.8</v>
      </c>
      <c r="B182">
        <f t="shared" si="2"/>
        <v>0.19112500000000002</v>
      </c>
      <c r="C182">
        <v>4.8</v>
      </c>
      <c r="D182">
        <f t="shared" si="3"/>
        <v>4.7781250000000004E-2</v>
      </c>
    </row>
    <row r="183" spans="1:4" x14ac:dyDescent="0.25">
      <c r="A183">
        <v>4.8499999999999996</v>
      </c>
      <c r="B183">
        <f t="shared" si="2"/>
        <v>0.18915463917525774</v>
      </c>
      <c r="C183">
        <v>4.8499999999999996</v>
      </c>
      <c r="D183">
        <f t="shared" si="3"/>
        <v>4.7288659793814435E-2</v>
      </c>
    </row>
    <row r="184" spans="1:4" x14ac:dyDescent="0.25">
      <c r="A184">
        <v>4.9000000000000004</v>
      </c>
      <c r="B184">
        <f t="shared" si="2"/>
        <v>0.18722448979591835</v>
      </c>
      <c r="C184">
        <v>4.9000000000000004</v>
      </c>
      <c r="D184">
        <f t="shared" si="3"/>
        <v>4.6806122448979588E-2</v>
      </c>
    </row>
    <row r="185" spans="1:4" x14ac:dyDescent="0.25">
      <c r="A185">
        <v>4.95</v>
      </c>
      <c r="B185">
        <f t="shared" si="2"/>
        <v>0.18533333333333332</v>
      </c>
      <c r="C185">
        <v>4.95</v>
      </c>
      <c r="D185">
        <f t="shared" si="3"/>
        <v>4.6333333333333331E-2</v>
      </c>
    </row>
    <row r="186" spans="1:4" x14ac:dyDescent="0.25">
      <c r="A186">
        <v>5</v>
      </c>
      <c r="B186">
        <f t="shared" si="2"/>
        <v>0.18348</v>
      </c>
      <c r="C186">
        <v>5</v>
      </c>
      <c r="D186">
        <f t="shared" si="3"/>
        <v>4.5870000000000001E-2</v>
      </c>
    </row>
    <row r="187" spans="1:4" x14ac:dyDescent="0.25">
      <c r="A187">
        <v>5.05</v>
      </c>
      <c r="B187">
        <f t="shared" si="2"/>
        <v>0.18166336633663366</v>
      </c>
      <c r="C187">
        <v>5.05</v>
      </c>
      <c r="D187">
        <f t="shared" si="3"/>
        <v>4.5415841584158415E-2</v>
      </c>
    </row>
    <row r="188" spans="1:4" x14ac:dyDescent="0.25">
      <c r="A188">
        <v>5.0999999999999996</v>
      </c>
      <c r="B188">
        <f t="shared" si="2"/>
        <v>0.17988235294117649</v>
      </c>
      <c r="C188">
        <v>5.0999999999999996</v>
      </c>
      <c r="D188">
        <f t="shared" si="3"/>
        <v>4.4970588235294123E-2</v>
      </c>
    </row>
    <row r="189" spans="1:4" x14ac:dyDescent="0.25">
      <c r="A189">
        <v>5.15</v>
      </c>
      <c r="B189">
        <f t="shared" si="2"/>
        <v>0.17813592233009706</v>
      </c>
      <c r="C189">
        <v>5.15</v>
      </c>
      <c r="D189">
        <f t="shared" si="3"/>
        <v>4.4533980582524266E-2</v>
      </c>
    </row>
    <row r="190" spans="1:4" x14ac:dyDescent="0.25">
      <c r="A190">
        <v>5.2</v>
      </c>
      <c r="B190">
        <f t="shared" si="2"/>
        <v>0.1764230769230769</v>
      </c>
      <c r="C190">
        <v>5.2</v>
      </c>
      <c r="D190">
        <f t="shared" si="3"/>
        <v>4.4105769230769226E-2</v>
      </c>
    </row>
    <row r="191" spans="1:4" x14ac:dyDescent="0.25">
      <c r="A191">
        <v>5.25</v>
      </c>
      <c r="B191">
        <f t="shared" si="2"/>
        <v>0.17474285714285714</v>
      </c>
      <c r="C191">
        <v>5.25</v>
      </c>
      <c r="D191">
        <f t="shared" si="3"/>
        <v>4.3685714285714286E-2</v>
      </c>
    </row>
    <row r="192" spans="1:4" x14ac:dyDescent="0.25">
      <c r="A192">
        <v>5.3</v>
      </c>
      <c r="B192">
        <f t="shared" si="2"/>
        <v>0.17309433962264151</v>
      </c>
      <c r="C192">
        <v>5.3</v>
      </c>
      <c r="D192">
        <f t="shared" si="3"/>
        <v>4.3273584905660377E-2</v>
      </c>
    </row>
    <row r="193" spans="1:4" x14ac:dyDescent="0.25">
      <c r="A193">
        <v>5.35</v>
      </c>
      <c r="B193">
        <f t="shared" si="2"/>
        <v>0.1714766355140187</v>
      </c>
      <c r="C193">
        <v>5.35</v>
      </c>
      <c r="D193">
        <f t="shared" si="3"/>
        <v>4.2869158878504676E-2</v>
      </c>
    </row>
    <row r="194" spans="1:4" x14ac:dyDescent="0.25">
      <c r="A194">
        <v>5.4</v>
      </c>
      <c r="B194">
        <f t="shared" si="2"/>
        <v>0.16988888888888887</v>
      </c>
      <c r="C194">
        <v>5.4</v>
      </c>
      <c r="D194">
        <f t="shared" si="3"/>
        <v>4.2472222222222217E-2</v>
      </c>
    </row>
    <row r="195" spans="1:4" x14ac:dyDescent="0.25">
      <c r="A195">
        <v>5.45</v>
      </c>
      <c r="B195">
        <f t="shared" si="2"/>
        <v>0.16833027522935778</v>
      </c>
      <c r="C195">
        <v>5.45</v>
      </c>
      <c r="D195">
        <f t="shared" si="3"/>
        <v>4.2082568807339446E-2</v>
      </c>
    </row>
    <row r="196" spans="1:4" x14ac:dyDescent="0.25">
      <c r="A196">
        <v>5.5</v>
      </c>
      <c r="B196">
        <f t="shared" si="2"/>
        <v>0.1668</v>
      </c>
      <c r="C196">
        <v>5.5</v>
      </c>
      <c r="D196">
        <f t="shared" si="3"/>
        <v>4.1700000000000001E-2</v>
      </c>
    </row>
    <row r="197" spans="1:4" x14ac:dyDescent="0.25">
      <c r="A197">
        <v>5.55</v>
      </c>
      <c r="B197">
        <f t="shared" si="2"/>
        <v>0.16529729729729731</v>
      </c>
      <c r="C197">
        <v>5.55</v>
      </c>
      <c r="D197">
        <f t="shared" si="3"/>
        <v>4.1324324324324327E-2</v>
      </c>
    </row>
    <row r="198" spans="1:4" x14ac:dyDescent="0.25">
      <c r="A198">
        <v>5.6</v>
      </c>
      <c r="B198">
        <f t="shared" si="2"/>
        <v>0.16382142857142859</v>
      </c>
      <c r="C198">
        <v>5.6</v>
      </c>
      <c r="D198">
        <f t="shared" si="3"/>
        <v>4.0955357142857148E-2</v>
      </c>
    </row>
    <row r="199" spans="1:4" x14ac:dyDescent="0.25">
      <c r="A199">
        <v>5.65</v>
      </c>
      <c r="B199">
        <f t="shared" si="2"/>
        <v>0.1623716814159292</v>
      </c>
      <c r="C199">
        <v>5.65</v>
      </c>
      <c r="D199">
        <f t="shared" si="3"/>
        <v>4.0592920353982299E-2</v>
      </c>
    </row>
    <row r="200" spans="1:4" x14ac:dyDescent="0.25">
      <c r="A200">
        <v>5.7</v>
      </c>
      <c r="B200">
        <f t="shared" si="2"/>
        <v>0.16094736842105262</v>
      </c>
      <c r="C200">
        <v>5.7</v>
      </c>
      <c r="D200">
        <f t="shared" si="3"/>
        <v>4.0236842105263154E-2</v>
      </c>
    </row>
    <row r="201" spans="1:4" x14ac:dyDescent="0.25">
      <c r="A201">
        <v>5.75</v>
      </c>
      <c r="B201">
        <f t="shared" si="2"/>
        <v>0.15954782608695653</v>
      </c>
      <c r="C201">
        <v>5.75</v>
      </c>
      <c r="D201">
        <f t="shared" si="3"/>
        <v>3.9886956521739132E-2</v>
      </c>
    </row>
    <row r="202" spans="1:4" x14ac:dyDescent="0.25">
      <c r="A202">
        <v>5.8</v>
      </c>
      <c r="B202">
        <f t="shared" si="2"/>
        <v>0.15817241379310346</v>
      </c>
      <c r="C202">
        <v>5.8</v>
      </c>
      <c r="D202">
        <f t="shared" si="3"/>
        <v>3.9543103448275864E-2</v>
      </c>
    </row>
    <row r="203" spans="1:4" x14ac:dyDescent="0.25">
      <c r="A203">
        <v>5.85</v>
      </c>
      <c r="B203">
        <f t="shared" si="2"/>
        <v>0.15682051282051282</v>
      </c>
      <c r="C203">
        <v>5.85</v>
      </c>
      <c r="D203">
        <f t="shared" si="3"/>
        <v>3.9205128205128205E-2</v>
      </c>
    </row>
    <row r="204" spans="1:4" x14ac:dyDescent="0.25">
      <c r="A204">
        <v>5.9</v>
      </c>
      <c r="B204">
        <f t="shared" si="2"/>
        <v>0.15549152542372879</v>
      </c>
      <c r="C204">
        <v>5.9</v>
      </c>
      <c r="D204">
        <f t="shared" si="3"/>
        <v>3.8872881355932198E-2</v>
      </c>
    </row>
    <row r="205" spans="1:4" x14ac:dyDescent="0.25">
      <c r="A205">
        <v>5.95</v>
      </c>
      <c r="B205">
        <f t="shared" si="2"/>
        <v>0.15418487394957983</v>
      </c>
      <c r="C205">
        <v>5.95</v>
      </c>
      <c r="D205">
        <f t="shared" si="3"/>
        <v>3.8546218487394958E-2</v>
      </c>
    </row>
    <row r="206" spans="1:4" x14ac:dyDescent="0.25">
      <c r="A206">
        <v>6</v>
      </c>
      <c r="B206">
        <f t="shared" si="2"/>
        <v>0.15290000000000001</v>
      </c>
      <c r="C206">
        <v>6</v>
      </c>
      <c r="D206">
        <f t="shared" si="3"/>
        <v>3.8225000000000002E-2</v>
      </c>
    </row>
    <row r="207" spans="1:4" x14ac:dyDescent="0.25">
      <c r="A207">
        <v>6.05</v>
      </c>
      <c r="B207">
        <f t="shared" si="2"/>
        <v>0.15163636363636365</v>
      </c>
      <c r="C207">
        <v>6.05</v>
      </c>
      <c r="D207">
        <f t="shared" si="3"/>
        <v>3.7909090909090913E-2</v>
      </c>
    </row>
    <row r="208" spans="1:4" x14ac:dyDescent="0.25">
      <c r="A208">
        <v>6.1</v>
      </c>
      <c r="B208">
        <f t="shared" si="2"/>
        <v>0.15039344262295082</v>
      </c>
      <c r="C208">
        <v>6.1</v>
      </c>
      <c r="D208">
        <f t="shared" si="3"/>
        <v>3.7598360655737705E-2</v>
      </c>
    </row>
    <row r="209" spans="1:4" x14ac:dyDescent="0.25">
      <c r="A209">
        <v>6.15</v>
      </c>
      <c r="B209">
        <f t="shared" si="2"/>
        <v>0.14917073170731707</v>
      </c>
      <c r="C209">
        <v>6.15</v>
      </c>
      <c r="D209">
        <f t="shared" si="3"/>
        <v>3.7292682926829267E-2</v>
      </c>
    </row>
    <row r="210" spans="1:4" x14ac:dyDescent="0.25">
      <c r="A210">
        <v>6.2</v>
      </c>
      <c r="B210">
        <f t="shared" si="2"/>
        <v>0.14796774193548387</v>
      </c>
      <c r="C210">
        <v>6.2</v>
      </c>
      <c r="D210">
        <f t="shared" si="3"/>
        <v>3.6991935483870968E-2</v>
      </c>
    </row>
    <row r="211" spans="1:4" x14ac:dyDescent="0.25">
      <c r="A211">
        <v>6.25</v>
      </c>
      <c r="B211">
        <f t="shared" si="2"/>
        <v>0.146784</v>
      </c>
      <c r="C211">
        <v>6.25</v>
      </c>
      <c r="D211">
        <f t="shared" si="3"/>
        <v>3.6695999999999999E-2</v>
      </c>
    </row>
    <row r="212" spans="1:4" x14ac:dyDescent="0.25">
      <c r="A212">
        <v>6.3</v>
      </c>
      <c r="B212">
        <f t="shared" si="2"/>
        <v>0.14561904761904762</v>
      </c>
      <c r="C212">
        <v>6.3</v>
      </c>
      <c r="D212">
        <f t="shared" si="3"/>
        <v>3.6404761904761905E-2</v>
      </c>
    </row>
    <row r="213" spans="1:4" x14ac:dyDescent="0.25">
      <c r="A213">
        <v>6.3500000000000103</v>
      </c>
      <c r="B213">
        <f t="shared" si="2"/>
        <v>0.14447244094488165</v>
      </c>
      <c r="C213">
        <v>6.35</v>
      </c>
      <c r="D213">
        <f t="shared" si="3"/>
        <v>3.6118110236220413E-2</v>
      </c>
    </row>
    <row r="214" spans="1:4" x14ac:dyDescent="0.25">
      <c r="A214">
        <v>6.4000000000000101</v>
      </c>
      <c r="B214">
        <f t="shared" si="2"/>
        <v>0.14334374999999977</v>
      </c>
      <c r="C214">
        <v>6.4</v>
      </c>
      <c r="D214">
        <f t="shared" si="3"/>
        <v>3.5835937499999942E-2</v>
      </c>
    </row>
    <row r="215" spans="1:4" x14ac:dyDescent="0.25">
      <c r="A215">
        <v>6.45</v>
      </c>
      <c r="B215">
        <f t="shared" ref="B215:B278" si="4">IF(A215&lt;$E$39,(($E$34)*(0.4+(0.6)*(A215)/($E$39))),IF(A215&lt;$B$39,$E$34,$E$35/A215))</f>
        <v>0.14223255813953489</v>
      </c>
      <c r="C215">
        <v>6.45</v>
      </c>
      <c r="D215">
        <f t="shared" ref="D215:D278" si="5">B215/$G$54</f>
        <v>3.5558139534883723E-2</v>
      </c>
    </row>
    <row r="216" spans="1:4" x14ac:dyDescent="0.25">
      <c r="A216">
        <v>6.5</v>
      </c>
      <c r="B216">
        <f t="shared" si="4"/>
        <v>0.14113846153846155</v>
      </c>
      <c r="C216">
        <v>6.5</v>
      </c>
      <c r="D216">
        <f t="shared" si="5"/>
        <v>3.5284615384615386E-2</v>
      </c>
    </row>
    <row r="217" spans="1:4" x14ac:dyDescent="0.25">
      <c r="A217">
        <v>6.55</v>
      </c>
      <c r="B217">
        <f t="shared" si="4"/>
        <v>0.14006106870229007</v>
      </c>
      <c r="C217">
        <v>6.55</v>
      </c>
      <c r="D217">
        <f t="shared" si="5"/>
        <v>3.5015267175572518E-2</v>
      </c>
    </row>
    <row r="218" spans="1:4" x14ac:dyDescent="0.25">
      <c r="A218">
        <v>6.6000000000000103</v>
      </c>
      <c r="B218">
        <f t="shared" si="4"/>
        <v>0.13899999999999979</v>
      </c>
      <c r="C218">
        <v>6.6</v>
      </c>
      <c r="D218">
        <f t="shared" si="5"/>
        <v>3.4749999999999948E-2</v>
      </c>
    </row>
    <row r="219" spans="1:4" x14ac:dyDescent="0.25">
      <c r="A219">
        <v>6.6500000000000101</v>
      </c>
      <c r="B219">
        <f t="shared" si="4"/>
        <v>0.13795488721804491</v>
      </c>
      <c r="C219">
        <v>6.65</v>
      </c>
      <c r="D219">
        <f t="shared" si="5"/>
        <v>3.4488721804511228E-2</v>
      </c>
    </row>
    <row r="220" spans="1:4" x14ac:dyDescent="0.25">
      <c r="A220">
        <v>6.7</v>
      </c>
      <c r="B220">
        <f t="shared" si="4"/>
        <v>0.13692537313432834</v>
      </c>
      <c r="C220">
        <v>6.7</v>
      </c>
      <c r="D220">
        <f t="shared" si="5"/>
        <v>3.4231343283582086E-2</v>
      </c>
    </row>
    <row r="221" spans="1:4" x14ac:dyDescent="0.25">
      <c r="A221">
        <v>6.7500000000000098</v>
      </c>
      <c r="B221">
        <f t="shared" si="4"/>
        <v>0.13591111111111093</v>
      </c>
      <c r="C221">
        <v>6.75</v>
      </c>
      <c r="D221">
        <f t="shared" si="5"/>
        <v>3.3977777777777732E-2</v>
      </c>
    </row>
    <row r="222" spans="1:4" x14ac:dyDescent="0.25">
      <c r="A222">
        <v>6.8000000000000096</v>
      </c>
      <c r="B222">
        <f t="shared" si="4"/>
        <v>0.13491176470588215</v>
      </c>
      <c r="C222">
        <v>6.8</v>
      </c>
      <c r="D222">
        <f t="shared" si="5"/>
        <v>3.3727941176470537E-2</v>
      </c>
    </row>
    <row r="223" spans="1:4" x14ac:dyDescent="0.25">
      <c r="A223">
        <v>6.8500000000000103</v>
      </c>
      <c r="B223">
        <f t="shared" si="4"/>
        <v>0.13392700729926987</v>
      </c>
      <c r="C223">
        <v>6.85</v>
      </c>
      <c r="D223">
        <f t="shared" si="5"/>
        <v>3.3481751824817468E-2</v>
      </c>
    </row>
    <row r="224" spans="1:4" x14ac:dyDescent="0.25">
      <c r="A224">
        <v>6.9000000000000101</v>
      </c>
      <c r="B224">
        <f t="shared" si="4"/>
        <v>0.13295652173913025</v>
      </c>
      <c r="C224">
        <v>6.9</v>
      </c>
      <c r="D224">
        <f t="shared" si="5"/>
        <v>3.3239130434782563E-2</v>
      </c>
    </row>
    <row r="225" spans="1:4" x14ac:dyDescent="0.25">
      <c r="A225">
        <v>6.95</v>
      </c>
      <c r="B225">
        <f t="shared" si="4"/>
        <v>0.13200000000000001</v>
      </c>
      <c r="C225">
        <v>6.95</v>
      </c>
      <c r="D225">
        <f t="shared" si="5"/>
        <v>3.3000000000000002E-2</v>
      </c>
    </row>
    <row r="226" spans="1:4" x14ac:dyDescent="0.25">
      <c r="A226">
        <v>7.0000000000000098</v>
      </c>
      <c r="B226">
        <f t="shared" si="4"/>
        <v>0.13105714285714268</v>
      </c>
      <c r="C226">
        <v>7</v>
      </c>
      <c r="D226">
        <f t="shared" si="5"/>
        <v>3.2764285714285669E-2</v>
      </c>
    </row>
    <row r="227" spans="1:4" x14ac:dyDescent="0.25">
      <c r="A227">
        <v>7.0500000000000096</v>
      </c>
      <c r="B227">
        <f t="shared" si="4"/>
        <v>0.1301276595744679</v>
      </c>
      <c r="C227">
        <v>7.05</v>
      </c>
      <c r="D227">
        <f t="shared" si="5"/>
        <v>3.2531914893616974E-2</v>
      </c>
    </row>
    <row r="228" spans="1:4" x14ac:dyDescent="0.25">
      <c r="A228">
        <v>7.1000000000000103</v>
      </c>
      <c r="B228">
        <f t="shared" si="4"/>
        <v>0.12921126760563362</v>
      </c>
      <c r="C228">
        <v>7.1</v>
      </c>
      <c r="D228">
        <f t="shared" si="5"/>
        <v>3.2302816901408404E-2</v>
      </c>
    </row>
    <row r="229" spans="1:4" x14ac:dyDescent="0.25">
      <c r="A229">
        <v>7.1500000000000101</v>
      </c>
      <c r="B229">
        <f t="shared" si="4"/>
        <v>0.12830769230769212</v>
      </c>
      <c r="C229">
        <v>7.15</v>
      </c>
      <c r="D229">
        <f t="shared" si="5"/>
        <v>3.2076923076923031E-2</v>
      </c>
    </row>
    <row r="230" spans="1:4" x14ac:dyDescent="0.25">
      <c r="A230">
        <v>7.2000000000000099</v>
      </c>
      <c r="B230">
        <f t="shared" si="4"/>
        <v>0.12741666666666648</v>
      </c>
      <c r="C230">
        <v>7.2</v>
      </c>
      <c r="D230">
        <f t="shared" si="5"/>
        <v>3.1854166666666621E-2</v>
      </c>
    </row>
    <row r="231" spans="1:4" x14ac:dyDescent="0.25">
      <c r="A231">
        <v>7.2500000000000098</v>
      </c>
      <c r="B231">
        <f t="shared" si="4"/>
        <v>0.12653793103448258</v>
      </c>
      <c r="C231">
        <v>7.25</v>
      </c>
      <c r="D231">
        <f t="shared" si="5"/>
        <v>3.1634482758620644E-2</v>
      </c>
    </row>
    <row r="232" spans="1:4" x14ac:dyDescent="0.25">
      <c r="A232">
        <v>7.3000000000000096</v>
      </c>
      <c r="B232">
        <f t="shared" si="4"/>
        <v>0.12567123287671217</v>
      </c>
      <c r="C232">
        <v>7.3</v>
      </c>
      <c r="D232">
        <f t="shared" si="5"/>
        <v>3.1417808219178042E-2</v>
      </c>
    </row>
    <row r="233" spans="1:4" x14ac:dyDescent="0.25">
      <c r="A233">
        <v>7.3500000000000103</v>
      </c>
      <c r="B233">
        <f t="shared" si="4"/>
        <v>0.12481632653061207</v>
      </c>
      <c r="C233">
        <v>7.35</v>
      </c>
      <c r="D233">
        <f t="shared" si="5"/>
        <v>3.1204081632653018E-2</v>
      </c>
    </row>
    <row r="234" spans="1:4" x14ac:dyDescent="0.25">
      <c r="A234">
        <v>7.4000000000000101</v>
      </c>
      <c r="B234">
        <f t="shared" si="4"/>
        <v>0.1239729729729728</v>
      </c>
      <c r="C234">
        <v>7.4</v>
      </c>
      <c r="D234">
        <f t="shared" si="5"/>
        <v>3.09932432432432E-2</v>
      </c>
    </row>
    <row r="235" spans="1:4" x14ac:dyDescent="0.25">
      <c r="A235">
        <v>7.4500000000000099</v>
      </c>
      <c r="B235">
        <f t="shared" si="4"/>
        <v>0.12314093959731527</v>
      </c>
      <c r="C235">
        <v>7.45</v>
      </c>
      <c r="D235">
        <f t="shared" si="5"/>
        <v>3.0785234899328818E-2</v>
      </c>
    </row>
    <row r="236" spans="1:4" x14ac:dyDescent="0.25">
      <c r="A236">
        <v>7.5000000000000098</v>
      </c>
      <c r="B236">
        <f t="shared" si="4"/>
        <v>0.12231999999999985</v>
      </c>
      <c r="C236">
        <v>7.5</v>
      </c>
      <c r="D236">
        <f t="shared" si="5"/>
        <v>3.0579999999999961E-2</v>
      </c>
    </row>
    <row r="237" spans="1:4" x14ac:dyDescent="0.25">
      <c r="A237">
        <v>7.5500000000000096</v>
      </c>
      <c r="B237">
        <f t="shared" si="4"/>
        <v>0.12150993377483428</v>
      </c>
      <c r="C237">
        <v>7.55</v>
      </c>
      <c r="D237">
        <f t="shared" si="5"/>
        <v>3.037748344370857E-2</v>
      </c>
    </row>
    <row r="238" spans="1:4" x14ac:dyDescent="0.25">
      <c r="A238">
        <v>7.6000000000000103</v>
      </c>
      <c r="B238">
        <f t="shared" si="4"/>
        <v>0.12071052631578931</v>
      </c>
      <c r="C238">
        <v>7.6</v>
      </c>
      <c r="D238">
        <f t="shared" si="5"/>
        <v>3.0177631578947327E-2</v>
      </c>
    </row>
    <row r="239" spans="1:4" x14ac:dyDescent="0.25">
      <c r="A239">
        <v>7.6500000000000101</v>
      </c>
      <c r="B239">
        <f t="shared" si="4"/>
        <v>0.11992156862745082</v>
      </c>
      <c r="C239">
        <v>7.65</v>
      </c>
      <c r="D239">
        <f t="shared" si="5"/>
        <v>2.9980392156862705E-2</v>
      </c>
    </row>
    <row r="240" spans="1:4" x14ac:dyDescent="0.25">
      <c r="A240">
        <v>7.7000000000000099</v>
      </c>
      <c r="B240">
        <f t="shared" si="4"/>
        <v>0.11914285714285699</v>
      </c>
      <c r="C240">
        <v>7.7</v>
      </c>
      <c r="D240">
        <f t="shared" si="5"/>
        <v>2.9785714285714249E-2</v>
      </c>
    </row>
    <row r="241" spans="1:4" x14ac:dyDescent="0.25">
      <c r="A241">
        <v>7.7500000000000098</v>
      </c>
      <c r="B241">
        <f t="shared" si="4"/>
        <v>0.11837419354838695</v>
      </c>
      <c r="C241">
        <v>7.75</v>
      </c>
      <c r="D241">
        <f t="shared" si="5"/>
        <v>2.9593548387096737E-2</v>
      </c>
    </row>
    <row r="242" spans="1:4" x14ac:dyDescent="0.25">
      <c r="A242">
        <v>7.8000000000000096</v>
      </c>
      <c r="B242">
        <f t="shared" si="4"/>
        <v>0.11761538461538447</v>
      </c>
      <c r="C242">
        <v>7.8</v>
      </c>
      <c r="D242">
        <f t="shared" si="5"/>
        <v>2.9403846153846117E-2</v>
      </c>
    </row>
    <row r="243" spans="1:4" x14ac:dyDescent="0.25">
      <c r="A243">
        <v>7.8500000000000103</v>
      </c>
      <c r="B243">
        <f t="shared" si="4"/>
        <v>0.11686624203821641</v>
      </c>
      <c r="C243">
        <v>7.85</v>
      </c>
      <c r="D243">
        <f t="shared" si="5"/>
        <v>2.9216560509554103E-2</v>
      </c>
    </row>
    <row r="244" spans="1:4" x14ac:dyDescent="0.25">
      <c r="A244">
        <v>7.9000000000000101</v>
      </c>
      <c r="B244">
        <f t="shared" si="4"/>
        <v>0.11612658227848087</v>
      </c>
      <c r="C244">
        <v>7.9</v>
      </c>
      <c r="D244">
        <f t="shared" si="5"/>
        <v>2.9031645569620217E-2</v>
      </c>
    </row>
    <row r="245" spans="1:4" x14ac:dyDescent="0.25">
      <c r="A245">
        <v>7.9500000000000099</v>
      </c>
      <c r="B245">
        <f t="shared" si="4"/>
        <v>0.1153962264150942</v>
      </c>
      <c r="C245">
        <v>7.95</v>
      </c>
      <c r="D245">
        <f t="shared" si="5"/>
        <v>2.884905660377355E-2</v>
      </c>
    </row>
    <row r="246" spans="1:4" x14ac:dyDescent="0.25">
      <c r="A246">
        <v>8.0000000000000107</v>
      </c>
      <c r="B246">
        <f t="shared" si="4"/>
        <v>0.11467499999999985</v>
      </c>
      <c r="C246">
        <v>8</v>
      </c>
      <c r="D246">
        <f t="shared" si="5"/>
        <v>2.8668749999999962E-2</v>
      </c>
    </row>
    <row r="247" spans="1:4" x14ac:dyDescent="0.25">
      <c r="A247">
        <v>8.0500000000000096</v>
      </c>
      <c r="B247">
        <f t="shared" si="4"/>
        <v>0.11396273291925452</v>
      </c>
      <c r="C247">
        <v>8.0500000000000007</v>
      </c>
      <c r="D247">
        <f t="shared" si="5"/>
        <v>2.8490683229813629E-2</v>
      </c>
    </row>
    <row r="248" spans="1:4" x14ac:dyDescent="0.25">
      <c r="A248">
        <v>8.1000000000000103</v>
      </c>
      <c r="B248">
        <f t="shared" si="4"/>
        <v>0.11325925925925912</v>
      </c>
      <c r="C248">
        <v>8.1</v>
      </c>
      <c r="D248">
        <f t="shared" si="5"/>
        <v>2.8314814814814779E-2</v>
      </c>
    </row>
    <row r="249" spans="1:4" x14ac:dyDescent="0.25">
      <c r="A249">
        <v>8.1500000000000092</v>
      </c>
      <c r="B249">
        <f t="shared" si="4"/>
        <v>0.11256441717791398</v>
      </c>
      <c r="C249">
        <v>8.15</v>
      </c>
      <c r="D249">
        <f t="shared" si="5"/>
        <v>2.8141104294478494E-2</v>
      </c>
    </row>
    <row r="250" spans="1:4" x14ac:dyDescent="0.25">
      <c r="A250">
        <v>8.2000000000000099</v>
      </c>
      <c r="B250">
        <f t="shared" si="4"/>
        <v>0.11187804878048767</v>
      </c>
      <c r="C250">
        <v>8.1999999999999993</v>
      </c>
      <c r="D250">
        <f t="shared" si="5"/>
        <v>2.7969512195121917E-2</v>
      </c>
    </row>
    <row r="251" spans="1:4" x14ac:dyDescent="0.25">
      <c r="A251">
        <v>8.2500000000000107</v>
      </c>
      <c r="B251">
        <f t="shared" si="4"/>
        <v>0.11119999999999985</v>
      </c>
      <c r="C251">
        <v>8.25</v>
      </c>
      <c r="D251">
        <f t="shared" si="5"/>
        <v>2.7799999999999964E-2</v>
      </c>
    </row>
    <row r="252" spans="1:4" x14ac:dyDescent="0.25">
      <c r="A252">
        <v>8.3000000000000096</v>
      </c>
      <c r="B252">
        <f t="shared" si="4"/>
        <v>0.11053012048192758</v>
      </c>
      <c r="C252">
        <v>8.3000000000000007</v>
      </c>
      <c r="D252">
        <f t="shared" si="5"/>
        <v>2.7632530120481894E-2</v>
      </c>
    </row>
    <row r="253" spans="1:4" x14ac:dyDescent="0.25">
      <c r="A253">
        <v>8.3500000000000103</v>
      </c>
      <c r="B253">
        <f t="shared" si="4"/>
        <v>0.10986826347305376</v>
      </c>
      <c r="C253">
        <v>8.35</v>
      </c>
      <c r="D253">
        <f t="shared" si="5"/>
        <v>2.7467065868263439E-2</v>
      </c>
    </row>
    <row r="254" spans="1:4" x14ac:dyDescent="0.25">
      <c r="A254">
        <v>8.4000000000000092</v>
      </c>
      <c r="B254">
        <f t="shared" si="4"/>
        <v>0.1092142857142856</v>
      </c>
      <c r="C254">
        <v>8.4</v>
      </c>
      <c r="D254">
        <f t="shared" si="5"/>
        <v>2.7303571428571399E-2</v>
      </c>
    </row>
    <row r="255" spans="1:4" x14ac:dyDescent="0.25">
      <c r="A255">
        <v>8.4500000000000099</v>
      </c>
      <c r="B255">
        <f t="shared" si="4"/>
        <v>0.10856804733727798</v>
      </c>
      <c r="C255">
        <v>8.4499999999999993</v>
      </c>
      <c r="D255">
        <f t="shared" si="5"/>
        <v>2.7142011834319496E-2</v>
      </c>
    </row>
    <row r="256" spans="1:4" x14ac:dyDescent="0.25">
      <c r="A256">
        <v>8.5000000000000107</v>
      </c>
      <c r="B256">
        <f t="shared" si="4"/>
        <v>0.10792941176470575</v>
      </c>
      <c r="C256">
        <v>8.5</v>
      </c>
      <c r="D256">
        <f t="shared" si="5"/>
        <v>2.6982352941176437E-2</v>
      </c>
    </row>
    <row r="257" spans="1:4" x14ac:dyDescent="0.25">
      <c r="A257">
        <v>8.5500000000000096</v>
      </c>
      <c r="B257">
        <f t="shared" si="4"/>
        <v>0.10729824561403496</v>
      </c>
      <c r="C257">
        <v>8.5500000000000007</v>
      </c>
      <c r="D257">
        <f t="shared" si="5"/>
        <v>2.6824561403508741E-2</v>
      </c>
    </row>
    <row r="258" spans="1:4" x14ac:dyDescent="0.25">
      <c r="A258">
        <v>8.6000000000000103</v>
      </c>
      <c r="B258">
        <f t="shared" si="4"/>
        <v>0.10667441860465103</v>
      </c>
      <c r="C258">
        <v>8.6</v>
      </c>
      <c r="D258">
        <f t="shared" si="5"/>
        <v>2.6668604651162758E-2</v>
      </c>
    </row>
    <row r="259" spans="1:4" x14ac:dyDescent="0.25">
      <c r="A259">
        <v>8.6500000000000092</v>
      </c>
      <c r="B259">
        <f t="shared" si="4"/>
        <v>0.10605780346820798</v>
      </c>
      <c r="C259">
        <v>8.65</v>
      </c>
      <c r="D259">
        <f t="shared" si="5"/>
        <v>2.6514450867051995E-2</v>
      </c>
    </row>
    <row r="260" spans="1:4" x14ac:dyDescent="0.25">
      <c r="A260">
        <v>8.7000000000000099</v>
      </c>
      <c r="B260">
        <f t="shared" si="4"/>
        <v>0.10544827586206884</v>
      </c>
      <c r="C260">
        <v>8.6999999999999993</v>
      </c>
      <c r="D260">
        <f t="shared" si="5"/>
        <v>2.636206896551721E-2</v>
      </c>
    </row>
    <row r="261" spans="1:4" x14ac:dyDescent="0.25">
      <c r="A261">
        <v>8.7500000000000107</v>
      </c>
      <c r="B261">
        <f t="shared" si="4"/>
        <v>0.10484571428571415</v>
      </c>
      <c r="C261">
        <v>8.75</v>
      </c>
      <c r="D261">
        <f t="shared" si="5"/>
        <v>2.6211428571428538E-2</v>
      </c>
    </row>
    <row r="262" spans="1:4" x14ac:dyDescent="0.25">
      <c r="A262">
        <v>8.8000000000000096</v>
      </c>
      <c r="B262">
        <f t="shared" si="4"/>
        <v>0.10424999999999988</v>
      </c>
      <c r="C262">
        <v>8.8000000000000007</v>
      </c>
      <c r="D262">
        <f t="shared" si="5"/>
        <v>2.6062499999999971E-2</v>
      </c>
    </row>
    <row r="263" spans="1:4" x14ac:dyDescent="0.25">
      <c r="A263">
        <v>8.8500000000000103</v>
      </c>
      <c r="B263">
        <f t="shared" si="4"/>
        <v>0.10366101694915242</v>
      </c>
      <c r="C263">
        <v>8.85</v>
      </c>
      <c r="D263">
        <f t="shared" si="5"/>
        <v>2.5915254237288105E-2</v>
      </c>
    </row>
    <row r="264" spans="1:4" x14ac:dyDescent="0.25">
      <c r="A264">
        <v>8.9000000000000092</v>
      </c>
      <c r="B264">
        <f t="shared" si="4"/>
        <v>0.10307865168539315</v>
      </c>
      <c r="C264">
        <v>8.9</v>
      </c>
      <c r="D264">
        <f t="shared" si="5"/>
        <v>2.5769662921348288E-2</v>
      </c>
    </row>
    <row r="265" spans="1:4" x14ac:dyDescent="0.25">
      <c r="A265">
        <v>8.9500000000000099</v>
      </c>
      <c r="B265">
        <f t="shared" si="4"/>
        <v>0.10250279329608927</v>
      </c>
      <c r="C265">
        <v>8.9499999999999993</v>
      </c>
      <c r="D265">
        <f t="shared" si="5"/>
        <v>2.5625698324022318E-2</v>
      </c>
    </row>
    <row r="266" spans="1:4" x14ac:dyDescent="0.25">
      <c r="A266">
        <v>9.0000000000000107</v>
      </c>
      <c r="B266">
        <f t="shared" si="4"/>
        <v>0.10193333333333321</v>
      </c>
      <c r="C266">
        <v>9</v>
      </c>
      <c r="D266">
        <f t="shared" si="5"/>
        <v>2.5483333333333302E-2</v>
      </c>
    </row>
    <row r="267" spans="1:4" x14ac:dyDescent="0.25">
      <c r="A267">
        <v>9.0500000000000096</v>
      </c>
      <c r="B267">
        <f t="shared" si="4"/>
        <v>0.10137016574585625</v>
      </c>
      <c r="C267">
        <v>9.0500000000000007</v>
      </c>
      <c r="D267">
        <f t="shared" si="5"/>
        <v>2.5342541436464062E-2</v>
      </c>
    </row>
    <row r="268" spans="1:4" x14ac:dyDescent="0.25">
      <c r="A268">
        <v>9.1000000000000103</v>
      </c>
      <c r="B268">
        <f t="shared" si="4"/>
        <v>0.1008131868131867</v>
      </c>
      <c r="C268">
        <v>9.1</v>
      </c>
      <c r="D268">
        <f t="shared" si="5"/>
        <v>2.5203296703296674E-2</v>
      </c>
    </row>
    <row r="269" spans="1:4" x14ac:dyDescent="0.25">
      <c r="A269">
        <v>9.1500000000000092</v>
      </c>
      <c r="B269">
        <f t="shared" si="4"/>
        <v>0.10026229508196711</v>
      </c>
      <c r="C269">
        <v>9.15</v>
      </c>
      <c r="D269">
        <f t="shared" si="5"/>
        <v>2.5065573770491779E-2</v>
      </c>
    </row>
    <row r="270" spans="1:4" x14ac:dyDescent="0.25">
      <c r="A270">
        <v>9.2000000000000099</v>
      </c>
      <c r="B270">
        <f t="shared" si="4"/>
        <v>9.9717391304347716E-2</v>
      </c>
      <c r="C270">
        <v>9.1999999999999993</v>
      </c>
      <c r="D270">
        <f t="shared" si="5"/>
        <v>2.4929347826086929E-2</v>
      </c>
    </row>
    <row r="271" spans="1:4" x14ac:dyDescent="0.25">
      <c r="A271">
        <v>9.2500000000000107</v>
      </c>
      <c r="B271">
        <f t="shared" si="4"/>
        <v>9.9178378378378257E-2</v>
      </c>
      <c r="C271">
        <v>9.25</v>
      </c>
      <c r="D271">
        <f t="shared" si="5"/>
        <v>2.4794594594594564E-2</v>
      </c>
    </row>
    <row r="272" spans="1:4" x14ac:dyDescent="0.25">
      <c r="A272">
        <v>9.3000000000000096</v>
      </c>
      <c r="B272">
        <f t="shared" si="4"/>
        <v>9.8645161290322483E-2</v>
      </c>
      <c r="C272">
        <v>9.3000000000000007</v>
      </c>
      <c r="D272">
        <f t="shared" si="5"/>
        <v>2.4661290322580621E-2</v>
      </c>
    </row>
    <row r="273" spans="1:6" x14ac:dyDescent="0.25">
      <c r="A273">
        <v>9.3500000000000103</v>
      </c>
      <c r="B273">
        <f t="shared" si="4"/>
        <v>9.8117647058823421E-2</v>
      </c>
      <c r="C273">
        <v>9.35</v>
      </c>
      <c r="D273">
        <f t="shared" si="5"/>
        <v>2.4529411764705855E-2</v>
      </c>
    </row>
    <row r="274" spans="1:6" x14ac:dyDescent="0.25">
      <c r="A274">
        <v>9.4000000000000092</v>
      </c>
      <c r="B274">
        <f t="shared" si="4"/>
        <v>9.7595744680850971E-2</v>
      </c>
      <c r="C274">
        <v>9.4</v>
      </c>
      <c r="D274">
        <f t="shared" si="5"/>
        <v>2.4398936170212743E-2</v>
      </c>
    </row>
    <row r="275" spans="1:6" x14ac:dyDescent="0.25">
      <c r="A275">
        <v>9.4500000000000099</v>
      </c>
      <c r="B275">
        <f t="shared" si="4"/>
        <v>9.7079365079364974E-2</v>
      </c>
      <c r="C275">
        <v>9.4499999999999993</v>
      </c>
      <c r="D275">
        <f t="shared" si="5"/>
        <v>2.4269841269841243E-2</v>
      </c>
    </row>
    <row r="276" spans="1:6" x14ac:dyDescent="0.25">
      <c r="A276">
        <v>9.5000000000000107</v>
      </c>
      <c r="B276">
        <f t="shared" si="4"/>
        <v>9.656842105263147E-2</v>
      </c>
      <c r="C276">
        <v>9.5</v>
      </c>
      <c r="D276">
        <f t="shared" si="5"/>
        <v>2.4142105263157868E-2</v>
      </c>
    </row>
    <row r="277" spans="1:6" x14ac:dyDescent="0.25">
      <c r="A277">
        <v>9.5500000000000096</v>
      </c>
      <c r="B277">
        <f t="shared" si="4"/>
        <v>9.6062827225130792E-2</v>
      </c>
      <c r="C277">
        <v>9.5500000000000007</v>
      </c>
      <c r="D277">
        <f t="shared" si="5"/>
        <v>2.4015706806282698E-2</v>
      </c>
    </row>
    <row r="278" spans="1:6" x14ac:dyDescent="0.25">
      <c r="A278">
        <v>9.6000000000000103</v>
      </c>
      <c r="B278">
        <f t="shared" si="4"/>
        <v>9.5562499999999898E-2</v>
      </c>
      <c r="C278">
        <v>9.6</v>
      </c>
      <c r="D278">
        <f t="shared" si="5"/>
        <v>2.3890624999999974E-2</v>
      </c>
    </row>
    <row r="279" spans="1:6" x14ac:dyDescent="0.25">
      <c r="A279">
        <v>9.6500000000000092</v>
      </c>
      <c r="B279">
        <f t="shared" ref="B279:B286" si="6">IF(A279&lt;$E$39,(($E$34)*(0.4+(0.6)*(A279)/($E$39))),IF(A279&lt;$B$39,$E$34,$E$35/A279))</f>
        <v>9.5067357512953282E-2</v>
      </c>
      <c r="C279">
        <v>9.65</v>
      </c>
      <c r="D279">
        <f t="shared" ref="D279:D286" si="7">B279/$G$54</f>
        <v>2.3766839378238321E-2</v>
      </c>
    </row>
    <row r="280" spans="1:6" x14ac:dyDescent="0.25">
      <c r="A280">
        <v>9.7000000000000099</v>
      </c>
      <c r="B280">
        <f t="shared" si="6"/>
        <v>9.4577319587628772E-2</v>
      </c>
      <c r="C280">
        <v>9.6999999999999993</v>
      </c>
      <c r="D280">
        <f t="shared" si="7"/>
        <v>2.3644329896907193E-2</v>
      </c>
    </row>
    <row r="281" spans="1:6" x14ac:dyDescent="0.25">
      <c r="A281">
        <v>9.7500000000000107</v>
      </c>
      <c r="B281">
        <f t="shared" si="6"/>
        <v>9.4092307692307586E-2</v>
      </c>
      <c r="C281">
        <v>9.75</v>
      </c>
      <c r="D281">
        <f t="shared" si="7"/>
        <v>2.3523076923076897E-2</v>
      </c>
    </row>
    <row r="282" spans="1:6" x14ac:dyDescent="0.25">
      <c r="A282">
        <v>9.8000000000000096</v>
      </c>
      <c r="B282">
        <f t="shared" si="6"/>
        <v>9.3612244897959093E-2</v>
      </c>
      <c r="C282">
        <v>9.8000000000000007</v>
      </c>
      <c r="D282">
        <f t="shared" si="7"/>
        <v>2.3403061224489773E-2</v>
      </c>
    </row>
    <row r="283" spans="1:6" x14ac:dyDescent="0.25">
      <c r="A283">
        <v>9.8500000000000103</v>
      </c>
      <c r="B283">
        <f t="shared" si="6"/>
        <v>9.3137055837563348E-2</v>
      </c>
      <c r="C283">
        <v>9.85</v>
      </c>
      <c r="D283">
        <f t="shared" si="7"/>
        <v>2.3284263959390837E-2</v>
      </c>
    </row>
    <row r="284" spans="1:6" x14ac:dyDescent="0.25">
      <c r="A284">
        <v>9.9000000000000092</v>
      </c>
      <c r="B284">
        <f t="shared" si="6"/>
        <v>9.2666666666666578E-2</v>
      </c>
      <c r="C284">
        <v>9.9</v>
      </c>
      <c r="D284">
        <f t="shared" si="7"/>
        <v>2.3166666666666644E-2</v>
      </c>
    </row>
    <row r="285" spans="1:6" x14ac:dyDescent="0.25">
      <c r="A285">
        <v>9.9500000000000099</v>
      </c>
      <c r="B285">
        <f t="shared" si="6"/>
        <v>9.2201005025125529E-2</v>
      </c>
      <c r="C285">
        <v>9.9499999999999993</v>
      </c>
      <c r="D285">
        <f t="shared" si="7"/>
        <v>2.3050251256281382E-2</v>
      </c>
    </row>
    <row r="286" spans="1:6" x14ac:dyDescent="0.25">
      <c r="A286">
        <v>10</v>
      </c>
      <c r="B286">
        <f t="shared" si="6"/>
        <v>9.1740000000000002E-2</v>
      </c>
      <c r="C286">
        <v>10</v>
      </c>
      <c r="D286">
        <f t="shared" si="7"/>
        <v>2.2935000000000001E-2</v>
      </c>
    </row>
    <row r="288" spans="1:6" x14ac:dyDescent="0.25">
      <c r="D288" s="113" t="s">
        <v>613</v>
      </c>
      <c r="E288" s="113"/>
      <c r="F288" s="113"/>
    </row>
    <row r="290" spans="1:6" x14ac:dyDescent="0.25">
      <c r="A290" t="s">
        <v>614</v>
      </c>
      <c r="B290" s="64">
        <f>(0.4)*(E34)</f>
        <v>0.38544</v>
      </c>
    </row>
    <row r="292" spans="1:6" x14ac:dyDescent="0.25">
      <c r="D292" s="113" t="s">
        <v>615</v>
      </c>
      <c r="E292" s="113"/>
      <c r="F292" s="113"/>
    </row>
    <row r="294" spans="1:6" x14ac:dyDescent="0.25">
      <c r="A294" t="s">
        <v>616</v>
      </c>
      <c r="B294" s="64">
        <f>(0.16)*(E34)</f>
        <v>0.15417600000000001</v>
      </c>
    </row>
    <row r="296" spans="1:6" x14ac:dyDescent="0.25">
      <c r="D296" s="100"/>
    </row>
  </sheetData>
  <mergeCells count="39">
    <mergeCell ref="G11:G12"/>
    <mergeCell ref="A16:B16"/>
    <mergeCell ref="E12:F12"/>
    <mergeCell ref="E11:F11"/>
    <mergeCell ref="D1:F1"/>
    <mergeCell ref="A6:B6"/>
    <mergeCell ref="C6:D6"/>
    <mergeCell ref="E5:G5"/>
    <mergeCell ref="A7:B7"/>
    <mergeCell ref="C7:D7"/>
    <mergeCell ref="A27:B27"/>
    <mergeCell ref="A28:B28"/>
    <mergeCell ref="C27:C28"/>
    <mergeCell ref="A20:B20"/>
    <mergeCell ref="A21:B21"/>
    <mergeCell ref="A22:B22"/>
    <mergeCell ref="A24:G24"/>
    <mergeCell ref="D292:F292"/>
    <mergeCell ref="D63:F63"/>
    <mergeCell ref="A56:C56"/>
    <mergeCell ref="A60:C60"/>
    <mergeCell ref="A57:D57"/>
    <mergeCell ref="A59:C59"/>
    <mergeCell ref="A18:G18"/>
    <mergeCell ref="A9:G9"/>
    <mergeCell ref="C3:F3"/>
    <mergeCell ref="D83:F83"/>
    <mergeCell ref="D288:F288"/>
    <mergeCell ref="G57:G58"/>
    <mergeCell ref="G59:G60"/>
    <mergeCell ref="D42:F42"/>
    <mergeCell ref="A55:D55"/>
    <mergeCell ref="D52:G52"/>
    <mergeCell ref="A14:D14"/>
    <mergeCell ref="E14:F14"/>
    <mergeCell ref="D37:F37"/>
    <mergeCell ref="C32:G32"/>
    <mergeCell ref="C41:G41"/>
    <mergeCell ref="A26:B26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>
          <x14:formula1>
            <xm:f>Departamentos!$A$3:$A$24</xm:f>
          </x14:formula1>
          <xm:sqref>A7:B7</xm:sqref>
        </x14:dataValidation>
        <x14:dataValidation type="list" allowBlank="1" showInputMessage="1" showErrorMessage="1">
          <x14:formula1>
            <xm:f>INDIRECT(Departamentos!$A$38)</xm:f>
          </x14:formula1>
          <xm:sqref>C7:D7</xm:sqref>
        </x14:dataValidation>
        <x14:dataValidation type="list" allowBlank="1" showInputMessage="1" showErrorMessage="1">
          <x14:formula1>
            <xm:f>Departamentos!$D$38:$G$38</xm:f>
          </x14:formula1>
          <xm:sqref>C11</xm:sqref>
        </x14:dataValidation>
        <x14:dataValidation type="list" allowBlank="1" showInputMessage="1" showErrorMessage="1">
          <x14:formula1>
            <xm:f>Departamentos!$C$39:$C$41</xm:f>
          </x14:formula1>
          <xm:sqref>C12</xm:sqref>
        </x14:dataValidation>
        <x14:dataValidation type="list" allowBlank="1" showInputMessage="1" showErrorMessage="1">
          <x14:formula1>
            <xm:f>Departamentos!$A$54:$A$58</xm:f>
          </x14:formula1>
          <xm:sqref>C20</xm:sqref>
        </x14:dataValidation>
        <x14:dataValidation type="list" allowBlank="1" showInputMessage="1" showErrorMessage="1">
          <x14:formula1>
            <xm:f>Departamentos!$C$54:$C$56</xm:f>
          </x14:formula1>
          <xm:sqref>C26</xm:sqref>
        </x14:dataValidation>
        <x14:dataValidation type="list" allowBlank="1" showInputMessage="1" showErrorMessage="1">
          <x14:formula1>
            <xm:f>Departamentos!$E$54:$E$57</xm:f>
          </x14:formula1>
          <xm:sqref>C27</xm:sqref>
        </x14:dataValidation>
        <x14:dataValidation type="list" allowBlank="1" showInputMessage="1" showErrorMessage="1">
          <x14:formula1>
            <xm:f>Departamentos!$D$61:$D$66</xm:f>
          </x14:formula1>
          <xm:sqref>A56:C56</xm:sqref>
        </x14:dataValidation>
        <x14:dataValidation type="list" allowBlank="1" showInputMessage="1" showErrorMessage="1">
          <x14:formula1>
            <xm:f>INDIRECT(Departamentos!$G$61)</xm:f>
          </x14:formula1>
          <xm:sqref>A57</xm:sqref>
        </x14:dataValidation>
        <x14:dataValidation type="list" allowBlank="1" showInputMessage="1" showErrorMessage="1">
          <x14:formula1>
            <xm:f>INDIRECT(Departamentos!$G$64)</xm:f>
          </x14:formula1>
          <xm:sqref>A60:C60</xm:sqref>
        </x14:dataValidation>
        <x14:dataValidation type="list" allowBlank="1" showInputMessage="1" showErrorMessage="1">
          <x14:formula1>
            <xm:f>Departamentos!$O$69:$O$72</xm:f>
          </x14:formula1>
          <xm:sqref>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70" zoomScaleNormal="70" workbookViewId="0">
      <selection activeCell="J14" sqref="J14:M14"/>
    </sheetView>
  </sheetViews>
  <sheetFormatPr baseColWidth="10" defaultRowHeight="15" x14ac:dyDescent="0.25"/>
  <cols>
    <col min="1" max="1" width="14.85546875" customWidth="1"/>
    <col min="2" max="2" width="4.85546875" customWidth="1"/>
  </cols>
  <sheetData>
    <row r="1" spans="1:18" ht="15.75" thickBot="1" x14ac:dyDescent="0.3"/>
    <row r="2" spans="1:18" ht="15.75" thickBot="1" x14ac:dyDescent="0.3">
      <c r="A2" s="112"/>
      <c r="B2" s="112"/>
      <c r="C2" s="112"/>
      <c r="D2" s="112"/>
      <c r="J2" s="149" t="s">
        <v>630</v>
      </c>
      <c r="K2" s="150"/>
      <c r="L2" s="150"/>
      <c r="M2" s="150"/>
      <c r="N2" s="101" t="s">
        <v>624</v>
      </c>
      <c r="O2" s="101" t="s">
        <v>625</v>
      </c>
      <c r="Q2" s="121" t="s">
        <v>638</v>
      </c>
      <c r="R2" s="121"/>
    </row>
    <row r="3" spans="1:18" ht="15.75" thickBot="1" x14ac:dyDescent="0.3">
      <c r="J3" s="70" t="s">
        <v>623</v>
      </c>
      <c r="K3" s="75">
        <v>0</v>
      </c>
      <c r="L3" s="71" t="s">
        <v>626</v>
      </c>
      <c r="N3" s="67">
        <v>2</v>
      </c>
      <c r="O3" s="67">
        <v>0.317</v>
      </c>
    </row>
    <row r="4" spans="1:18" ht="15.75" thickBot="1" x14ac:dyDescent="0.3">
      <c r="J4" s="70" t="s">
        <v>627</v>
      </c>
      <c r="K4" s="71">
        <v>0</v>
      </c>
      <c r="N4" s="67">
        <v>3</v>
      </c>
      <c r="O4" s="67">
        <v>0.71299999999999997</v>
      </c>
      <c r="Q4" s="64" t="s">
        <v>633</v>
      </c>
      <c r="R4">
        <v>3.5</v>
      </c>
    </row>
    <row r="5" spans="1:18" ht="15.75" thickBot="1" x14ac:dyDescent="0.3">
      <c r="J5" s="67" t="s">
        <v>628</v>
      </c>
      <c r="N5" s="67">
        <v>4</v>
      </c>
      <c r="O5" s="67">
        <v>1.2669999999999999</v>
      </c>
      <c r="Q5" s="64" t="s">
        <v>416</v>
      </c>
      <c r="R5">
        <v>0.55000000000000004</v>
      </c>
    </row>
    <row r="6" spans="1:18" ht="15.75" thickBot="1" x14ac:dyDescent="0.3">
      <c r="J6" s="76">
        <v>6</v>
      </c>
      <c r="K6" s="77" t="s">
        <v>629</v>
      </c>
      <c r="L6" s="78">
        <f>N5</f>
        <v>4</v>
      </c>
      <c r="N6" s="67">
        <v>5</v>
      </c>
      <c r="O6" s="67">
        <v>1.9790000000000001</v>
      </c>
      <c r="Q6" s="64" t="s">
        <v>472</v>
      </c>
      <c r="R6">
        <v>0.55000000000000004</v>
      </c>
    </row>
    <row r="7" spans="1:18" x14ac:dyDescent="0.25">
      <c r="N7" s="67">
        <v>6</v>
      </c>
      <c r="O7" s="67">
        <v>2.85</v>
      </c>
      <c r="Q7" s="64" t="s">
        <v>632</v>
      </c>
      <c r="R7" s="80">
        <f>R4/6</f>
        <v>0.58333333333333337</v>
      </c>
    </row>
    <row r="8" spans="1:18" x14ac:dyDescent="0.25">
      <c r="N8" s="67">
        <v>7</v>
      </c>
      <c r="O8" s="67">
        <v>3.879</v>
      </c>
      <c r="Q8" s="64" t="s">
        <v>632</v>
      </c>
      <c r="R8">
        <f>2*R5</f>
        <v>1.1000000000000001</v>
      </c>
    </row>
    <row r="9" spans="1:18" x14ac:dyDescent="0.25">
      <c r="N9" s="67">
        <v>8</v>
      </c>
      <c r="O9" s="67">
        <v>5.0670000000000002</v>
      </c>
      <c r="Q9" s="64" t="s">
        <v>632</v>
      </c>
      <c r="R9">
        <f>2*R6</f>
        <v>1.1000000000000001</v>
      </c>
    </row>
    <row r="10" spans="1:18" x14ac:dyDescent="0.25">
      <c r="N10" s="67">
        <v>9</v>
      </c>
      <c r="O10" s="67">
        <v>6.4130000000000003</v>
      </c>
      <c r="Q10" s="64" t="s">
        <v>635</v>
      </c>
      <c r="R10" s="80">
        <v>0.5</v>
      </c>
    </row>
    <row r="11" spans="1:18" x14ac:dyDescent="0.25">
      <c r="N11" s="67">
        <v>10</v>
      </c>
      <c r="O11" s="67">
        <v>7.9169999999999998</v>
      </c>
    </row>
    <row r="12" spans="1:18" ht="15.75" thickBot="1" x14ac:dyDescent="0.3">
      <c r="N12" s="66">
        <v>11</v>
      </c>
      <c r="O12" s="66">
        <v>9.58</v>
      </c>
      <c r="R12" s="79"/>
    </row>
    <row r="13" spans="1:18" ht="15.75" thickBot="1" x14ac:dyDescent="0.3">
      <c r="R13" s="79"/>
    </row>
    <row r="14" spans="1:18" ht="15.75" thickBot="1" x14ac:dyDescent="0.3">
      <c r="A14" s="112"/>
      <c r="B14" s="112"/>
      <c r="C14" s="112"/>
      <c r="D14" s="112"/>
      <c r="G14" s="112"/>
      <c r="H14" s="112"/>
      <c r="J14" s="133" t="s">
        <v>631</v>
      </c>
      <c r="K14" s="134"/>
      <c r="L14" s="134"/>
      <c r="M14" s="134"/>
      <c r="N14" s="74" t="s">
        <v>624</v>
      </c>
      <c r="O14" s="74" t="s">
        <v>625</v>
      </c>
      <c r="Q14" t="s">
        <v>636</v>
      </c>
      <c r="R14" s="81">
        <f>R6/2</f>
        <v>0.27500000000000002</v>
      </c>
    </row>
    <row r="15" spans="1:18" ht="15.75" thickBot="1" x14ac:dyDescent="0.3">
      <c r="J15" s="70" t="s">
        <v>623</v>
      </c>
      <c r="K15" s="75">
        <v>22</v>
      </c>
      <c r="L15" s="71" t="s">
        <v>626</v>
      </c>
      <c r="N15" s="67">
        <v>2</v>
      </c>
      <c r="O15" s="67">
        <v>0.317</v>
      </c>
      <c r="Q15" t="s">
        <v>637</v>
      </c>
      <c r="R15" s="81">
        <f>R14/2</f>
        <v>0.13750000000000001</v>
      </c>
    </row>
    <row r="16" spans="1:18" ht="15.75" thickBot="1" x14ac:dyDescent="0.3">
      <c r="J16" s="70" t="s">
        <v>627</v>
      </c>
      <c r="K16" s="71">
        <f>K15/J18</f>
        <v>3.6666666666666665</v>
      </c>
      <c r="N16" s="67">
        <v>3</v>
      </c>
      <c r="O16" s="67">
        <v>0.71299999999999997</v>
      </c>
    </row>
    <row r="17" spans="10:18" ht="19.5" thickBot="1" x14ac:dyDescent="0.35">
      <c r="J17" s="67" t="s">
        <v>628</v>
      </c>
      <c r="N17" s="67">
        <v>4</v>
      </c>
      <c r="O17" s="67">
        <v>1.2669999999999999</v>
      </c>
      <c r="Q17" s="65" t="s">
        <v>661</v>
      </c>
      <c r="R17" s="65"/>
    </row>
    <row r="18" spans="10:18" ht="19.5" thickBot="1" x14ac:dyDescent="0.35">
      <c r="J18" s="76">
        <v>6</v>
      </c>
      <c r="K18" s="77" t="s">
        <v>629</v>
      </c>
      <c r="L18" s="78">
        <v>8</v>
      </c>
      <c r="N18" s="67">
        <v>5</v>
      </c>
      <c r="O18" s="67">
        <v>1.9790000000000001</v>
      </c>
      <c r="Q18" s="65" t="s">
        <v>662</v>
      </c>
    </row>
    <row r="19" spans="10:18" x14ac:dyDescent="0.25">
      <c r="N19" s="67">
        <v>6</v>
      </c>
      <c r="O19" s="67">
        <v>2.85</v>
      </c>
    </row>
    <row r="20" spans="10:18" x14ac:dyDescent="0.25">
      <c r="N20" s="67">
        <v>7</v>
      </c>
      <c r="O20" s="67">
        <v>3.879</v>
      </c>
    </row>
    <row r="21" spans="10:18" x14ac:dyDescent="0.25">
      <c r="N21" s="67">
        <v>8</v>
      </c>
      <c r="O21" s="67">
        <v>5.0670000000000002</v>
      </c>
    </row>
    <row r="22" spans="10:18" x14ac:dyDescent="0.25">
      <c r="N22" s="67">
        <v>9</v>
      </c>
      <c r="O22" s="67">
        <v>6.4130000000000003</v>
      </c>
    </row>
    <row r="23" spans="10:18" x14ac:dyDescent="0.25">
      <c r="N23" s="67">
        <v>10</v>
      </c>
      <c r="O23" s="67">
        <v>7.9169999999999998</v>
      </c>
    </row>
    <row r="24" spans="10:18" ht="15.75" thickBot="1" x14ac:dyDescent="0.3">
      <c r="N24" s="66">
        <v>11</v>
      </c>
      <c r="O24" s="66">
        <v>9.58</v>
      </c>
    </row>
    <row r="41" spans="17:18" ht="18.75" x14ac:dyDescent="0.3">
      <c r="Q41" s="65"/>
      <c r="R41" s="65"/>
    </row>
    <row r="42" spans="17:18" ht="18.75" x14ac:dyDescent="0.3">
      <c r="Q42" s="65"/>
    </row>
  </sheetData>
  <mergeCells count="6">
    <mergeCell ref="Q2:R2"/>
    <mergeCell ref="J2:M2"/>
    <mergeCell ref="J14:M14"/>
    <mergeCell ref="A2:D2"/>
    <mergeCell ref="A14:D14"/>
    <mergeCell ref="G14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M20"/>
  <sheetViews>
    <sheetView workbookViewId="0">
      <selection activeCell="M8" sqref="M8"/>
    </sheetView>
  </sheetViews>
  <sheetFormatPr baseColWidth="10" defaultColWidth="9.140625" defaultRowHeight="15" x14ac:dyDescent="0.25"/>
  <sheetData>
    <row r="5" spans="2:39" x14ac:dyDescent="0.25">
      <c r="AE5" s="112"/>
      <c r="AF5" s="112"/>
      <c r="AG5" s="112"/>
      <c r="AH5" s="112"/>
    </row>
    <row r="6" spans="2:39" x14ac:dyDescent="0.25">
      <c r="B6" s="151" t="s">
        <v>666</v>
      </c>
      <c r="C6" s="151"/>
      <c r="D6" s="151"/>
      <c r="E6" s="151"/>
      <c r="F6" s="151"/>
      <c r="G6" s="151"/>
      <c r="AE6" s="112"/>
      <c r="AF6" s="112"/>
      <c r="AG6" s="112"/>
      <c r="AH6" s="112"/>
    </row>
    <row r="7" spans="2:39" x14ac:dyDescent="0.25">
      <c r="B7" t="s">
        <v>639</v>
      </c>
      <c r="AE7" s="112"/>
      <c r="AF7" s="112"/>
      <c r="AG7" s="112"/>
      <c r="AH7" s="112"/>
    </row>
    <row r="8" spans="2:39" x14ac:dyDescent="0.25">
      <c r="AE8" s="112"/>
      <c r="AF8" s="112"/>
      <c r="AG8" s="112"/>
      <c r="AH8" s="112"/>
    </row>
    <row r="9" spans="2:39" x14ac:dyDescent="0.25">
      <c r="B9" t="s">
        <v>640</v>
      </c>
      <c r="C9">
        <v>0.9</v>
      </c>
      <c r="E9" t="s">
        <v>640</v>
      </c>
      <c r="F9">
        <v>0.9</v>
      </c>
      <c r="H9" t="s">
        <v>640</v>
      </c>
      <c r="I9">
        <v>0.9</v>
      </c>
      <c r="AE9" s="112"/>
      <c r="AF9" s="112"/>
      <c r="AG9" s="112"/>
      <c r="AH9" s="112"/>
    </row>
    <row r="10" spans="2:39" x14ac:dyDescent="0.25">
      <c r="B10" s="98" t="s">
        <v>641</v>
      </c>
      <c r="C10" s="98">
        <v>232800</v>
      </c>
      <c r="D10" s="98" t="s">
        <v>642</v>
      </c>
      <c r="E10" s="98" t="s">
        <v>643</v>
      </c>
      <c r="F10" s="98">
        <v>109300</v>
      </c>
      <c r="G10" s="98" t="s">
        <v>642</v>
      </c>
      <c r="H10" s="98" t="s">
        <v>641</v>
      </c>
      <c r="I10" s="98">
        <v>232800</v>
      </c>
      <c r="J10" s="98" t="s">
        <v>642</v>
      </c>
      <c r="AE10" s="112"/>
      <c r="AF10" s="112"/>
      <c r="AG10" s="112"/>
      <c r="AH10" s="112"/>
    </row>
    <row r="11" spans="2:39" x14ac:dyDescent="0.25">
      <c r="B11" t="s">
        <v>634</v>
      </c>
      <c r="C11">
        <v>100</v>
      </c>
      <c r="D11" t="s">
        <v>644</v>
      </c>
      <c r="E11" t="s">
        <v>634</v>
      </c>
      <c r="F11">
        <f>C11</f>
        <v>100</v>
      </c>
      <c r="G11" t="s">
        <v>644</v>
      </c>
      <c r="H11" t="s">
        <v>634</v>
      </c>
      <c r="I11">
        <f>C11</f>
        <v>100</v>
      </c>
      <c r="J11" t="s">
        <v>644</v>
      </c>
    </row>
    <row r="12" spans="2:39" x14ac:dyDescent="0.25">
      <c r="B12" t="s">
        <v>645</v>
      </c>
      <c r="C12">
        <v>13</v>
      </c>
      <c r="D12" t="s">
        <v>644</v>
      </c>
      <c r="E12" t="s">
        <v>645</v>
      </c>
      <c r="F12">
        <v>13</v>
      </c>
      <c r="G12" t="s">
        <v>644</v>
      </c>
      <c r="H12" t="s">
        <v>645</v>
      </c>
      <c r="I12">
        <v>13</v>
      </c>
      <c r="J12" t="s">
        <v>644</v>
      </c>
      <c r="N12" t="s">
        <v>646</v>
      </c>
      <c r="O12">
        <v>0.71</v>
      </c>
    </row>
    <row r="13" spans="2:39" x14ac:dyDescent="0.25">
      <c r="B13" t="s">
        <v>647</v>
      </c>
      <c r="C13">
        <v>2810</v>
      </c>
      <c r="D13" t="s">
        <v>648</v>
      </c>
      <c r="E13" t="s">
        <v>647</v>
      </c>
      <c r="F13">
        <v>2810</v>
      </c>
      <c r="G13" t="s">
        <v>648</v>
      </c>
      <c r="H13" t="s">
        <v>647</v>
      </c>
      <c r="I13">
        <v>2810</v>
      </c>
      <c r="J13" t="s">
        <v>648</v>
      </c>
    </row>
    <row r="14" spans="2:39" x14ac:dyDescent="0.25">
      <c r="B14" t="s">
        <v>649</v>
      </c>
      <c r="C14">
        <v>210</v>
      </c>
      <c r="D14" t="s">
        <v>648</v>
      </c>
      <c r="E14" t="s">
        <v>649</v>
      </c>
      <c r="F14">
        <v>210</v>
      </c>
      <c r="G14" t="s">
        <v>648</v>
      </c>
      <c r="H14" t="s">
        <v>649</v>
      </c>
      <c r="I14">
        <v>210</v>
      </c>
      <c r="J14" t="s">
        <v>648</v>
      </c>
      <c r="L14" s="97" t="s">
        <v>650</v>
      </c>
      <c r="M14" s="97"/>
      <c r="N14" s="97">
        <f>(O12*100)/C19</f>
        <v>9.5768306384749007</v>
      </c>
      <c r="O14" s="97" t="s">
        <v>651</v>
      </c>
      <c r="P14" s="99">
        <v>10</v>
      </c>
      <c r="Q14" s="99" t="s">
        <v>664</v>
      </c>
      <c r="R14" s="99"/>
    </row>
    <row r="15" spans="2:39" x14ac:dyDescent="0.25">
      <c r="B15" t="s">
        <v>663</v>
      </c>
      <c r="C15">
        <v>0.85</v>
      </c>
      <c r="E15" t="s">
        <v>663</v>
      </c>
      <c r="F15">
        <v>0.85</v>
      </c>
      <c r="H15" t="s">
        <v>663</v>
      </c>
      <c r="I15">
        <v>0.85</v>
      </c>
      <c r="L15" s="97"/>
      <c r="M15" s="97"/>
      <c r="N15" s="97"/>
      <c r="O15" s="97"/>
    </row>
    <row r="16" spans="2:39" x14ac:dyDescent="0.25">
      <c r="H16" t="s">
        <v>652</v>
      </c>
      <c r="I16">
        <v>5</v>
      </c>
      <c r="J16" t="s">
        <v>644</v>
      </c>
      <c r="L16" s="97" t="s">
        <v>653</v>
      </c>
      <c r="M16" s="97"/>
      <c r="N16" s="97">
        <f>(O12*100)/F19</f>
        <v>20.917608256463108</v>
      </c>
      <c r="O16" s="97" t="s">
        <v>651</v>
      </c>
      <c r="P16" s="99">
        <v>20</v>
      </c>
      <c r="Q16" s="122" t="s">
        <v>665</v>
      </c>
      <c r="R16" s="122"/>
      <c r="AL16" s="112"/>
      <c r="AM16" s="112"/>
    </row>
    <row r="17" spans="2:39" x14ac:dyDescent="0.25">
      <c r="B17" t="s">
        <v>654</v>
      </c>
      <c r="C17">
        <f>14*C11*C12/C13</f>
        <v>6.4768683274021353</v>
      </c>
      <c r="D17" t="s">
        <v>655</v>
      </c>
      <c r="E17" t="s">
        <v>654</v>
      </c>
      <c r="F17">
        <f>14*F11*F12/F13</f>
        <v>6.4768683274021353</v>
      </c>
      <c r="G17" t="s">
        <v>655</v>
      </c>
      <c r="H17" t="s">
        <v>654</v>
      </c>
      <c r="I17">
        <f>14*I11*I12/I13</f>
        <v>6.4768683274021353</v>
      </c>
      <c r="J17" t="s">
        <v>655</v>
      </c>
      <c r="L17" s="97"/>
      <c r="M17" s="97"/>
      <c r="N17" s="97"/>
      <c r="O17" s="97"/>
    </row>
    <row r="18" spans="2:39" x14ac:dyDescent="0.25">
      <c r="B18" t="s">
        <v>656</v>
      </c>
      <c r="C18">
        <f>(0.85*C14*C11/C13)*(C12+SQRT(C12*C12-C10/(0.425*C9*C14*C11)))</f>
        <v>157.74641617145755</v>
      </c>
      <c r="D18" t="s">
        <v>655</v>
      </c>
      <c r="E18" t="s">
        <v>656</v>
      </c>
      <c r="F18">
        <f>(0.85*F14*F11/F13)*(F12+SQRT(F12*F12-F10/(0.425*F9*F14*F11)))</f>
        <v>161.76587283526632</v>
      </c>
      <c r="G18" t="s">
        <v>655</v>
      </c>
      <c r="H18" t="s">
        <v>656</v>
      </c>
      <c r="I18">
        <f>(0.85*I14*I11/I13)*(I12+SQRT(I12*I12-I10/(0.425*I9*I14*I11)))</f>
        <v>157.74641617145755</v>
      </c>
      <c r="J18" t="s">
        <v>655</v>
      </c>
      <c r="L18" s="97" t="s">
        <v>653</v>
      </c>
      <c r="M18" s="97"/>
      <c r="N18" s="97">
        <f>(O12*100)/I19</f>
        <v>9.5768306384749007</v>
      </c>
      <c r="O18" s="97" t="s">
        <v>651</v>
      </c>
      <c r="P18" s="99">
        <v>10</v>
      </c>
      <c r="Q18" s="122" t="s">
        <v>664</v>
      </c>
      <c r="R18" s="122"/>
      <c r="AL18" s="112"/>
      <c r="AM18" s="112"/>
    </row>
    <row r="19" spans="2:39" x14ac:dyDescent="0.25">
      <c r="B19" s="80" t="s">
        <v>657</v>
      </c>
      <c r="C19" s="80">
        <f>(0.85*C14*C11/C13)*(C12-SQRT(C12*C12-C10/(0.425*C9*C14*C11)))</f>
        <v>7.413726177296863</v>
      </c>
      <c r="D19" s="80" t="s">
        <v>655</v>
      </c>
      <c r="E19" s="80" t="s">
        <v>657</v>
      </c>
      <c r="F19" s="80">
        <f>(0.85*F14*F11/F13)*(F12-SQRT(F12*F12-F10/(0.425*F9*F14*F11)))</f>
        <v>3.3942695134881147</v>
      </c>
      <c r="G19" s="80" t="s">
        <v>655</v>
      </c>
      <c r="H19" s="80" t="s">
        <v>657</v>
      </c>
      <c r="I19" s="80">
        <f>(0.85*I14*I11/I13)*(I12-SQRT(I12*I12-I10/(0.425*I9*I14*I11)))</f>
        <v>7.413726177296863</v>
      </c>
      <c r="J19" s="80" t="s">
        <v>655</v>
      </c>
    </row>
    <row r="20" spans="2:39" x14ac:dyDescent="0.25">
      <c r="B20" t="s">
        <v>658</v>
      </c>
      <c r="C20">
        <f>0.9*C11*C12*C15*0.85*C14*6115/(C13*(C13+6115))</f>
        <v>43.283754448398575</v>
      </c>
      <c r="D20" t="s">
        <v>655</v>
      </c>
      <c r="E20" t="s">
        <v>658</v>
      </c>
      <c r="F20">
        <f>0.9*F11*F12*F15*0.85*F14*6115/(F13*(F13+6115))</f>
        <v>43.283754448398575</v>
      </c>
      <c r="G20" t="s">
        <v>655</v>
      </c>
      <c r="H20" t="s">
        <v>658</v>
      </c>
      <c r="I20">
        <f>0.9*I11*I12*I15*0.85*I14*6115/(I13*(I13+6115))</f>
        <v>43.283754448398575</v>
      </c>
      <c r="J20" t="s">
        <v>655</v>
      </c>
    </row>
  </sheetData>
  <mergeCells count="6">
    <mergeCell ref="B6:G6"/>
    <mergeCell ref="AE5:AH10"/>
    <mergeCell ref="Q16:R16"/>
    <mergeCell ref="AL16:AM16"/>
    <mergeCell ref="Q18:R18"/>
    <mergeCell ref="AL18:AM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67"/>
  <sheetViews>
    <sheetView zoomScale="70" zoomScaleNormal="70" workbookViewId="0">
      <selection activeCell="D28" sqref="D28"/>
    </sheetView>
  </sheetViews>
  <sheetFormatPr baseColWidth="10" defaultColWidth="10.7109375" defaultRowHeight="15" x14ac:dyDescent="0.25"/>
  <cols>
    <col min="2" max="2" width="11.42578125" customWidth="1"/>
    <col min="3" max="3" width="30.85546875" bestFit="1" customWidth="1"/>
    <col min="4" max="4" width="30.7109375" customWidth="1"/>
    <col min="5" max="5" width="27.85546875" customWidth="1"/>
    <col min="6" max="6" width="27.42578125" customWidth="1"/>
    <col min="7" max="7" width="11.85546875" bestFit="1" customWidth="1"/>
    <col min="10" max="10" width="28.7109375" bestFit="1" customWidth="1"/>
    <col min="14" max="14" width="11.42578125" customWidth="1"/>
  </cols>
  <sheetData>
    <row r="2" spans="1:24" ht="15" customHeight="1" x14ac:dyDescent="0.25">
      <c r="A2" s="1" t="s">
        <v>2</v>
      </c>
      <c r="B2" s="1"/>
      <c r="C2" s="29" t="s">
        <v>8</v>
      </c>
      <c r="D2" s="30" t="s">
        <v>9</v>
      </c>
      <c r="E2" s="30" t="s">
        <v>10</v>
      </c>
      <c r="F2" s="30" t="s">
        <v>11</v>
      </c>
      <c r="G2" s="30" t="s">
        <v>12</v>
      </c>
      <c r="H2" s="30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29" t="s">
        <v>18</v>
      </c>
      <c r="N2" s="29" t="s">
        <v>19</v>
      </c>
      <c r="O2" s="29" t="s">
        <v>20</v>
      </c>
      <c r="P2" s="30" t="s">
        <v>21</v>
      </c>
      <c r="Q2" s="29" t="s">
        <v>22</v>
      </c>
      <c r="R2" s="30" t="s">
        <v>23</v>
      </c>
      <c r="S2" s="29" t="s">
        <v>24</v>
      </c>
      <c r="T2" s="30" t="s">
        <v>25</v>
      </c>
      <c r="U2" s="29" t="s">
        <v>26</v>
      </c>
      <c r="V2" s="29" t="s">
        <v>27</v>
      </c>
      <c r="W2" s="29" t="s">
        <v>28</v>
      </c>
      <c r="X2" s="30" t="s">
        <v>29</v>
      </c>
    </row>
    <row r="3" spans="1:24" ht="15" customHeight="1" x14ac:dyDescent="0.25">
      <c r="A3" s="5" t="s">
        <v>8</v>
      </c>
      <c r="B3" s="5"/>
      <c r="C3" s="7" t="s">
        <v>348</v>
      </c>
      <c r="D3" s="6" t="s">
        <v>349</v>
      </c>
      <c r="E3" s="6" t="s">
        <v>10</v>
      </c>
      <c r="F3" s="6" t="s">
        <v>11</v>
      </c>
      <c r="G3" s="6" t="s">
        <v>350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7" t="s">
        <v>19</v>
      </c>
      <c r="O3" s="7" t="s">
        <v>20</v>
      </c>
      <c r="P3" s="6" t="s">
        <v>21</v>
      </c>
      <c r="Q3" s="7" t="s">
        <v>22</v>
      </c>
      <c r="R3" s="6" t="s">
        <v>23</v>
      </c>
      <c r="S3" s="7" t="s">
        <v>351</v>
      </c>
      <c r="T3" s="6" t="s">
        <v>352</v>
      </c>
      <c r="U3" s="7" t="s">
        <v>26</v>
      </c>
      <c r="V3" s="7" t="s">
        <v>27</v>
      </c>
      <c r="W3" s="7" t="s">
        <v>28</v>
      </c>
      <c r="X3" s="6" t="s">
        <v>29</v>
      </c>
    </row>
    <row r="4" spans="1:24" ht="15" customHeight="1" x14ac:dyDescent="0.25">
      <c r="A4" s="5" t="s">
        <v>9</v>
      </c>
      <c r="B4" s="5"/>
      <c r="C4" s="8" t="s">
        <v>364</v>
      </c>
      <c r="D4" s="9" t="s">
        <v>46</v>
      </c>
      <c r="E4" s="9" t="s">
        <v>10</v>
      </c>
      <c r="F4" s="9" t="s">
        <v>11</v>
      </c>
      <c r="G4" s="9" t="s">
        <v>78</v>
      </c>
      <c r="H4" s="10" t="s">
        <v>13</v>
      </c>
      <c r="I4" s="8" t="s">
        <v>14</v>
      </c>
      <c r="J4" s="11" t="s">
        <v>15</v>
      </c>
      <c r="K4" s="11" t="s">
        <v>145</v>
      </c>
      <c r="L4" s="12" t="s">
        <v>17</v>
      </c>
      <c r="M4" s="8" t="s">
        <v>150</v>
      </c>
      <c r="N4" s="8" t="s">
        <v>165</v>
      </c>
      <c r="O4" s="9" t="s">
        <v>20</v>
      </c>
      <c r="P4" s="8" t="s">
        <v>221</v>
      </c>
      <c r="Q4" s="9" t="s">
        <v>222</v>
      </c>
      <c r="R4" s="10" t="s">
        <v>236</v>
      </c>
      <c r="S4" s="9" t="s">
        <v>24</v>
      </c>
      <c r="T4" s="8" t="s">
        <v>276</v>
      </c>
      <c r="U4" s="9" t="s">
        <v>290</v>
      </c>
      <c r="V4" s="8" t="s">
        <v>308</v>
      </c>
      <c r="W4" s="8" t="s">
        <v>327</v>
      </c>
      <c r="X4" s="8" t="s">
        <v>334</v>
      </c>
    </row>
    <row r="5" spans="1:24" ht="15" customHeight="1" x14ac:dyDescent="0.25">
      <c r="A5" s="5" t="s">
        <v>10</v>
      </c>
      <c r="B5" s="5"/>
      <c r="C5" s="28" t="s">
        <v>365</v>
      </c>
      <c r="D5" s="9" t="s">
        <v>47</v>
      </c>
      <c r="E5" s="9" t="s">
        <v>54</v>
      </c>
      <c r="F5" s="9" t="s">
        <v>68</v>
      </c>
      <c r="G5" s="9" t="s">
        <v>79</v>
      </c>
      <c r="H5" s="10" t="s">
        <v>86</v>
      </c>
      <c r="I5" s="8" t="s">
        <v>99</v>
      </c>
      <c r="J5" s="11" t="s">
        <v>115</v>
      </c>
      <c r="K5" s="11" t="s">
        <v>146</v>
      </c>
      <c r="L5" s="12" t="s">
        <v>230</v>
      </c>
      <c r="M5" s="8" t="s">
        <v>151</v>
      </c>
      <c r="N5" s="8" t="s">
        <v>166</v>
      </c>
      <c r="O5" s="9" t="s">
        <v>177</v>
      </c>
      <c r="P5" s="8" t="s">
        <v>220</v>
      </c>
      <c r="Q5" s="9" t="s">
        <v>223</v>
      </c>
      <c r="R5" s="10" t="s">
        <v>237</v>
      </c>
      <c r="S5" s="9" t="s">
        <v>346</v>
      </c>
      <c r="T5" s="8" t="s">
        <v>277</v>
      </c>
      <c r="U5" s="9" t="s">
        <v>291</v>
      </c>
      <c r="V5" s="8" t="s">
        <v>309</v>
      </c>
      <c r="W5" s="8" t="s">
        <v>328</v>
      </c>
      <c r="X5" s="8" t="s">
        <v>335</v>
      </c>
    </row>
    <row r="6" spans="1:24" x14ac:dyDescent="0.25">
      <c r="A6" s="5" t="s">
        <v>11</v>
      </c>
      <c r="B6" s="5"/>
      <c r="C6" s="8" t="s">
        <v>30</v>
      </c>
      <c r="D6" s="9" t="s">
        <v>48</v>
      </c>
      <c r="E6" s="9" t="s">
        <v>55</v>
      </c>
      <c r="F6" s="9" t="s">
        <v>69</v>
      </c>
      <c r="G6" s="9" t="s">
        <v>80</v>
      </c>
      <c r="H6" s="10" t="s">
        <v>87</v>
      </c>
      <c r="I6" s="8" t="s">
        <v>100</v>
      </c>
      <c r="J6" s="9" t="s">
        <v>116</v>
      </c>
      <c r="K6" s="11" t="s">
        <v>147</v>
      </c>
      <c r="L6" s="12" t="s">
        <v>231</v>
      </c>
      <c r="M6" s="8" t="s">
        <v>152</v>
      </c>
      <c r="N6" s="8" t="s">
        <v>167</v>
      </c>
      <c r="O6" s="9" t="s">
        <v>178</v>
      </c>
      <c r="P6" s="8" t="s">
        <v>219</v>
      </c>
      <c r="Q6" s="9" t="s">
        <v>224</v>
      </c>
      <c r="R6" s="10" t="s">
        <v>238</v>
      </c>
      <c r="S6" s="9" t="s">
        <v>345</v>
      </c>
      <c r="T6" s="8" t="s">
        <v>278</v>
      </c>
      <c r="U6" s="9" t="s">
        <v>292</v>
      </c>
      <c r="V6" s="8" t="s">
        <v>310</v>
      </c>
      <c r="W6" s="8" t="s">
        <v>329</v>
      </c>
      <c r="X6" s="8" t="s">
        <v>336</v>
      </c>
    </row>
    <row r="7" spans="1:24" x14ac:dyDescent="0.25">
      <c r="A7" s="5" t="s">
        <v>12</v>
      </c>
      <c r="B7" s="5"/>
      <c r="C7" s="8" t="s">
        <v>31</v>
      </c>
      <c r="D7" s="9" t="s">
        <v>49</v>
      </c>
      <c r="E7" s="9" t="s">
        <v>56</v>
      </c>
      <c r="F7" s="9" t="s">
        <v>70</v>
      </c>
      <c r="G7" s="9" t="s">
        <v>81</v>
      </c>
      <c r="H7" s="10" t="s">
        <v>88</v>
      </c>
      <c r="I7" s="8" t="s">
        <v>101</v>
      </c>
      <c r="J7" s="11" t="s">
        <v>117</v>
      </c>
      <c r="K7" s="11" t="s">
        <v>148</v>
      </c>
      <c r="L7" s="12" t="s">
        <v>232</v>
      </c>
      <c r="M7" s="8" t="s">
        <v>153</v>
      </c>
      <c r="N7" s="8" t="s">
        <v>121</v>
      </c>
      <c r="O7" s="9" t="s">
        <v>179</v>
      </c>
      <c r="P7" s="8" t="s">
        <v>218</v>
      </c>
      <c r="Q7" s="9" t="s">
        <v>22</v>
      </c>
      <c r="R7" s="10" t="s">
        <v>239</v>
      </c>
      <c r="S7" s="9" t="s">
        <v>252</v>
      </c>
      <c r="T7" s="8" t="s">
        <v>279</v>
      </c>
      <c r="U7" s="9" t="s">
        <v>293</v>
      </c>
      <c r="V7" s="8" t="s">
        <v>311</v>
      </c>
      <c r="W7" s="8" t="s">
        <v>330</v>
      </c>
      <c r="X7" s="8" t="s">
        <v>337</v>
      </c>
    </row>
    <row r="8" spans="1:24" x14ac:dyDescent="0.25">
      <c r="A8" s="5" t="s">
        <v>13</v>
      </c>
      <c r="B8" s="5"/>
      <c r="C8" s="8" t="s">
        <v>32</v>
      </c>
      <c r="D8" s="9" t="s">
        <v>50</v>
      </c>
      <c r="E8" s="9" t="s">
        <v>57</v>
      </c>
      <c r="F8" s="9" t="s">
        <v>76</v>
      </c>
      <c r="G8" s="9" t="s">
        <v>82</v>
      </c>
      <c r="H8" s="10" t="s">
        <v>89</v>
      </c>
      <c r="I8" s="8" t="s">
        <v>102</v>
      </c>
      <c r="J8" s="11" t="s">
        <v>118</v>
      </c>
      <c r="K8" s="11" t="s">
        <v>149</v>
      </c>
      <c r="L8" s="12" t="s">
        <v>233</v>
      </c>
      <c r="M8" s="8" t="s">
        <v>154</v>
      </c>
      <c r="N8" s="8" t="s">
        <v>168</v>
      </c>
      <c r="O8" s="9" t="s">
        <v>180</v>
      </c>
      <c r="P8" s="8" t="s">
        <v>217</v>
      </c>
      <c r="Q8" s="9" t="s">
        <v>225</v>
      </c>
      <c r="R8" s="10" t="s">
        <v>240</v>
      </c>
      <c r="S8" s="9" t="s">
        <v>253</v>
      </c>
      <c r="T8" s="8" t="s">
        <v>280</v>
      </c>
      <c r="U8" s="9" t="s">
        <v>294</v>
      </c>
      <c r="V8" s="8" t="s">
        <v>312</v>
      </c>
      <c r="W8" s="8" t="s">
        <v>331</v>
      </c>
      <c r="X8" s="8" t="s">
        <v>338</v>
      </c>
    </row>
    <row r="9" spans="1:24" x14ac:dyDescent="0.25">
      <c r="A9" s="5" t="s">
        <v>14</v>
      </c>
      <c r="B9" s="5"/>
      <c r="C9" s="8" t="s">
        <v>33</v>
      </c>
      <c r="D9" s="9" t="s">
        <v>51</v>
      </c>
      <c r="E9" s="9" t="s">
        <v>58</v>
      </c>
      <c r="F9" s="9" t="s">
        <v>71</v>
      </c>
      <c r="G9" s="9" t="s">
        <v>83</v>
      </c>
      <c r="H9" s="10" t="s">
        <v>90</v>
      </c>
      <c r="I9" s="8" t="s">
        <v>103</v>
      </c>
      <c r="J9" s="11" t="s">
        <v>119</v>
      </c>
      <c r="L9" s="12" t="s">
        <v>234</v>
      </c>
      <c r="M9" s="8" t="s">
        <v>155</v>
      </c>
      <c r="N9" s="8" t="s">
        <v>169</v>
      </c>
      <c r="O9" s="9" t="s">
        <v>181</v>
      </c>
      <c r="P9" s="8" t="s">
        <v>216</v>
      </c>
      <c r="Q9" s="9" t="s">
        <v>226</v>
      </c>
      <c r="R9" s="10" t="s">
        <v>241</v>
      </c>
      <c r="S9" s="9" t="s">
        <v>254</v>
      </c>
      <c r="T9" s="8" t="s">
        <v>281</v>
      </c>
      <c r="U9" s="9" t="s">
        <v>295</v>
      </c>
      <c r="V9" s="8" t="s">
        <v>313</v>
      </c>
      <c r="W9" s="8" t="s">
        <v>332</v>
      </c>
      <c r="X9" s="8" t="s">
        <v>339</v>
      </c>
    </row>
    <row r="10" spans="1:24" x14ac:dyDescent="0.25">
      <c r="A10" s="5" t="s">
        <v>15</v>
      </c>
      <c r="B10" s="5"/>
      <c r="C10" s="8" t="s">
        <v>34</v>
      </c>
      <c r="D10" s="9" t="s">
        <v>52</v>
      </c>
      <c r="E10" s="9" t="s">
        <v>59</v>
      </c>
      <c r="F10" s="9" t="s">
        <v>72</v>
      </c>
      <c r="G10" s="9" t="s">
        <v>84</v>
      </c>
      <c r="H10" s="10" t="s">
        <v>91</v>
      </c>
      <c r="I10" s="8" t="s">
        <v>104</v>
      </c>
      <c r="J10" s="9" t="s">
        <v>120</v>
      </c>
      <c r="L10" s="12" t="s">
        <v>235</v>
      </c>
      <c r="M10" s="8" t="s">
        <v>12</v>
      </c>
      <c r="N10" s="8" t="s">
        <v>170</v>
      </c>
      <c r="O10" s="9" t="s">
        <v>182</v>
      </c>
      <c r="P10" s="8" t="s">
        <v>215</v>
      </c>
      <c r="Q10" s="9" t="s">
        <v>227</v>
      </c>
      <c r="R10" s="10" t="s">
        <v>242</v>
      </c>
      <c r="S10" s="9" t="s">
        <v>255</v>
      </c>
      <c r="T10" s="8" t="s">
        <v>282</v>
      </c>
      <c r="U10" s="9" t="s">
        <v>296</v>
      </c>
      <c r="V10" s="8" t="s">
        <v>314</v>
      </c>
      <c r="W10" s="8" t="s">
        <v>333</v>
      </c>
      <c r="X10" s="8" t="s">
        <v>340</v>
      </c>
    </row>
    <row r="11" spans="1:24" x14ac:dyDescent="0.25">
      <c r="A11" s="5" t="s">
        <v>16</v>
      </c>
      <c r="B11" s="5"/>
      <c r="C11" s="8" t="s">
        <v>35</v>
      </c>
      <c r="D11" s="9" t="s">
        <v>53</v>
      </c>
      <c r="E11" s="9" t="s">
        <v>60</v>
      </c>
      <c r="F11" s="9" t="s">
        <v>73</v>
      </c>
      <c r="G11" s="9" t="s">
        <v>85</v>
      </c>
      <c r="H11" s="10" t="s">
        <v>92</v>
      </c>
      <c r="I11" s="8" t="s">
        <v>105</v>
      </c>
      <c r="J11" s="11" t="s">
        <v>121</v>
      </c>
      <c r="M11" s="8" t="s">
        <v>156</v>
      </c>
      <c r="N11" s="8" t="s">
        <v>171</v>
      </c>
      <c r="O11" s="9" t="s">
        <v>183</v>
      </c>
      <c r="P11" s="8" t="s">
        <v>214</v>
      </c>
      <c r="Q11" s="9" t="s">
        <v>228</v>
      </c>
      <c r="R11" s="10" t="s">
        <v>243</v>
      </c>
      <c r="S11" s="9" t="s">
        <v>256</v>
      </c>
      <c r="T11" s="8" t="s">
        <v>283</v>
      </c>
      <c r="U11" s="9" t="s">
        <v>297</v>
      </c>
      <c r="V11" s="8" t="s">
        <v>315</v>
      </c>
      <c r="W11" s="8" t="s">
        <v>28</v>
      </c>
      <c r="X11" s="8" t="s">
        <v>341</v>
      </c>
    </row>
    <row r="12" spans="1:24" x14ac:dyDescent="0.25">
      <c r="A12" s="5" t="s">
        <v>17</v>
      </c>
      <c r="B12" s="5"/>
      <c r="C12" s="8" t="s">
        <v>36</v>
      </c>
      <c r="D12" s="4"/>
      <c r="E12" s="9" t="s">
        <v>61</v>
      </c>
      <c r="F12" s="9" t="s">
        <v>74</v>
      </c>
      <c r="H12" s="10" t="s">
        <v>93</v>
      </c>
      <c r="I12" s="8" t="s">
        <v>611</v>
      </c>
      <c r="J12" s="11" t="s">
        <v>88</v>
      </c>
      <c r="M12" s="8" t="s">
        <v>157</v>
      </c>
      <c r="N12" s="8" t="s">
        <v>172</v>
      </c>
      <c r="O12" s="9" t="s">
        <v>184</v>
      </c>
      <c r="P12" s="8" t="s">
        <v>213</v>
      </c>
      <c r="Q12" s="9" t="s">
        <v>229</v>
      </c>
      <c r="R12" s="10" t="s">
        <v>244</v>
      </c>
      <c r="S12" s="9" t="s">
        <v>257</v>
      </c>
      <c r="T12" s="8" t="s">
        <v>284</v>
      </c>
      <c r="U12" s="9" t="s">
        <v>298</v>
      </c>
      <c r="V12" s="8" t="s">
        <v>316</v>
      </c>
      <c r="X12" s="8" t="s">
        <v>342</v>
      </c>
    </row>
    <row r="13" spans="1:24" x14ac:dyDescent="0.25">
      <c r="A13" s="5" t="s">
        <v>18</v>
      </c>
      <c r="B13" s="5"/>
      <c r="C13" s="8" t="s">
        <v>37</v>
      </c>
      <c r="D13" s="4"/>
      <c r="E13" s="9" t="s">
        <v>62</v>
      </c>
      <c r="F13" s="9" t="s">
        <v>75</v>
      </c>
      <c r="H13" s="10" t="s">
        <v>94</v>
      </c>
      <c r="I13" s="8" t="s">
        <v>107</v>
      </c>
      <c r="J13" s="11" t="s">
        <v>122</v>
      </c>
      <c r="M13" s="8" t="s">
        <v>18</v>
      </c>
      <c r="N13" s="8" t="s">
        <v>93</v>
      </c>
      <c r="O13" s="9" t="s">
        <v>185</v>
      </c>
      <c r="P13" s="8" t="s">
        <v>212</v>
      </c>
      <c r="R13" s="10" t="s">
        <v>245</v>
      </c>
      <c r="S13" s="9" t="s">
        <v>258</v>
      </c>
      <c r="T13" s="8" t="s">
        <v>285</v>
      </c>
      <c r="U13" s="9" t="s">
        <v>299</v>
      </c>
      <c r="V13" s="8" t="s">
        <v>317</v>
      </c>
      <c r="X13" s="8" t="s">
        <v>343</v>
      </c>
    </row>
    <row r="14" spans="1:24" x14ac:dyDescent="0.25">
      <c r="A14" s="5" t="s">
        <v>19</v>
      </c>
      <c r="B14" s="5"/>
      <c r="C14" s="8" t="s">
        <v>38</v>
      </c>
      <c r="D14" s="4"/>
      <c r="E14" s="9" t="s">
        <v>63</v>
      </c>
      <c r="F14" s="9" t="s">
        <v>77</v>
      </c>
      <c r="H14" s="10" t="s">
        <v>95</v>
      </c>
      <c r="I14" s="8" t="s">
        <v>108</v>
      </c>
      <c r="J14" s="11" t="s">
        <v>123</v>
      </c>
      <c r="M14" s="8" t="s">
        <v>158</v>
      </c>
      <c r="N14" s="8" t="s">
        <v>173</v>
      </c>
      <c r="O14" s="9" t="s">
        <v>186</v>
      </c>
      <c r="P14" s="8" t="s">
        <v>211</v>
      </c>
      <c r="R14" s="10" t="s">
        <v>246</v>
      </c>
      <c r="S14" s="9" t="s">
        <v>259</v>
      </c>
      <c r="T14" s="8" t="s">
        <v>286</v>
      </c>
      <c r="U14" s="9" t="s">
        <v>300</v>
      </c>
      <c r="V14" s="8" t="s">
        <v>318</v>
      </c>
      <c r="X14" s="8" t="s">
        <v>29</v>
      </c>
    </row>
    <row r="15" spans="1:24" x14ac:dyDescent="0.25">
      <c r="A15" s="5" t="s">
        <v>20</v>
      </c>
      <c r="B15" s="5"/>
      <c r="C15" s="8" t="s">
        <v>39</v>
      </c>
      <c r="D15" s="4"/>
      <c r="E15" s="9" t="s">
        <v>64</v>
      </c>
      <c r="H15" s="10" t="s">
        <v>96</v>
      </c>
      <c r="I15" s="8" t="s">
        <v>109</v>
      </c>
      <c r="J15" s="11" t="s">
        <v>124</v>
      </c>
      <c r="M15" s="8" t="s">
        <v>159</v>
      </c>
      <c r="N15" s="8" t="s">
        <v>174</v>
      </c>
      <c r="O15" s="9" t="s">
        <v>187</v>
      </c>
      <c r="P15" s="8" t="s">
        <v>210</v>
      </c>
      <c r="R15" s="10" t="s">
        <v>247</v>
      </c>
      <c r="S15" s="9" t="s">
        <v>260</v>
      </c>
      <c r="T15" s="8" t="s">
        <v>287</v>
      </c>
      <c r="U15" s="9" t="s">
        <v>301</v>
      </c>
      <c r="V15" s="8" t="s">
        <v>319</v>
      </c>
    </row>
    <row r="16" spans="1:24" x14ac:dyDescent="0.25">
      <c r="A16" s="5" t="s">
        <v>21</v>
      </c>
      <c r="B16" s="5"/>
      <c r="C16" s="8" t="s">
        <v>40</v>
      </c>
      <c r="D16" s="4"/>
      <c r="E16" s="9" t="s">
        <v>65</v>
      </c>
      <c r="H16" s="10" t="s">
        <v>97</v>
      </c>
      <c r="I16" s="8" t="s">
        <v>110</v>
      </c>
      <c r="J16" s="11" t="s">
        <v>125</v>
      </c>
      <c r="M16" s="8" t="s">
        <v>160</v>
      </c>
      <c r="N16" s="8" t="s">
        <v>175</v>
      </c>
      <c r="O16" s="9" t="s">
        <v>188</v>
      </c>
      <c r="P16" s="8" t="s">
        <v>209</v>
      </c>
      <c r="R16" s="10" t="s">
        <v>248</v>
      </c>
      <c r="S16" s="9" t="s">
        <v>261</v>
      </c>
      <c r="T16" s="8" t="s">
        <v>288</v>
      </c>
      <c r="U16" s="9" t="s">
        <v>302</v>
      </c>
      <c r="V16" s="8" t="s">
        <v>320</v>
      </c>
    </row>
    <row r="17" spans="1:22" x14ac:dyDescent="0.25">
      <c r="A17" s="5" t="s">
        <v>22</v>
      </c>
      <c r="B17" s="5"/>
      <c r="C17" s="8" t="s">
        <v>41</v>
      </c>
      <c r="E17" s="9" t="s">
        <v>66</v>
      </c>
      <c r="H17" s="10" t="s">
        <v>98</v>
      </c>
      <c r="I17" s="8" t="s">
        <v>111</v>
      </c>
      <c r="J17" s="11" t="s">
        <v>126</v>
      </c>
      <c r="M17" s="8" t="s">
        <v>161</v>
      </c>
      <c r="N17" s="8" t="s">
        <v>176</v>
      </c>
      <c r="O17" s="9" t="s">
        <v>189</v>
      </c>
      <c r="P17" s="8" t="s">
        <v>208</v>
      </c>
      <c r="R17" s="10" t="s">
        <v>249</v>
      </c>
      <c r="S17" s="9" t="s">
        <v>262</v>
      </c>
      <c r="T17" s="8" t="s">
        <v>289</v>
      </c>
      <c r="U17" s="9" t="s">
        <v>303</v>
      </c>
      <c r="V17" s="8" t="s">
        <v>321</v>
      </c>
    </row>
    <row r="18" spans="1:22" x14ac:dyDescent="0.25">
      <c r="A18" s="5" t="s">
        <v>23</v>
      </c>
      <c r="B18" s="5"/>
      <c r="C18" s="8" t="s">
        <v>42</v>
      </c>
      <c r="E18" s="9" t="s">
        <v>67</v>
      </c>
      <c r="I18" s="8" t="s">
        <v>112</v>
      </c>
      <c r="J18" s="11" t="s">
        <v>127</v>
      </c>
      <c r="M18" s="8" t="s">
        <v>162</v>
      </c>
      <c r="O18" s="9" t="s">
        <v>190</v>
      </c>
      <c r="P18" s="8" t="s">
        <v>207</v>
      </c>
      <c r="R18" s="10" t="s">
        <v>250</v>
      </c>
      <c r="S18" s="9" t="s">
        <v>263</v>
      </c>
      <c r="U18" s="9" t="s">
        <v>304</v>
      </c>
      <c r="V18" s="8" t="s">
        <v>267</v>
      </c>
    </row>
    <row r="19" spans="1:22" x14ac:dyDescent="0.25">
      <c r="A19" s="5" t="s">
        <v>24</v>
      </c>
      <c r="B19" s="5"/>
      <c r="C19" s="8" t="s">
        <v>43</v>
      </c>
      <c r="E19" s="9" t="s">
        <v>347</v>
      </c>
      <c r="I19" s="8" t="s">
        <v>113</v>
      </c>
      <c r="J19" s="11" t="s">
        <v>128</v>
      </c>
      <c r="M19" s="8" t="s">
        <v>163</v>
      </c>
      <c r="O19" s="9" t="s">
        <v>191</v>
      </c>
      <c r="P19" s="8" t="s">
        <v>206</v>
      </c>
      <c r="R19" s="10" t="s">
        <v>251</v>
      </c>
      <c r="S19" s="9" t="s">
        <v>264</v>
      </c>
      <c r="U19" s="9" t="s">
        <v>305</v>
      </c>
      <c r="V19" s="8" t="s">
        <v>322</v>
      </c>
    </row>
    <row r="20" spans="1:22" x14ac:dyDescent="0.25">
      <c r="A20" s="5" t="s">
        <v>25</v>
      </c>
      <c r="B20" s="5"/>
      <c r="C20" s="8" t="s">
        <v>44</v>
      </c>
      <c r="I20" s="8" t="s">
        <v>114</v>
      </c>
      <c r="J20" s="11" t="s">
        <v>129</v>
      </c>
      <c r="M20" s="8" t="s">
        <v>164</v>
      </c>
      <c r="O20" s="9" t="s">
        <v>192</v>
      </c>
      <c r="P20" s="8" t="s">
        <v>205</v>
      </c>
      <c r="S20" s="9" t="s">
        <v>265</v>
      </c>
      <c r="U20" s="9" t="s">
        <v>306</v>
      </c>
      <c r="V20" s="8" t="s">
        <v>323</v>
      </c>
    </row>
    <row r="21" spans="1:22" x14ac:dyDescent="0.25">
      <c r="A21" s="5" t="s">
        <v>26</v>
      </c>
      <c r="B21" s="5"/>
      <c r="C21" s="8" t="s">
        <v>45</v>
      </c>
      <c r="J21" s="11" t="s">
        <v>130</v>
      </c>
      <c r="O21" s="9" t="s">
        <v>199</v>
      </c>
      <c r="P21" s="8" t="s">
        <v>204</v>
      </c>
      <c r="S21" s="9" t="s">
        <v>266</v>
      </c>
      <c r="U21" s="9" t="s">
        <v>307</v>
      </c>
      <c r="V21" s="8" t="s">
        <v>138</v>
      </c>
    </row>
    <row r="22" spans="1:22" x14ac:dyDescent="0.25">
      <c r="A22" s="5" t="s">
        <v>27</v>
      </c>
      <c r="B22" s="5"/>
      <c r="J22" s="11" t="s">
        <v>131</v>
      </c>
      <c r="O22" s="9" t="s">
        <v>193</v>
      </c>
      <c r="P22" s="8" t="s">
        <v>203</v>
      </c>
      <c r="S22" s="9" t="s">
        <v>267</v>
      </c>
      <c r="U22" s="9" t="s">
        <v>26</v>
      </c>
      <c r="V22" s="8" t="s">
        <v>324</v>
      </c>
    </row>
    <row r="23" spans="1:22" x14ac:dyDescent="0.25">
      <c r="A23" s="5" t="s">
        <v>28</v>
      </c>
      <c r="B23" s="5"/>
      <c r="J23" s="11" t="s">
        <v>132</v>
      </c>
      <c r="O23" s="9" t="s">
        <v>194</v>
      </c>
      <c r="P23" s="8" t="s">
        <v>202</v>
      </c>
      <c r="S23" s="9" t="s">
        <v>268</v>
      </c>
      <c r="V23" s="8" t="s">
        <v>325</v>
      </c>
    </row>
    <row r="24" spans="1:22" x14ac:dyDescent="0.25">
      <c r="A24" s="5" t="s">
        <v>29</v>
      </c>
      <c r="B24" s="5"/>
      <c r="J24" s="11" t="s">
        <v>133</v>
      </c>
      <c r="O24" s="9" t="s">
        <v>195</v>
      </c>
      <c r="P24" s="8" t="s">
        <v>201</v>
      </c>
      <c r="S24" s="9" t="s">
        <v>269</v>
      </c>
      <c r="V24" s="8" t="s">
        <v>326</v>
      </c>
    </row>
    <row r="25" spans="1:22" x14ac:dyDescent="0.25">
      <c r="J25" s="11" t="s">
        <v>134</v>
      </c>
      <c r="O25" s="9" t="s">
        <v>200</v>
      </c>
      <c r="S25" s="9" t="s">
        <v>106</v>
      </c>
    </row>
    <row r="26" spans="1:22" x14ac:dyDescent="0.25">
      <c r="J26" s="11" t="s">
        <v>135</v>
      </c>
      <c r="O26" s="9" t="s">
        <v>197</v>
      </c>
      <c r="S26" s="9" t="s">
        <v>270</v>
      </c>
    </row>
    <row r="27" spans="1:22" x14ac:dyDescent="0.25">
      <c r="J27" s="11" t="s">
        <v>136</v>
      </c>
      <c r="O27" s="9" t="s">
        <v>198</v>
      </c>
      <c r="S27" s="9" t="s">
        <v>271</v>
      </c>
    </row>
    <row r="28" spans="1:22" x14ac:dyDescent="0.25">
      <c r="J28" s="11" t="s">
        <v>137</v>
      </c>
      <c r="S28" s="9" t="s">
        <v>272</v>
      </c>
    </row>
    <row r="29" spans="1:22" x14ac:dyDescent="0.25">
      <c r="J29" s="11" t="s">
        <v>138</v>
      </c>
      <c r="S29" s="9" t="s">
        <v>273</v>
      </c>
    </row>
    <row r="30" spans="1:22" x14ac:dyDescent="0.25">
      <c r="J30" s="11" t="s">
        <v>139</v>
      </c>
      <c r="S30" s="9" t="s">
        <v>274</v>
      </c>
    </row>
    <row r="31" spans="1:22" x14ac:dyDescent="0.25">
      <c r="J31" s="11" t="s">
        <v>140</v>
      </c>
      <c r="S31" s="9" t="s">
        <v>275</v>
      </c>
    </row>
    <row r="32" spans="1:22" x14ac:dyDescent="0.25">
      <c r="J32" s="11" t="s">
        <v>141</v>
      </c>
    </row>
    <row r="33" spans="1:20" x14ac:dyDescent="0.25">
      <c r="J33" s="11" t="s">
        <v>142</v>
      </c>
    </row>
    <row r="34" spans="1:20" x14ac:dyDescent="0.25">
      <c r="J34" s="11" t="s">
        <v>143</v>
      </c>
    </row>
    <row r="35" spans="1:20" x14ac:dyDescent="0.25">
      <c r="J35" s="11" t="s">
        <v>144</v>
      </c>
    </row>
    <row r="37" spans="1:20" x14ac:dyDescent="0.25">
      <c r="A37" s="108" t="s">
        <v>353</v>
      </c>
      <c r="B37" s="108"/>
      <c r="C37" s="108" t="s">
        <v>408</v>
      </c>
      <c r="D37" s="108"/>
      <c r="E37" s="109" t="s">
        <v>413</v>
      </c>
      <c r="F37" s="109"/>
      <c r="G37" s="108"/>
      <c r="H37" s="108"/>
      <c r="I37" s="109" t="s">
        <v>5</v>
      </c>
      <c r="J37" s="109" t="s">
        <v>409</v>
      </c>
      <c r="K37" s="109" t="s">
        <v>410</v>
      </c>
      <c r="L37" s="109" t="s">
        <v>411</v>
      </c>
      <c r="M37" s="109" t="s">
        <v>412</v>
      </c>
      <c r="N37" s="108"/>
      <c r="O37" s="102"/>
      <c r="P37" s="102"/>
      <c r="Q37" s="102"/>
      <c r="R37" s="102"/>
      <c r="S37" s="102"/>
      <c r="T37" s="102"/>
    </row>
    <row r="38" spans="1:20" x14ac:dyDescent="0.25">
      <c r="A38" s="103" t="str">
        <f>HLOOKUP(Espectro!A7,C2:X3,2,FALSE)</f>
        <v>Quetzaltenango</v>
      </c>
      <c r="B38" s="103"/>
      <c r="C38" s="110" t="s">
        <v>5</v>
      </c>
      <c r="D38" s="110" t="s">
        <v>409</v>
      </c>
      <c r="E38" s="110" t="s">
        <v>410</v>
      </c>
      <c r="F38" s="110" t="s">
        <v>411</v>
      </c>
      <c r="G38" s="110" t="s">
        <v>412</v>
      </c>
      <c r="H38" s="103"/>
      <c r="I38" s="103" t="s">
        <v>422</v>
      </c>
      <c r="J38" s="111" t="s">
        <v>420</v>
      </c>
      <c r="K38" s="110" t="s">
        <v>420</v>
      </c>
      <c r="L38" s="110" t="s">
        <v>421</v>
      </c>
      <c r="M38" s="110" t="s">
        <v>419</v>
      </c>
      <c r="N38" s="111" t="s">
        <v>465</v>
      </c>
      <c r="O38" s="103"/>
      <c r="P38" s="102"/>
      <c r="Q38" s="102"/>
      <c r="R38" s="102"/>
      <c r="S38" s="102"/>
      <c r="T38" s="102"/>
    </row>
    <row r="39" spans="1:20" x14ac:dyDescent="0.25">
      <c r="A39" s="103"/>
      <c r="B39" s="103"/>
      <c r="C39" s="110">
        <v>4.0999999999999996</v>
      </c>
      <c r="D39" s="110" t="s">
        <v>418</v>
      </c>
      <c r="E39" s="110" t="s">
        <v>414</v>
      </c>
      <c r="F39" s="110" t="s">
        <v>414</v>
      </c>
      <c r="G39" s="110" t="s">
        <v>415</v>
      </c>
      <c r="H39" s="103"/>
      <c r="I39" s="103" t="s">
        <v>423</v>
      </c>
      <c r="J39" s="103" t="s">
        <v>424</v>
      </c>
      <c r="K39" s="103" t="s">
        <v>424</v>
      </c>
      <c r="L39" s="103" t="s">
        <v>461</v>
      </c>
      <c r="M39" s="103" t="s">
        <v>425</v>
      </c>
      <c r="N39" s="103" t="s">
        <v>464</v>
      </c>
      <c r="O39" s="103"/>
      <c r="P39" s="102"/>
      <c r="Q39" s="102"/>
      <c r="R39" s="102"/>
      <c r="S39" s="102"/>
      <c r="T39" s="102"/>
    </row>
    <row r="40" spans="1:20" x14ac:dyDescent="0.25">
      <c r="A40" s="103"/>
      <c r="B40" s="103"/>
      <c r="C40" s="110">
        <v>3</v>
      </c>
      <c r="D40" s="110" t="s">
        <v>414</v>
      </c>
      <c r="E40" s="110" t="s">
        <v>415</v>
      </c>
      <c r="F40" s="110" t="s">
        <v>415</v>
      </c>
      <c r="G40" s="110" t="s">
        <v>416</v>
      </c>
      <c r="H40" s="103"/>
      <c r="I40" s="110"/>
      <c r="J40" s="103"/>
      <c r="K40" s="103"/>
      <c r="L40" s="103"/>
      <c r="M40" s="103"/>
      <c r="N40" s="103"/>
      <c r="O40" s="103"/>
      <c r="P40" s="102"/>
      <c r="Q40" s="102"/>
      <c r="R40" s="102"/>
      <c r="S40" s="102"/>
      <c r="T40" s="102"/>
    </row>
    <row r="41" spans="1:20" x14ac:dyDescent="0.25">
      <c r="A41" s="103"/>
      <c r="B41" s="103"/>
      <c r="C41" s="110">
        <v>2</v>
      </c>
      <c r="D41" s="110" t="s">
        <v>415</v>
      </c>
      <c r="E41" s="110" t="s">
        <v>416</v>
      </c>
      <c r="F41" s="110" t="s">
        <v>416</v>
      </c>
      <c r="G41" s="110" t="s">
        <v>417</v>
      </c>
      <c r="H41" s="103"/>
      <c r="I41" s="110"/>
      <c r="J41" s="103"/>
      <c r="K41" s="103"/>
      <c r="L41" s="103"/>
      <c r="M41" s="103"/>
      <c r="N41" s="103"/>
      <c r="O41" s="103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05"/>
      <c r="E42" s="104"/>
      <c r="F42" s="104"/>
      <c r="G42" s="104"/>
      <c r="H42" s="102"/>
      <c r="I42" s="104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02" t="s">
        <v>431</v>
      </c>
      <c r="E43" s="102"/>
      <c r="F43" s="102"/>
      <c r="G43" s="102"/>
      <c r="H43" s="102"/>
      <c r="I43" s="102"/>
      <c r="J43" s="102"/>
      <c r="K43" s="102"/>
      <c r="L43" s="102"/>
      <c r="M43" s="102" t="s">
        <v>432</v>
      </c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05" t="s">
        <v>427</v>
      </c>
      <c r="E44" s="102"/>
      <c r="F44" s="104"/>
      <c r="G44" s="104"/>
      <c r="H44" s="102"/>
      <c r="I44" s="102"/>
      <c r="J44" s="102"/>
      <c r="K44" s="102"/>
      <c r="L44" s="102"/>
      <c r="M44" s="105" t="s">
        <v>427</v>
      </c>
      <c r="N44" s="102"/>
      <c r="O44" s="104"/>
      <c r="P44" s="104"/>
      <c r="Q44" s="102"/>
      <c r="R44" s="102"/>
      <c r="S44" s="102"/>
      <c r="T44" s="102"/>
    </row>
    <row r="45" spans="1:20" x14ac:dyDescent="0.25">
      <c r="A45" s="102" t="s">
        <v>426</v>
      </c>
      <c r="B45" s="104">
        <v>2.1</v>
      </c>
      <c r="C45" s="104">
        <v>2.2000000000000002</v>
      </c>
      <c r="D45" s="104">
        <v>3.1</v>
      </c>
      <c r="E45" s="104">
        <v>3.2</v>
      </c>
      <c r="F45" s="104">
        <v>4.0999999999999996</v>
      </c>
      <c r="G45" s="104">
        <v>4.2</v>
      </c>
      <c r="H45" s="104">
        <v>4.3</v>
      </c>
      <c r="I45" s="102"/>
      <c r="J45" s="102" t="s">
        <v>426</v>
      </c>
      <c r="K45" s="104">
        <v>2.1</v>
      </c>
      <c r="L45" s="104">
        <v>2.2000000000000002</v>
      </c>
      <c r="M45" s="104">
        <v>3.1</v>
      </c>
      <c r="N45" s="104">
        <v>3.2</v>
      </c>
      <c r="O45" s="104">
        <v>4.0999999999999996</v>
      </c>
      <c r="P45" s="104">
        <v>4.2</v>
      </c>
      <c r="Q45" s="104">
        <v>4.3</v>
      </c>
      <c r="R45" s="102"/>
      <c r="S45" s="102"/>
      <c r="T45" s="102"/>
    </row>
    <row r="46" spans="1:20" x14ac:dyDescent="0.25">
      <c r="A46" s="104" t="s">
        <v>428</v>
      </c>
      <c r="B46" s="106">
        <v>1</v>
      </c>
      <c r="C46" s="106">
        <v>1</v>
      </c>
      <c r="D46" s="106">
        <v>1</v>
      </c>
      <c r="E46" s="106">
        <v>1</v>
      </c>
      <c r="F46" s="106">
        <v>1</v>
      </c>
      <c r="G46" s="106">
        <v>1</v>
      </c>
      <c r="H46" s="106">
        <v>1</v>
      </c>
      <c r="I46" s="102"/>
      <c r="J46" s="104" t="s">
        <v>428</v>
      </c>
      <c r="K46" s="106">
        <v>1</v>
      </c>
      <c r="L46" s="106">
        <v>1</v>
      </c>
      <c r="M46" s="106">
        <v>1</v>
      </c>
      <c r="N46" s="106">
        <v>1</v>
      </c>
      <c r="O46" s="106">
        <v>1</v>
      </c>
      <c r="P46" s="106">
        <v>1</v>
      </c>
      <c r="Q46" s="106">
        <v>1</v>
      </c>
      <c r="R46" s="102"/>
      <c r="S46" s="102"/>
      <c r="T46" s="102"/>
    </row>
    <row r="47" spans="1:20" x14ac:dyDescent="0.25">
      <c r="A47" s="104" t="s">
        <v>415</v>
      </c>
      <c r="B47" s="106">
        <v>1</v>
      </c>
      <c r="C47" s="106">
        <v>1</v>
      </c>
      <c r="D47" s="106">
        <v>1</v>
      </c>
      <c r="E47" s="106">
        <v>1</v>
      </c>
      <c r="F47" s="106">
        <v>1</v>
      </c>
      <c r="G47" s="106">
        <v>1</v>
      </c>
      <c r="H47" s="106">
        <v>1</v>
      </c>
      <c r="I47" s="102"/>
      <c r="J47" s="104" t="s">
        <v>415</v>
      </c>
      <c r="K47" s="106">
        <v>1</v>
      </c>
      <c r="L47" s="106">
        <v>1</v>
      </c>
      <c r="M47" s="106">
        <v>1</v>
      </c>
      <c r="N47" s="106">
        <v>1</v>
      </c>
      <c r="O47" s="106">
        <v>1</v>
      </c>
      <c r="P47" s="106">
        <v>1</v>
      </c>
      <c r="Q47" s="106">
        <v>1</v>
      </c>
      <c r="R47" s="102"/>
      <c r="S47" s="102"/>
      <c r="T47" s="102"/>
    </row>
    <row r="48" spans="1:20" x14ac:dyDescent="0.25">
      <c r="A48" s="104" t="s">
        <v>414</v>
      </c>
      <c r="B48" s="106">
        <v>1</v>
      </c>
      <c r="C48" s="106">
        <v>1</v>
      </c>
      <c r="D48" s="106">
        <v>1</v>
      </c>
      <c r="E48" s="106">
        <v>1</v>
      </c>
      <c r="F48" s="106">
        <v>1</v>
      </c>
      <c r="G48" s="106">
        <v>1</v>
      </c>
      <c r="H48" s="106">
        <v>1</v>
      </c>
      <c r="I48" s="102"/>
      <c r="J48" s="104" t="s">
        <v>414</v>
      </c>
      <c r="K48" s="106">
        <v>1</v>
      </c>
      <c r="L48" s="106">
        <v>1</v>
      </c>
      <c r="M48" s="106">
        <v>1</v>
      </c>
      <c r="N48" s="106">
        <v>1</v>
      </c>
      <c r="O48" s="106">
        <v>1</v>
      </c>
      <c r="P48" s="106">
        <v>1</v>
      </c>
      <c r="Q48" s="106">
        <v>1</v>
      </c>
      <c r="R48" s="102"/>
      <c r="S48" s="102"/>
      <c r="T48" s="102"/>
    </row>
    <row r="49" spans="1:20" x14ac:dyDescent="0.25">
      <c r="A49" s="104" t="s">
        <v>418</v>
      </c>
      <c r="B49" s="106">
        <v>1</v>
      </c>
      <c r="C49" s="106">
        <v>1</v>
      </c>
      <c r="D49" s="106">
        <v>1</v>
      </c>
      <c r="E49" s="106">
        <v>1</v>
      </c>
      <c r="F49" s="106">
        <v>1</v>
      </c>
      <c r="G49" s="106">
        <v>1</v>
      </c>
      <c r="H49" s="106">
        <v>1</v>
      </c>
      <c r="I49" s="102"/>
      <c r="J49" s="104" t="s">
        <v>418</v>
      </c>
      <c r="K49" s="106">
        <v>1</v>
      </c>
      <c r="L49" s="106">
        <v>1</v>
      </c>
      <c r="M49" s="106">
        <v>1</v>
      </c>
      <c r="N49" s="106">
        <v>1</v>
      </c>
      <c r="O49" s="106">
        <v>1</v>
      </c>
      <c r="P49" s="106">
        <v>1</v>
      </c>
      <c r="Q49" s="106">
        <v>1</v>
      </c>
      <c r="R49" s="102"/>
      <c r="S49" s="102"/>
      <c r="T49" s="102"/>
    </row>
    <row r="50" spans="1:20" x14ac:dyDescent="0.25">
      <c r="A50" s="104" t="s">
        <v>429</v>
      </c>
      <c r="B50" s="102" t="s">
        <v>430</v>
      </c>
      <c r="C50" s="102" t="s">
        <v>430</v>
      </c>
      <c r="D50" s="102" t="s">
        <v>430</v>
      </c>
      <c r="E50" s="102" t="s">
        <v>430</v>
      </c>
      <c r="F50" s="102" t="s">
        <v>430</v>
      </c>
      <c r="G50" s="102" t="s">
        <v>430</v>
      </c>
      <c r="H50" s="102" t="s">
        <v>430</v>
      </c>
      <c r="I50" s="102"/>
      <c r="J50" s="104" t="s">
        <v>429</v>
      </c>
      <c r="K50" s="102" t="s">
        <v>430</v>
      </c>
      <c r="L50" s="102" t="s">
        <v>430</v>
      </c>
      <c r="M50" s="102" t="s">
        <v>430</v>
      </c>
      <c r="N50" s="102" t="s">
        <v>430</v>
      </c>
      <c r="O50" s="102" t="s">
        <v>430</v>
      </c>
      <c r="P50" s="102" t="s">
        <v>430</v>
      </c>
      <c r="Q50" s="102" t="s">
        <v>430</v>
      </c>
      <c r="R50" s="102"/>
      <c r="S50" s="102"/>
      <c r="T50" s="102"/>
    </row>
    <row r="51" spans="1:20" x14ac:dyDescent="0.25">
      <c r="A51" s="104"/>
      <c r="B51" s="102"/>
      <c r="C51" s="102"/>
      <c r="D51" s="102"/>
      <c r="E51" s="102"/>
      <c r="F51" s="102"/>
      <c r="G51" s="102"/>
      <c r="H51" s="102"/>
      <c r="I51" s="102"/>
      <c r="J51" s="104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02"/>
      <c r="E52" s="102"/>
      <c r="F52" s="102"/>
      <c r="G52" s="102" t="s">
        <v>441</v>
      </c>
      <c r="H52" s="102"/>
      <c r="I52" s="102"/>
      <c r="J52" s="102"/>
      <c r="K52" s="102"/>
      <c r="L52" s="102"/>
      <c r="M52" s="102" t="s">
        <v>442</v>
      </c>
      <c r="N52" s="102"/>
      <c r="O52" s="102"/>
      <c r="P52" s="102"/>
      <c r="Q52" s="102"/>
      <c r="R52" s="102"/>
      <c r="S52" s="102"/>
      <c r="T52" s="102"/>
    </row>
    <row r="53" spans="1:20" x14ac:dyDescent="0.25">
      <c r="A53" s="102" t="s">
        <v>433</v>
      </c>
      <c r="B53" s="102"/>
      <c r="C53" s="102" t="s">
        <v>438</v>
      </c>
      <c r="D53" s="102"/>
      <c r="E53" s="102" t="s">
        <v>447</v>
      </c>
      <c r="F53" s="102"/>
      <c r="G53" s="102"/>
      <c r="H53" s="102" t="s">
        <v>440</v>
      </c>
      <c r="I53" s="102"/>
      <c r="J53" s="102"/>
      <c r="K53" s="102"/>
      <c r="L53" s="102"/>
      <c r="M53" s="102"/>
      <c r="N53" s="102" t="s">
        <v>440</v>
      </c>
      <c r="O53" s="102"/>
      <c r="P53" s="102"/>
      <c r="Q53" s="102"/>
      <c r="R53" s="102"/>
      <c r="S53" s="102"/>
      <c r="T53" s="102"/>
    </row>
    <row r="54" spans="1:20" x14ac:dyDescent="0.25">
      <c r="A54" s="104" t="s">
        <v>428</v>
      </c>
      <c r="B54" s="102"/>
      <c r="C54" s="104" t="s">
        <v>417</v>
      </c>
      <c r="D54" s="102"/>
      <c r="E54" s="104" t="s">
        <v>451</v>
      </c>
      <c r="F54" s="102"/>
      <c r="G54" s="102" t="s">
        <v>438</v>
      </c>
      <c r="H54" s="104" t="s">
        <v>444</v>
      </c>
      <c r="I54" s="104" t="s">
        <v>439</v>
      </c>
      <c r="J54" s="104" t="s">
        <v>445</v>
      </c>
      <c r="K54" s="104" t="s">
        <v>446</v>
      </c>
      <c r="L54" s="102"/>
      <c r="M54" s="102" t="s">
        <v>438</v>
      </c>
      <c r="N54" s="104" t="s">
        <v>444</v>
      </c>
      <c r="O54" s="104" t="s">
        <v>439</v>
      </c>
      <c r="P54" s="104" t="s">
        <v>445</v>
      </c>
      <c r="Q54" s="104" t="s">
        <v>446</v>
      </c>
      <c r="R54" s="102"/>
      <c r="S54" s="102"/>
      <c r="T54" s="102"/>
    </row>
    <row r="55" spans="1:20" x14ac:dyDescent="0.25">
      <c r="A55" s="104" t="s">
        <v>415</v>
      </c>
      <c r="B55" s="102"/>
      <c r="C55" s="104" t="s">
        <v>416</v>
      </c>
      <c r="D55" s="102"/>
      <c r="E55" s="104" t="s">
        <v>452</v>
      </c>
      <c r="F55" s="102"/>
      <c r="G55" s="104" t="s">
        <v>417</v>
      </c>
      <c r="H55" s="102">
        <v>1</v>
      </c>
      <c r="I55" s="102">
        <v>1</v>
      </c>
      <c r="J55" s="107">
        <v>1</v>
      </c>
      <c r="K55" s="107">
        <v>1</v>
      </c>
      <c r="L55" s="102"/>
      <c r="M55" s="104" t="s">
        <v>417</v>
      </c>
      <c r="N55" s="102">
        <v>1</v>
      </c>
      <c r="O55" s="102">
        <v>1</v>
      </c>
      <c r="P55" s="107">
        <v>1</v>
      </c>
      <c r="Q55" s="107">
        <v>1</v>
      </c>
      <c r="R55" s="102"/>
      <c r="S55" s="102"/>
      <c r="T55" s="102"/>
    </row>
    <row r="56" spans="1:20" x14ac:dyDescent="0.25">
      <c r="A56" s="104" t="s">
        <v>414</v>
      </c>
      <c r="B56" s="102"/>
      <c r="C56" s="104" t="s">
        <v>415</v>
      </c>
      <c r="D56" s="102"/>
      <c r="E56" s="104" t="s">
        <v>453</v>
      </c>
      <c r="F56" s="102"/>
      <c r="G56" s="104" t="s">
        <v>416</v>
      </c>
      <c r="H56" s="102">
        <v>1</v>
      </c>
      <c r="I56" s="107">
        <v>1</v>
      </c>
      <c r="J56" s="107">
        <v>1</v>
      </c>
      <c r="K56" s="107">
        <v>1</v>
      </c>
      <c r="L56" s="102"/>
      <c r="M56" s="104" t="s">
        <v>416</v>
      </c>
      <c r="N56" s="102">
        <v>1</v>
      </c>
      <c r="O56" s="107">
        <v>1</v>
      </c>
      <c r="P56" s="107">
        <v>1</v>
      </c>
      <c r="Q56" s="107">
        <v>1</v>
      </c>
      <c r="R56" s="102"/>
      <c r="S56" s="102"/>
      <c r="T56" s="102"/>
    </row>
    <row r="57" spans="1:20" x14ac:dyDescent="0.25">
      <c r="A57" s="104" t="s">
        <v>418</v>
      </c>
      <c r="B57" s="102"/>
      <c r="C57" s="102"/>
      <c r="D57" s="102"/>
      <c r="E57" s="104" t="s">
        <v>454</v>
      </c>
      <c r="F57" s="102"/>
      <c r="G57" s="104" t="s">
        <v>415</v>
      </c>
      <c r="H57" s="107">
        <v>1</v>
      </c>
      <c r="I57" s="107">
        <v>1</v>
      </c>
      <c r="J57" s="107">
        <v>1</v>
      </c>
      <c r="K57" s="107">
        <v>1</v>
      </c>
      <c r="L57" s="102"/>
      <c r="M57" s="104" t="s">
        <v>415</v>
      </c>
      <c r="N57" s="107">
        <v>1</v>
      </c>
      <c r="O57" s="107">
        <v>1</v>
      </c>
      <c r="P57" s="107">
        <v>1</v>
      </c>
      <c r="Q57" s="107">
        <v>1</v>
      </c>
      <c r="R57" s="102"/>
      <c r="S57" s="102"/>
      <c r="T57" s="102"/>
    </row>
    <row r="58" spans="1:20" x14ac:dyDescent="0.25">
      <c r="A58" s="104" t="s">
        <v>429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5" t="s">
        <v>466</v>
      </c>
      <c r="B60" s="104" t="s">
        <v>468</v>
      </c>
      <c r="C60" s="102"/>
      <c r="D60" s="102" t="s">
        <v>544</v>
      </c>
      <c r="E60" s="102"/>
      <c r="F60" s="102"/>
      <c r="G60" s="104" t="s">
        <v>565</v>
      </c>
      <c r="H60" s="102"/>
      <c r="I60" s="102" t="s">
        <v>548</v>
      </c>
      <c r="J60" s="102" t="s">
        <v>549</v>
      </c>
      <c r="K60" s="102" t="s">
        <v>550</v>
      </c>
      <c r="L60" s="102" t="s">
        <v>551</v>
      </c>
      <c r="M60" s="102" t="s">
        <v>552</v>
      </c>
      <c r="N60" s="102" t="s">
        <v>545</v>
      </c>
      <c r="O60" s="102"/>
      <c r="P60" s="102"/>
      <c r="Q60" s="102"/>
      <c r="R60" s="102"/>
      <c r="S60" s="102"/>
      <c r="T60" s="102"/>
    </row>
    <row r="61" spans="1:20" x14ac:dyDescent="0.25">
      <c r="A61" s="105" t="s">
        <v>461</v>
      </c>
      <c r="B61" s="104">
        <v>0.66</v>
      </c>
      <c r="C61" s="102"/>
      <c r="D61" s="102" t="s">
        <v>548</v>
      </c>
      <c r="E61" s="104" t="s">
        <v>477</v>
      </c>
      <c r="F61" s="102"/>
      <c r="G61" s="102" t="str">
        <f>HLOOKUP(Espectro!A56,Departamentos!I60:N61,2,FALSE)</f>
        <v>Sistema_General</v>
      </c>
      <c r="H61" s="102"/>
      <c r="I61" s="103" t="s">
        <v>553</v>
      </c>
      <c r="J61" s="102" t="s">
        <v>554</v>
      </c>
      <c r="K61" s="102" t="s">
        <v>555</v>
      </c>
      <c r="L61" s="102" t="s">
        <v>556</v>
      </c>
      <c r="M61" s="102" t="s">
        <v>557</v>
      </c>
      <c r="N61" s="102" t="s">
        <v>547</v>
      </c>
      <c r="O61" s="102"/>
      <c r="P61" s="102"/>
      <c r="Q61" s="102"/>
      <c r="R61" s="102"/>
      <c r="S61" s="102"/>
      <c r="T61" s="102"/>
    </row>
    <row r="62" spans="1:20" x14ac:dyDescent="0.25">
      <c r="A62" s="105" t="s">
        <v>424</v>
      </c>
      <c r="B62" s="104">
        <v>0.8</v>
      </c>
      <c r="C62" s="102"/>
      <c r="D62" s="102" t="s">
        <v>549</v>
      </c>
      <c r="E62" s="104" t="s">
        <v>491</v>
      </c>
      <c r="F62" s="102"/>
      <c r="G62" s="102"/>
      <c r="H62" s="102"/>
      <c r="I62" s="102" t="s">
        <v>479</v>
      </c>
      <c r="J62" s="102" t="s">
        <v>560</v>
      </c>
      <c r="K62" s="102" t="s">
        <v>559</v>
      </c>
      <c r="L62" s="102" t="s">
        <v>566</v>
      </c>
      <c r="M62" s="102" t="s">
        <v>480</v>
      </c>
      <c r="N62" s="102" t="s">
        <v>576</v>
      </c>
      <c r="O62" s="102"/>
      <c r="P62" s="102"/>
      <c r="Q62" s="102"/>
      <c r="R62" s="102"/>
      <c r="S62" s="102"/>
      <c r="T62" s="102"/>
    </row>
    <row r="63" spans="1:20" x14ac:dyDescent="0.25">
      <c r="A63" s="105" t="s">
        <v>464</v>
      </c>
      <c r="B63" s="104">
        <v>1</v>
      </c>
      <c r="C63" s="102"/>
      <c r="D63" s="102" t="s">
        <v>550</v>
      </c>
      <c r="E63" s="104" t="s">
        <v>525</v>
      </c>
      <c r="F63" s="102"/>
      <c r="G63" s="104" t="s">
        <v>546</v>
      </c>
      <c r="H63" s="102"/>
      <c r="I63" s="102" t="s">
        <v>488</v>
      </c>
      <c r="J63" s="102"/>
      <c r="K63" s="102" t="s">
        <v>514</v>
      </c>
      <c r="L63" s="102" t="s">
        <v>515</v>
      </c>
      <c r="M63" s="102" t="s">
        <v>517</v>
      </c>
      <c r="N63" s="102" t="s">
        <v>577</v>
      </c>
      <c r="O63" s="102"/>
      <c r="P63" s="102"/>
      <c r="Q63" s="102"/>
      <c r="R63" s="102"/>
      <c r="S63" s="102"/>
      <c r="T63" s="102"/>
    </row>
    <row r="64" spans="1:20" x14ac:dyDescent="0.25">
      <c r="A64" s="105" t="s">
        <v>467</v>
      </c>
      <c r="B64" s="104">
        <v>0.55000000000000004</v>
      </c>
      <c r="C64" s="102"/>
      <c r="D64" s="102" t="s">
        <v>551</v>
      </c>
      <c r="E64" s="104" t="s">
        <v>530</v>
      </c>
      <c r="F64" s="102"/>
      <c r="G64" s="102" t="str">
        <f>HLOOKUP(Espectro!A57,Departamentos!A68:L69,2,FALSE)</f>
        <v>Marcos_y_muros_estructurales</v>
      </c>
      <c r="H64" s="102"/>
      <c r="I64" s="102" t="s">
        <v>490</v>
      </c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D65" s="102" t="s">
        <v>552</v>
      </c>
      <c r="E65" s="104" t="s">
        <v>532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D66" s="102" t="s">
        <v>545</v>
      </c>
      <c r="E66" s="104" t="s">
        <v>538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 t="s">
        <v>479</v>
      </c>
      <c r="B68" s="102" t="s">
        <v>488</v>
      </c>
      <c r="C68" s="102" t="s">
        <v>490</v>
      </c>
      <c r="D68" s="102" t="s">
        <v>560</v>
      </c>
      <c r="E68" s="102" t="s">
        <v>559</v>
      </c>
      <c r="F68" s="102" t="s">
        <v>514</v>
      </c>
      <c r="G68" s="102" t="s">
        <v>566</v>
      </c>
      <c r="H68" s="102" t="s">
        <v>515</v>
      </c>
      <c r="I68" s="102" t="s">
        <v>480</v>
      </c>
      <c r="J68" s="102" t="s">
        <v>517</v>
      </c>
      <c r="K68" s="102" t="s">
        <v>576</v>
      </c>
      <c r="L68" s="102" t="s">
        <v>577</v>
      </c>
      <c r="M68" s="102"/>
      <c r="N68" s="102"/>
      <c r="O68" s="102" t="s">
        <v>404</v>
      </c>
      <c r="P68" s="102"/>
      <c r="Q68" s="102"/>
      <c r="R68" s="102"/>
      <c r="S68" s="102"/>
      <c r="T68" s="102"/>
    </row>
    <row r="69" spans="1:20" x14ac:dyDescent="0.25">
      <c r="A69" s="102" t="s">
        <v>568</v>
      </c>
      <c r="B69" s="102" t="s">
        <v>569</v>
      </c>
      <c r="C69" s="102" t="s">
        <v>570</v>
      </c>
      <c r="D69" s="102" t="s">
        <v>571</v>
      </c>
      <c r="E69" s="102" t="s">
        <v>572</v>
      </c>
      <c r="F69" s="102" t="s">
        <v>573</v>
      </c>
      <c r="G69" s="102" t="s">
        <v>580</v>
      </c>
      <c r="H69" s="102" t="s">
        <v>581</v>
      </c>
      <c r="I69" s="102" t="s">
        <v>574</v>
      </c>
      <c r="J69" s="102" t="s">
        <v>575</v>
      </c>
      <c r="K69" s="102" t="s">
        <v>578</v>
      </c>
      <c r="L69" s="102" t="s">
        <v>579</v>
      </c>
      <c r="M69" s="102"/>
      <c r="N69" s="102"/>
      <c r="O69" s="104" t="s">
        <v>416</v>
      </c>
      <c r="P69" s="102"/>
      <c r="Q69" s="102"/>
      <c r="R69" s="102"/>
      <c r="S69" s="102"/>
      <c r="T69" s="102"/>
    </row>
    <row r="70" spans="1:20" x14ac:dyDescent="0.25">
      <c r="A70" s="102" t="s">
        <v>590</v>
      </c>
      <c r="B70" s="102" t="s">
        <v>593</v>
      </c>
      <c r="C70" s="102" t="s">
        <v>596</v>
      </c>
      <c r="D70" s="102" t="s">
        <v>599</v>
      </c>
      <c r="E70" s="102" t="s">
        <v>493</v>
      </c>
      <c r="F70" s="102" t="s">
        <v>527</v>
      </c>
      <c r="G70" s="102" t="s">
        <v>603</v>
      </c>
      <c r="H70" s="102" t="s">
        <v>605</v>
      </c>
      <c r="I70" s="102" t="s">
        <v>534</v>
      </c>
      <c r="J70" s="102" t="s">
        <v>535</v>
      </c>
      <c r="K70" s="102" t="s">
        <v>540</v>
      </c>
      <c r="L70" s="102" t="s">
        <v>541</v>
      </c>
      <c r="M70" s="102"/>
      <c r="N70" s="102"/>
      <c r="O70" s="104" t="s">
        <v>415</v>
      </c>
      <c r="P70" s="102"/>
      <c r="Q70" s="102"/>
      <c r="R70" s="102"/>
      <c r="S70" s="102"/>
      <c r="T70" s="102"/>
    </row>
    <row r="71" spans="1:20" x14ac:dyDescent="0.25">
      <c r="A71" s="102" t="s">
        <v>591</v>
      </c>
      <c r="B71" s="102" t="s">
        <v>594</v>
      </c>
      <c r="C71" s="102" t="s">
        <v>597</v>
      </c>
      <c r="D71" s="102" t="s">
        <v>600</v>
      </c>
      <c r="E71" s="102" t="s">
        <v>522</v>
      </c>
      <c r="F71" s="102" t="s">
        <v>528</v>
      </c>
      <c r="G71" s="102" t="s">
        <v>604</v>
      </c>
      <c r="H71" s="102" t="s">
        <v>606</v>
      </c>
      <c r="I71" s="102"/>
      <c r="J71" s="102" t="s">
        <v>536</v>
      </c>
      <c r="K71" s="102"/>
      <c r="L71" s="102"/>
      <c r="M71" s="102"/>
      <c r="N71" s="102"/>
      <c r="O71" s="104" t="s">
        <v>414</v>
      </c>
      <c r="P71" s="102"/>
      <c r="Q71" s="102"/>
      <c r="R71" s="102"/>
      <c r="S71" s="102"/>
      <c r="T71" s="102"/>
    </row>
    <row r="72" spans="1:20" x14ac:dyDescent="0.25">
      <c r="A72" s="102" t="s">
        <v>592</v>
      </c>
      <c r="B72" s="102" t="s">
        <v>595</v>
      </c>
      <c r="C72" s="102" t="s">
        <v>598</v>
      </c>
      <c r="D72" s="102" t="s">
        <v>601</v>
      </c>
      <c r="E72" s="102" t="s">
        <v>494</v>
      </c>
      <c r="F72" s="102" t="s">
        <v>529</v>
      </c>
      <c r="G72" s="102"/>
      <c r="H72" s="102"/>
      <c r="I72" s="102"/>
      <c r="J72" s="102" t="s">
        <v>567</v>
      </c>
      <c r="K72" s="102"/>
      <c r="L72" s="102"/>
      <c r="M72" s="102"/>
      <c r="N72" s="102"/>
      <c r="O72" s="104" t="s">
        <v>418</v>
      </c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D73" s="102" t="s">
        <v>602</v>
      </c>
      <c r="E73" s="102" t="s">
        <v>498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D74" s="102"/>
      <c r="E74" s="102" t="s">
        <v>524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86" spans="1:9" x14ac:dyDescent="0.25">
      <c r="A86" s="13"/>
      <c r="C86" s="33"/>
      <c r="E86" s="33"/>
      <c r="I86" s="13"/>
    </row>
    <row r="87" spans="1:9" x14ac:dyDescent="0.25">
      <c r="A87" s="13"/>
      <c r="C87" s="33"/>
      <c r="E87" s="33"/>
      <c r="G87" s="63"/>
      <c r="I87" s="13"/>
    </row>
    <row r="88" spans="1:9" x14ac:dyDescent="0.25">
      <c r="A88" s="13"/>
      <c r="C88" s="33"/>
      <c r="F88" s="32"/>
      <c r="G88" s="63"/>
      <c r="I88" s="13"/>
    </row>
    <row r="89" spans="1:9" x14ac:dyDescent="0.25">
      <c r="A89" s="13"/>
      <c r="G89" s="63"/>
      <c r="I89" s="13"/>
    </row>
    <row r="90" spans="1:9" x14ac:dyDescent="0.25">
      <c r="A90" s="13"/>
      <c r="C90" s="33"/>
      <c r="I90" s="13"/>
    </row>
    <row r="91" spans="1:9" x14ac:dyDescent="0.25">
      <c r="A91" s="13"/>
      <c r="C91" s="33"/>
      <c r="I91" s="13"/>
    </row>
    <row r="92" spans="1:9" x14ac:dyDescent="0.25">
      <c r="A92" s="13"/>
      <c r="C92" s="33"/>
      <c r="I92" s="13"/>
    </row>
    <row r="93" spans="1:9" x14ac:dyDescent="0.25">
      <c r="A93" s="13"/>
      <c r="C93" s="33"/>
      <c r="I93" s="13"/>
    </row>
    <row r="94" spans="1:9" x14ac:dyDescent="0.25">
      <c r="A94" s="13"/>
      <c r="C94" s="33"/>
      <c r="I94" s="13"/>
    </row>
    <row r="95" spans="1:9" x14ac:dyDescent="0.25">
      <c r="A95" s="13"/>
      <c r="C95" s="33"/>
      <c r="I95" s="13"/>
    </row>
    <row r="96" spans="1:9" x14ac:dyDescent="0.25">
      <c r="A96" s="13"/>
      <c r="C96" s="33"/>
      <c r="I96" s="13"/>
    </row>
    <row r="97" spans="1:9" x14ac:dyDescent="0.25">
      <c r="A97" s="13"/>
      <c r="C97" s="33"/>
      <c r="I97" s="13"/>
    </row>
    <row r="98" spans="1:9" x14ac:dyDescent="0.25">
      <c r="A98" s="13"/>
      <c r="C98" s="33"/>
      <c r="I98" s="13"/>
    </row>
    <row r="99" spans="1:9" x14ac:dyDescent="0.25">
      <c r="A99" s="13"/>
      <c r="C99" s="33"/>
      <c r="I99" s="13"/>
    </row>
    <row r="100" spans="1:9" x14ac:dyDescent="0.25">
      <c r="C100" s="33"/>
    </row>
    <row r="101" spans="1:9" x14ac:dyDescent="0.25">
      <c r="C101" s="33"/>
    </row>
    <row r="102" spans="1:9" x14ac:dyDescent="0.25">
      <c r="C102" s="33"/>
    </row>
    <row r="103" spans="1:9" x14ac:dyDescent="0.25">
      <c r="C103" s="33"/>
    </row>
    <row r="104" spans="1:9" x14ac:dyDescent="0.25">
      <c r="C104" s="33"/>
    </row>
    <row r="105" spans="1:9" x14ac:dyDescent="0.25">
      <c r="C105" s="33"/>
    </row>
    <row r="106" spans="1:9" x14ac:dyDescent="0.25">
      <c r="C106" s="33"/>
    </row>
    <row r="107" spans="1:9" x14ac:dyDescent="0.25">
      <c r="C107" s="33"/>
    </row>
    <row r="108" spans="1:9" x14ac:dyDescent="0.25">
      <c r="C108" s="33"/>
    </row>
    <row r="109" spans="1:9" x14ac:dyDescent="0.25">
      <c r="C109" s="33"/>
    </row>
    <row r="110" spans="1:9" x14ac:dyDescent="0.25">
      <c r="C110" s="33"/>
    </row>
    <row r="111" spans="1:9" x14ac:dyDescent="0.25">
      <c r="C111" s="33"/>
    </row>
    <row r="112" spans="1:9" x14ac:dyDescent="0.25">
      <c r="C112" s="33"/>
    </row>
    <row r="113" spans="1:14" x14ac:dyDescent="0.25">
      <c r="C113" s="33"/>
    </row>
    <row r="114" spans="1:14" x14ac:dyDescent="0.25">
      <c r="C114" s="33"/>
    </row>
    <row r="116" spans="1:14" x14ac:dyDescent="0.25">
      <c r="D116" s="32"/>
      <c r="I116" s="32"/>
      <c r="N116" s="32"/>
    </row>
    <row r="117" spans="1:14" x14ac:dyDescent="0.25">
      <c r="A117" s="13"/>
      <c r="F117" s="32"/>
      <c r="L117" s="13"/>
    </row>
    <row r="118" spans="1:14" x14ac:dyDescent="0.25">
      <c r="A118" s="13"/>
      <c r="F118" s="32"/>
      <c r="L118" s="13"/>
    </row>
    <row r="119" spans="1:14" x14ac:dyDescent="0.25">
      <c r="A119" s="13"/>
      <c r="F119" s="32"/>
      <c r="L119" s="13"/>
    </row>
    <row r="120" spans="1:14" x14ac:dyDescent="0.25">
      <c r="A120" s="13"/>
      <c r="F120" s="32"/>
      <c r="L120" s="13"/>
    </row>
    <row r="121" spans="1:14" x14ac:dyDescent="0.25">
      <c r="A121" s="13"/>
      <c r="F121" s="32"/>
      <c r="L121" s="13"/>
    </row>
    <row r="122" spans="1:14" x14ac:dyDescent="0.25">
      <c r="A122" s="13"/>
      <c r="F122" s="32"/>
      <c r="L122" s="13"/>
    </row>
    <row r="123" spans="1:14" x14ac:dyDescent="0.25">
      <c r="A123" s="13"/>
      <c r="F123" s="32"/>
      <c r="L123" s="13"/>
    </row>
    <row r="124" spans="1:14" x14ac:dyDescent="0.25">
      <c r="A124" s="13"/>
      <c r="F124" s="32"/>
      <c r="L124" s="13"/>
    </row>
    <row r="125" spans="1:14" x14ac:dyDescent="0.25">
      <c r="A125" s="13"/>
      <c r="F125" s="32"/>
      <c r="L125" s="13"/>
    </row>
    <row r="126" spans="1:14" x14ac:dyDescent="0.25">
      <c r="A126" s="13"/>
      <c r="F126" s="32"/>
      <c r="L126" s="13"/>
    </row>
    <row r="127" spans="1:14" x14ac:dyDescent="0.25">
      <c r="A127" s="13"/>
      <c r="F127" s="32"/>
      <c r="L127" s="13"/>
    </row>
    <row r="128" spans="1:14" x14ac:dyDescent="0.25">
      <c r="A128" s="13"/>
      <c r="F128" s="32"/>
      <c r="L128" s="13"/>
    </row>
    <row r="129" spans="1:12" x14ac:dyDescent="0.25">
      <c r="A129" s="13"/>
      <c r="F129" s="32"/>
      <c r="L129" s="13"/>
    </row>
    <row r="130" spans="1:12" x14ac:dyDescent="0.25">
      <c r="A130" s="13"/>
      <c r="F130" s="32"/>
      <c r="L130" s="13"/>
    </row>
    <row r="131" spans="1:12" x14ac:dyDescent="0.25">
      <c r="A131" s="13"/>
      <c r="F131" s="32"/>
    </row>
    <row r="132" spans="1:12" x14ac:dyDescent="0.25">
      <c r="A132" s="13"/>
      <c r="F132" s="32"/>
    </row>
    <row r="133" spans="1:12" x14ac:dyDescent="0.25">
      <c r="A133" s="13"/>
    </row>
    <row r="134" spans="1:12" x14ac:dyDescent="0.25">
      <c r="A134" s="13"/>
    </row>
    <row r="135" spans="1:12" x14ac:dyDescent="0.25">
      <c r="A135" s="13"/>
    </row>
    <row r="136" spans="1:12" x14ac:dyDescent="0.25">
      <c r="A136" s="13"/>
    </row>
    <row r="137" spans="1:12" x14ac:dyDescent="0.25">
      <c r="A137" s="13"/>
    </row>
    <row r="146" spans="1:7" x14ac:dyDescent="0.25">
      <c r="A146" s="32"/>
      <c r="D146" s="32"/>
    </row>
    <row r="147" spans="1:7" x14ac:dyDescent="0.25">
      <c r="A147" s="13"/>
      <c r="D147" s="13"/>
      <c r="G147" s="13"/>
    </row>
    <row r="148" spans="1:7" x14ac:dyDescent="0.25">
      <c r="A148" s="13"/>
      <c r="D148" s="13"/>
      <c r="G148" s="13"/>
    </row>
    <row r="149" spans="1:7" x14ac:dyDescent="0.25">
      <c r="A149" s="13"/>
      <c r="D149" s="13"/>
      <c r="G149" s="13"/>
    </row>
    <row r="150" spans="1:7" x14ac:dyDescent="0.25">
      <c r="A150" s="13"/>
      <c r="D150" s="13"/>
      <c r="G150" s="13"/>
    </row>
    <row r="151" spans="1:7" x14ac:dyDescent="0.25">
      <c r="A151" s="13"/>
      <c r="D151" s="13"/>
      <c r="G151" s="13"/>
    </row>
    <row r="152" spans="1:7" x14ac:dyDescent="0.25">
      <c r="A152" s="13"/>
      <c r="D152" s="13"/>
      <c r="G152" s="13"/>
    </row>
    <row r="153" spans="1:7" x14ac:dyDescent="0.25">
      <c r="A153" s="13"/>
      <c r="D153" s="13"/>
      <c r="G153" s="13"/>
    </row>
    <row r="154" spans="1:7" x14ac:dyDescent="0.25">
      <c r="A154" s="13"/>
      <c r="D154" s="13"/>
      <c r="G154" s="13"/>
    </row>
    <row r="155" spans="1:7" x14ac:dyDescent="0.25">
      <c r="A155" s="13"/>
      <c r="G155" s="13"/>
    </row>
    <row r="156" spans="1:7" x14ac:dyDescent="0.25">
      <c r="A156" s="13"/>
      <c r="G156" s="13"/>
    </row>
    <row r="157" spans="1:7" x14ac:dyDescent="0.25">
      <c r="A157" s="13"/>
      <c r="G157" s="13"/>
    </row>
    <row r="158" spans="1:7" x14ac:dyDescent="0.25">
      <c r="A158" s="8" t="s">
        <v>319</v>
      </c>
    </row>
    <row r="159" spans="1:7" x14ac:dyDescent="0.25">
      <c r="A159" s="8" t="s">
        <v>320</v>
      </c>
    </row>
    <row r="160" spans="1:7" x14ac:dyDescent="0.25">
      <c r="A160" s="8" t="s">
        <v>321</v>
      </c>
    </row>
    <row r="161" spans="1:1" x14ac:dyDescent="0.25">
      <c r="A161" s="8" t="s">
        <v>267</v>
      </c>
    </row>
    <row r="162" spans="1:1" x14ac:dyDescent="0.25">
      <c r="A162" s="8" t="s">
        <v>322</v>
      </c>
    </row>
    <row r="163" spans="1:1" x14ac:dyDescent="0.25">
      <c r="A163" s="8" t="s">
        <v>323</v>
      </c>
    </row>
    <row r="164" spans="1:1" x14ac:dyDescent="0.25">
      <c r="A164" s="8" t="s">
        <v>138</v>
      </c>
    </row>
    <row r="165" spans="1:1" x14ac:dyDescent="0.25">
      <c r="A165" s="8" t="s">
        <v>324</v>
      </c>
    </row>
    <row r="166" spans="1:1" x14ac:dyDescent="0.25">
      <c r="A166" s="8" t="s">
        <v>325</v>
      </c>
    </row>
    <row r="167" spans="1:1" x14ac:dyDescent="0.25">
      <c r="A167" s="8" t="s">
        <v>326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5"/>
  <sheetViews>
    <sheetView zoomScale="70" zoomScaleNormal="70" workbookViewId="0">
      <selection activeCell="I29" sqref="I29"/>
    </sheetView>
  </sheetViews>
  <sheetFormatPr baseColWidth="10" defaultColWidth="10.7109375" defaultRowHeight="15" x14ac:dyDescent="0.25"/>
  <cols>
    <col min="1" max="1" width="8.140625" customWidth="1"/>
    <col min="2" max="2" width="14.140625" customWidth="1"/>
    <col min="3" max="3" width="15.85546875" customWidth="1"/>
    <col min="7" max="7" width="14" customWidth="1"/>
    <col min="8" max="8" width="14.140625" customWidth="1"/>
    <col min="10" max="10" width="4.28515625" customWidth="1"/>
    <col min="11" max="11" width="28.28515625" customWidth="1"/>
    <col min="12" max="12" width="8.5703125" customWidth="1"/>
    <col min="13" max="13" width="7.5703125" style="31" customWidth="1"/>
    <col min="14" max="14" width="7.85546875" customWidth="1"/>
    <col min="16" max="16" width="7.85546875" customWidth="1"/>
    <col min="17" max="17" width="7.42578125" customWidth="1"/>
    <col min="18" max="18" width="7.28515625" customWidth="1"/>
    <col min="19" max="19" width="7.7109375" customWidth="1"/>
    <col min="20" max="20" width="8.28515625" customWidth="1"/>
  </cols>
  <sheetData>
    <row r="1" spans="1:20" x14ac:dyDescent="0.25">
      <c r="A1" s="124" t="s">
        <v>354</v>
      </c>
      <c r="B1" s="124"/>
      <c r="C1" s="124"/>
      <c r="D1" s="124"/>
      <c r="E1" s="124"/>
      <c r="F1" s="124"/>
      <c r="G1" s="124"/>
      <c r="H1" s="124"/>
      <c r="I1" s="124"/>
      <c r="J1" s="124"/>
      <c r="K1" s="14"/>
      <c r="L1" s="14"/>
      <c r="M1" s="41"/>
      <c r="N1" s="14"/>
    </row>
    <row r="2" spans="1:20" x14ac:dyDescent="0.25">
      <c r="A2" s="124" t="s">
        <v>355</v>
      </c>
      <c r="B2" s="124"/>
      <c r="C2" s="124"/>
      <c r="D2" s="124"/>
      <c r="E2" s="124"/>
      <c r="F2" s="124"/>
      <c r="G2" s="124"/>
      <c r="H2" s="124"/>
      <c r="I2" s="124"/>
      <c r="J2" s="124"/>
      <c r="K2" s="14"/>
      <c r="L2" s="14"/>
      <c r="M2" s="41"/>
      <c r="N2" s="14"/>
    </row>
    <row r="3" spans="1:20" ht="15.75" x14ac:dyDescent="0.25">
      <c r="A3" s="15"/>
    </row>
    <row r="4" spans="1:20" ht="15" customHeight="1" x14ac:dyDescent="0.25">
      <c r="A4" s="16"/>
      <c r="B4" s="16"/>
      <c r="C4" s="16"/>
      <c r="D4" s="125" t="s">
        <v>356</v>
      </c>
      <c r="E4" s="125"/>
      <c r="F4" s="125"/>
      <c r="G4" s="125" t="s">
        <v>357</v>
      </c>
      <c r="H4" s="16"/>
      <c r="J4" s="43"/>
      <c r="K4" s="43"/>
      <c r="L4" s="43"/>
      <c r="M4" s="44"/>
      <c r="N4" s="43"/>
      <c r="O4" s="43"/>
      <c r="P4" s="123" t="s">
        <v>509</v>
      </c>
      <c r="Q4" s="123"/>
      <c r="R4" s="123"/>
      <c r="S4" s="123"/>
      <c r="T4" s="43"/>
    </row>
    <row r="5" spans="1:20" ht="25.5" customHeight="1" x14ac:dyDescent="0.25">
      <c r="A5" s="17" t="s">
        <v>358</v>
      </c>
      <c r="B5" s="17" t="s">
        <v>3</v>
      </c>
      <c r="C5" s="18" t="s">
        <v>2</v>
      </c>
      <c r="D5" s="125"/>
      <c r="E5" s="125"/>
      <c r="F5" s="125"/>
      <c r="G5" s="125"/>
      <c r="H5" s="18" t="s">
        <v>2</v>
      </c>
      <c r="J5" s="43"/>
      <c r="K5" s="43"/>
      <c r="L5" s="43"/>
      <c r="M5" s="44"/>
      <c r="N5" s="43"/>
      <c r="O5" s="43"/>
      <c r="P5" s="43"/>
      <c r="Q5" s="128" t="s">
        <v>508</v>
      </c>
      <c r="R5" s="128"/>
      <c r="S5" s="43"/>
      <c r="T5" s="43"/>
    </row>
    <row r="6" spans="1:20" x14ac:dyDescent="0.25">
      <c r="A6" s="19"/>
      <c r="B6" s="19"/>
      <c r="C6" s="19"/>
      <c r="D6" s="17" t="s">
        <v>359</v>
      </c>
      <c r="E6" s="17" t="s">
        <v>6</v>
      </c>
      <c r="F6" s="17" t="s">
        <v>344</v>
      </c>
      <c r="G6" s="125"/>
      <c r="H6" s="19"/>
      <c r="J6" s="43"/>
      <c r="K6" s="45"/>
      <c r="L6" s="43"/>
      <c r="M6" s="45"/>
      <c r="N6" s="45"/>
      <c r="O6" s="46"/>
      <c r="P6" s="43"/>
      <c r="Q6" s="128" t="s">
        <v>507</v>
      </c>
      <c r="R6" s="128"/>
      <c r="S6" s="43"/>
      <c r="T6" s="46"/>
    </row>
    <row r="7" spans="1:20" ht="15.75" customHeight="1" x14ac:dyDescent="0.25">
      <c r="A7" s="20">
        <v>1</v>
      </c>
      <c r="B7" s="20" t="s">
        <v>63</v>
      </c>
      <c r="C7" s="20" t="s">
        <v>10</v>
      </c>
      <c r="D7" s="20">
        <v>4.0999999999999996</v>
      </c>
      <c r="E7" s="20">
        <v>1.5</v>
      </c>
      <c r="F7" s="20">
        <v>0.55000000000000004</v>
      </c>
      <c r="G7" s="20">
        <v>100</v>
      </c>
      <c r="H7" s="21" t="s">
        <v>8</v>
      </c>
      <c r="J7" s="47"/>
      <c r="K7" s="47"/>
      <c r="L7" s="47"/>
      <c r="M7" s="45"/>
      <c r="N7" s="45"/>
      <c r="O7" s="43"/>
      <c r="P7" s="127" t="s">
        <v>404</v>
      </c>
      <c r="Q7" s="127"/>
      <c r="R7" s="127"/>
      <c r="S7" s="127"/>
      <c r="T7" s="47"/>
    </row>
    <row r="8" spans="1:20" ht="15" customHeight="1" x14ac:dyDescent="0.25">
      <c r="A8" s="22">
        <v>2</v>
      </c>
      <c r="B8" s="22" t="s">
        <v>150</v>
      </c>
      <c r="C8" s="22" t="s">
        <v>18</v>
      </c>
      <c r="D8" s="22">
        <v>4.0999999999999996</v>
      </c>
      <c r="E8" s="22">
        <v>1.3</v>
      </c>
      <c r="F8" s="22">
        <v>0.5</v>
      </c>
      <c r="G8" s="22">
        <v>100</v>
      </c>
      <c r="H8" s="21" t="s">
        <v>9</v>
      </c>
      <c r="J8" s="47"/>
      <c r="K8" s="45" t="s">
        <v>506</v>
      </c>
      <c r="L8" s="43"/>
      <c r="M8" s="45" t="s">
        <v>476</v>
      </c>
      <c r="N8" s="45" t="s">
        <v>504</v>
      </c>
      <c r="O8" s="46" t="s">
        <v>505</v>
      </c>
      <c r="P8" s="45" t="s">
        <v>416</v>
      </c>
      <c r="Q8" s="45" t="s">
        <v>415</v>
      </c>
      <c r="R8" s="45" t="s">
        <v>414</v>
      </c>
      <c r="S8" s="45" t="s">
        <v>418</v>
      </c>
      <c r="T8" s="46" t="s">
        <v>510</v>
      </c>
    </row>
    <row r="9" spans="1:20" ht="15.75" customHeight="1" x14ac:dyDescent="0.25">
      <c r="A9" s="20">
        <v>3</v>
      </c>
      <c r="B9" s="20" t="s">
        <v>115</v>
      </c>
      <c r="C9" s="20" t="s">
        <v>15</v>
      </c>
      <c r="D9" s="20">
        <v>4.0999999999999996</v>
      </c>
      <c r="E9" s="20">
        <v>1.3</v>
      </c>
      <c r="F9" s="20">
        <v>0.5</v>
      </c>
      <c r="G9" s="20">
        <v>100</v>
      </c>
      <c r="H9" s="21" t="s">
        <v>10</v>
      </c>
      <c r="J9" s="129" t="s">
        <v>477</v>
      </c>
      <c r="K9" s="129" t="s">
        <v>558</v>
      </c>
      <c r="L9" s="126" t="s">
        <v>478</v>
      </c>
      <c r="P9" s="42"/>
      <c r="S9" s="42"/>
      <c r="T9" s="42"/>
    </row>
    <row r="10" spans="1:20" x14ac:dyDescent="0.25">
      <c r="A10" s="22">
        <v>4</v>
      </c>
      <c r="B10" s="22" t="s">
        <v>177</v>
      </c>
      <c r="C10" s="22" t="s">
        <v>20</v>
      </c>
      <c r="D10" s="22">
        <v>4.0999999999999996</v>
      </c>
      <c r="E10" s="22">
        <v>1.5</v>
      </c>
      <c r="F10" s="22">
        <v>0.55000000000000004</v>
      </c>
      <c r="G10" s="22">
        <v>100</v>
      </c>
      <c r="H10" s="21" t="s">
        <v>11</v>
      </c>
      <c r="J10" s="129"/>
      <c r="K10" s="129"/>
      <c r="L10" s="126"/>
      <c r="M10" s="20"/>
      <c r="N10" s="20"/>
      <c r="O10" s="20"/>
      <c r="T10" s="20"/>
    </row>
    <row r="11" spans="1:20" x14ac:dyDescent="0.25">
      <c r="A11" s="20">
        <v>5</v>
      </c>
      <c r="B11" s="20" t="s">
        <v>236</v>
      </c>
      <c r="C11" s="20" t="s">
        <v>23</v>
      </c>
      <c r="D11" s="20">
        <v>4.0999999999999996</v>
      </c>
      <c r="E11" s="20">
        <v>1.5</v>
      </c>
      <c r="F11" s="20">
        <v>0.55000000000000004</v>
      </c>
      <c r="G11" s="20">
        <v>100</v>
      </c>
      <c r="H11" s="21" t="s">
        <v>12</v>
      </c>
      <c r="J11" s="37"/>
      <c r="K11" s="36" t="s">
        <v>479</v>
      </c>
      <c r="L11" s="37"/>
      <c r="M11" s="20"/>
      <c r="N11" s="37"/>
      <c r="O11" s="37"/>
      <c r="P11" s="37"/>
      <c r="Q11" s="37"/>
      <c r="R11" s="37"/>
      <c r="S11" s="37"/>
      <c r="T11" s="37"/>
    </row>
    <row r="12" spans="1:20" x14ac:dyDescent="0.25">
      <c r="A12" s="22">
        <v>6</v>
      </c>
      <c r="B12" s="22" t="s">
        <v>111</v>
      </c>
      <c r="C12" s="22" t="s">
        <v>14</v>
      </c>
      <c r="D12" s="22">
        <v>4.0999999999999996</v>
      </c>
      <c r="E12" s="22">
        <v>1.5</v>
      </c>
      <c r="F12" s="22">
        <v>0.55000000000000004</v>
      </c>
      <c r="G12" s="22">
        <v>100</v>
      </c>
      <c r="H12" s="21" t="s">
        <v>13</v>
      </c>
      <c r="J12" s="37"/>
      <c r="K12" s="38" t="s">
        <v>590</v>
      </c>
      <c r="L12" s="20" t="s">
        <v>481</v>
      </c>
      <c r="M12" s="20">
        <v>8</v>
      </c>
      <c r="N12" s="20">
        <v>3</v>
      </c>
      <c r="O12" s="20">
        <v>5.5</v>
      </c>
      <c r="P12" s="20" t="s">
        <v>482</v>
      </c>
      <c r="Q12" s="20" t="s">
        <v>482</v>
      </c>
      <c r="R12" s="20" t="s">
        <v>482</v>
      </c>
      <c r="S12" s="20" t="s">
        <v>482</v>
      </c>
      <c r="T12" s="38" t="s">
        <v>483</v>
      </c>
    </row>
    <row r="13" spans="1:20" ht="25.5" x14ac:dyDescent="0.25">
      <c r="A13" s="20">
        <v>7</v>
      </c>
      <c r="B13" s="20" t="s">
        <v>360</v>
      </c>
      <c r="C13" s="20" t="s">
        <v>23</v>
      </c>
      <c r="D13" s="20">
        <v>4.0999999999999996</v>
      </c>
      <c r="E13" s="20">
        <v>1.5</v>
      </c>
      <c r="F13" s="20">
        <v>0.55000000000000004</v>
      </c>
      <c r="G13" s="20">
        <v>100</v>
      </c>
      <c r="H13" s="21" t="s">
        <v>14</v>
      </c>
      <c r="J13" s="37"/>
      <c r="K13" s="38" t="s">
        <v>591</v>
      </c>
      <c r="L13" s="20" t="s">
        <v>484</v>
      </c>
      <c r="M13" s="20">
        <v>8</v>
      </c>
      <c r="N13" s="20">
        <v>3</v>
      </c>
      <c r="O13" s="20">
        <v>5.5</v>
      </c>
      <c r="P13" s="20" t="s">
        <v>482</v>
      </c>
      <c r="Q13" s="20" t="s">
        <v>482</v>
      </c>
      <c r="R13" s="20" t="s">
        <v>482</v>
      </c>
      <c r="S13" s="20" t="s">
        <v>482</v>
      </c>
      <c r="T13" s="38" t="s">
        <v>485</v>
      </c>
    </row>
    <row r="14" spans="1:20" x14ac:dyDescent="0.25">
      <c r="A14" s="22">
        <v>8</v>
      </c>
      <c r="B14" s="22" t="s">
        <v>151</v>
      </c>
      <c r="C14" s="22" t="s">
        <v>18</v>
      </c>
      <c r="D14" s="22">
        <v>4.0999999999999996</v>
      </c>
      <c r="E14" s="22">
        <v>1.3</v>
      </c>
      <c r="F14" s="22">
        <v>0.5</v>
      </c>
      <c r="G14" s="22">
        <v>100</v>
      </c>
      <c r="H14" s="21" t="s">
        <v>15</v>
      </c>
      <c r="J14" s="37"/>
      <c r="K14" s="38" t="s">
        <v>592</v>
      </c>
      <c r="L14" s="20" t="s">
        <v>486</v>
      </c>
      <c r="M14" s="20">
        <v>8</v>
      </c>
      <c r="N14" s="20">
        <v>3</v>
      </c>
      <c r="O14" s="20">
        <v>5.5</v>
      </c>
      <c r="P14" s="20" t="s">
        <v>482</v>
      </c>
      <c r="Q14" s="20" t="s">
        <v>482</v>
      </c>
      <c r="R14" s="20" t="s">
        <v>482</v>
      </c>
      <c r="S14" s="20" t="s">
        <v>482</v>
      </c>
      <c r="T14" s="38" t="s">
        <v>487</v>
      </c>
    </row>
    <row r="15" spans="1:20" ht="25.5" customHeight="1" x14ac:dyDescent="0.25">
      <c r="A15" s="20">
        <v>9</v>
      </c>
      <c r="B15" s="20" t="s">
        <v>152</v>
      </c>
      <c r="C15" s="20" t="s">
        <v>18</v>
      </c>
      <c r="D15" s="20">
        <v>4.0999999999999996</v>
      </c>
      <c r="E15" s="20">
        <v>1.5</v>
      </c>
      <c r="F15" s="20">
        <v>0.55000000000000004</v>
      </c>
      <c r="G15" s="20">
        <v>100</v>
      </c>
      <c r="H15" s="21" t="s">
        <v>16</v>
      </c>
      <c r="J15" s="37"/>
      <c r="K15" s="36" t="s">
        <v>488</v>
      </c>
      <c r="L15" s="37"/>
      <c r="M15" s="20"/>
      <c r="N15" s="37"/>
      <c r="O15" s="37"/>
      <c r="P15" s="20"/>
      <c r="Q15" s="20"/>
      <c r="R15" s="20"/>
      <c r="S15" s="20"/>
      <c r="T15" s="37"/>
    </row>
    <row r="16" spans="1:20" x14ac:dyDescent="0.25">
      <c r="A16" s="22">
        <v>10</v>
      </c>
      <c r="B16" s="22" t="s">
        <v>346</v>
      </c>
      <c r="C16" s="22" t="s">
        <v>24</v>
      </c>
      <c r="D16" s="22">
        <v>4.2</v>
      </c>
      <c r="E16" s="22">
        <v>1.65</v>
      </c>
      <c r="F16" s="22">
        <v>0.6</v>
      </c>
      <c r="G16" s="22">
        <v>110</v>
      </c>
      <c r="H16" s="21" t="s">
        <v>17</v>
      </c>
      <c r="J16" s="37"/>
      <c r="K16" s="38" t="s">
        <v>593</v>
      </c>
      <c r="L16" s="20" t="s">
        <v>481</v>
      </c>
      <c r="M16" s="20">
        <v>5</v>
      </c>
      <c r="N16" s="20">
        <v>3</v>
      </c>
      <c r="O16" s="20">
        <v>4.5</v>
      </c>
      <c r="P16" s="20">
        <v>33</v>
      </c>
      <c r="Q16" s="20">
        <v>12</v>
      </c>
      <c r="R16" s="20" t="s">
        <v>489</v>
      </c>
      <c r="S16" s="20" t="s">
        <v>489</v>
      </c>
      <c r="T16" s="38" t="s">
        <v>483</v>
      </c>
    </row>
    <row r="17" spans="1:20" x14ac:dyDescent="0.25">
      <c r="A17" s="20">
        <v>11</v>
      </c>
      <c r="B17" s="20" t="s">
        <v>276</v>
      </c>
      <c r="C17" s="20" t="s">
        <v>25</v>
      </c>
      <c r="D17" s="20">
        <v>4.0999999999999996</v>
      </c>
      <c r="E17" s="20">
        <v>1.5</v>
      </c>
      <c r="F17" s="20">
        <v>0.55000000000000004</v>
      </c>
      <c r="G17" s="20">
        <v>100</v>
      </c>
      <c r="H17" s="21" t="s">
        <v>18</v>
      </c>
      <c r="J17" s="37"/>
      <c r="K17" s="38" t="s">
        <v>594</v>
      </c>
      <c r="L17" s="20" t="s">
        <v>484</v>
      </c>
      <c r="M17" s="20">
        <v>4.5</v>
      </c>
      <c r="N17" s="20">
        <v>3</v>
      </c>
      <c r="O17" s="20">
        <v>4</v>
      </c>
      <c r="P17" s="20">
        <v>55</v>
      </c>
      <c r="Q17" s="20">
        <v>20</v>
      </c>
      <c r="R17" s="20">
        <v>12</v>
      </c>
      <c r="S17" s="20" t="s">
        <v>489</v>
      </c>
      <c r="T17" s="38" t="s">
        <v>485</v>
      </c>
    </row>
    <row r="18" spans="1:20" x14ac:dyDescent="0.25">
      <c r="A18" s="22">
        <v>12</v>
      </c>
      <c r="B18" s="22" t="s">
        <v>334</v>
      </c>
      <c r="C18" s="22" t="s">
        <v>29</v>
      </c>
      <c r="D18" s="22">
        <v>4.0999999999999996</v>
      </c>
      <c r="E18" s="22">
        <v>1.3</v>
      </c>
      <c r="F18" s="22">
        <v>0.5</v>
      </c>
      <c r="G18" s="22">
        <v>100</v>
      </c>
      <c r="H18" s="21" t="s">
        <v>19</v>
      </c>
      <c r="J18" s="37"/>
      <c r="K18" s="38" t="s">
        <v>595</v>
      </c>
      <c r="L18" s="20" t="s">
        <v>486</v>
      </c>
      <c r="M18" s="20">
        <v>4.5</v>
      </c>
      <c r="N18" s="20">
        <v>3</v>
      </c>
      <c r="O18" s="20">
        <v>4.5</v>
      </c>
      <c r="P18" s="20">
        <v>55</v>
      </c>
      <c r="Q18" s="20">
        <v>12</v>
      </c>
      <c r="R18" s="20" t="s">
        <v>489</v>
      </c>
      <c r="S18" s="20" t="s">
        <v>489</v>
      </c>
      <c r="T18" s="38" t="s">
        <v>487</v>
      </c>
    </row>
    <row r="19" spans="1:20" ht="25.5" customHeight="1" x14ac:dyDescent="0.25">
      <c r="A19" s="20">
        <v>13</v>
      </c>
      <c r="B19" s="20" t="s">
        <v>178</v>
      </c>
      <c r="C19" s="20" t="s">
        <v>20</v>
      </c>
      <c r="D19" s="20">
        <v>4.0999999999999996</v>
      </c>
      <c r="E19" s="20">
        <v>1.5</v>
      </c>
      <c r="F19" s="20">
        <v>0.55000000000000004</v>
      </c>
      <c r="G19" s="20">
        <v>100</v>
      </c>
      <c r="H19" s="21" t="s">
        <v>20</v>
      </c>
      <c r="J19" s="37"/>
      <c r="K19" s="36" t="s">
        <v>490</v>
      </c>
      <c r="L19" s="37"/>
      <c r="M19" s="20"/>
      <c r="N19" s="37"/>
      <c r="O19" s="37"/>
      <c r="P19" s="20"/>
      <c r="Q19" s="20"/>
      <c r="R19" s="20"/>
      <c r="S19" s="20"/>
      <c r="T19" s="37"/>
    </row>
    <row r="20" spans="1:20" x14ac:dyDescent="0.25">
      <c r="A20" s="22">
        <v>14</v>
      </c>
      <c r="B20" s="22" t="s">
        <v>361</v>
      </c>
      <c r="C20" s="22" t="s">
        <v>20</v>
      </c>
      <c r="D20" s="22">
        <v>4.0999999999999996</v>
      </c>
      <c r="E20" s="22">
        <v>1.5</v>
      </c>
      <c r="F20" s="22">
        <v>0.55000000000000004</v>
      </c>
      <c r="G20" s="22">
        <v>100</v>
      </c>
      <c r="H20" s="21" t="s">
        <v>21</v>
      </c>
      <c r="J20" s="37"/>
      <c r="K20" s="38" t="s">
        <v>596</v>
      </c>
      <c r="L20" s="20" t="s">
        <v>481</v>
      </c>
      <c r="M20" s="20">
        <v>3</v>
      </c>
      <c r="N20" s="20">
        <v>3</v>
      </c>
      <c r="O20" s="20">
        <v>2.5</v>
      </c>
      <c r="P20" s="20">
        <v>20</v>
      </c>
      <c r="Q20" s="20" t="s">
        <v>489</v>
      </c>
      <c r="R20" s="20" t="s">
        <v>489</v>
      </c>
      <c r="S20" s="20" t="s">
        <v>489</v>
      </c>
      <c r="T20" s="38" t="s">
        <v>483</v>
      </c>
    </row>
    <row r="21" spans="1:20" x14ac:dyDescent="0.25">
      <c r="A21" s="20">
        <v>15</v>
      </c>
      <c r="B21" s="20" t="s">
        <v>70</v>
      </c>
      <c r="C21" s="20" t="s">
        <v>11</v>
      </c>
      <c r="D21" s="20">
        <v>4.0999999999999996</v>
      </c>
      <c r="E21" s="20">
        <v>1.3</v>
      </c>
      <c r="F21" s="20">
        <v>0.5</v>
      </c>
      <c r="G21" s="20">
        <v>100</v>
      </c>
      <c r="H21" s="9" t="s">
        <v>22</v>
      </c>
      <c r="J21" s="37"/>
      <c r="K21" s="38" t="s">
        <v>597</v>
      </c>
      <c r="L21" s="20" t="s">
        <v>484</v>
      </c>
      <c r="M21" s="20">
        <v>3.5</v>
      </c>
      <c r="N21" s="20">
        <v>3</v>
      </c>
      <c r="O21" s="20">
        <v>3</v>
      </c>
      <c r="P21" s="20">
        <v>33</v>
      </c>
      <c r="Q21" s="20">
        <v>12</v>
      </c>
      <c r="R21" s="20" t="s">
        <v>489</v>
      </c>
      <c r="S21" s="20" t="s">
        <v>489</v>
      </c>
      <c r="T21" s="38" t="s">
        <v>485</v>
      </c>
    </row>
    <row r="22" spans="1:20" ht="15.75" thickBot="1" x14ac:dyDescent="0.3">
      <c r="A22" s="22">
        <v>16</v>
      </c>
      <c r="B22" s="22" t="s">
        <v>221</v>
      </c>
      <c r="C22" s="22" t="s">
        <v>21</v>
      </c>
      <c r="D22" s="22">
        <v>4.0999999999999996</v>
      </c>
      <c r="E22" s="22">
        <v>1.3</v>
      </c>
      <c r="F22" s="22">
        <v>0.5</v>
      </c>
      <c r="G22" s="22">
        <v>100</v>
      </c>
      <c r="H22" s="9" t="s">
        <v>23</v>
      </c>
      <c r="J22" s="39"/>
      <c r="K22" s="40" t="s">
        <v>598</v>
      </c>
      <c r="L22" s="26" t="s">
        <v>486</v>
      </c>
      <c r="M22" s="26">
        <v>3</v>
      </c>
      <c r="N22" s="26">
        <v>3</v>
      </c>
      <c r="O22" s="26">
        <v>2.5</v>
      </c>
      <c r="P22" s="26">
        <v>33</v>
      </c>
      <c r="Q22" s="26" t="s">
        <v>489</v>
      </c>
      <c r="R22" s="26" t="s">
        <v>489</v>
      </c>
      <c r="S22" s="26" t="s">
        <v>489</v>
      </c>
      <c r="T22" s="40" t="s">
        <v>487</v>
      </c>
    </row>
    <row r="23" spans="1:20" ht="26.25" customHeight="1" x14ac:dyDescent="0.25">
      <c r="A23" s="20">
        <v>17</v>
      </c>
      <c r="B23" s="20" t="s">
        <v>180</v>
      </c>
      <c r="C23" s="20" t="s">
        <v>20</v>
      </c>
      <c r="D23" s="20">
        <v>4.0999999999999996</v>
      </c>
      <c r="E23" s="20">
        <v>1.5</v>
      </c>
      <c r="F23" s="20">
        <v>0.55000000000000004</v>
      </c>
      <c r="G23" s="20">
        <v>100</v>
      </c>
      <c r="H23" s="9" t="s">
        <v>24</v>
      </c>
      <c r="J23" s="35" t="s">
        <v>491</v>
      </c>
      <c r="K23" s="36" t="s">
        <v>549</v>
      </c>
      <c r="L23" s="20" t="s">
        <v>492</v>
      </c>
      <c r="M23" s="20"/>
      <c r="N23" s="37"/>
      <c r="O23" s="37"/>
      <c r="P23" s="20"/>
      <c r="Q23" s="20"/>
      <c r="R23" s="20"/>
      <c r="S23" s="20"/>
      <c r="T23" s="37"/>
    </row>
    <row r="24" spans="1:20" x14ac:dyDescent="0.25">
      <c r="A24" s="22">
        <v>18</v>
      </c>
      <c r="B24" s="22" t="s">
        <v>277</v>
      </c>
      <c r="C24" s="22" t="s">
        <v>25</v>
      </c>
      <c r="D24" s="22">
        <v>4.0999999999999996</v>
      </c>
      <c r="E24" s="22">
        <v>1.5</v>
      </c>
      <c r="F24" s="22">
        <v>0.55000000000000004</v>
      </c>
      <c r="G24" s="22">
        <v>100</v>
      </c>
      <c r="H24" s="9" t="s">
        <v>25</v>
      </c>
      <c r="J24" s="37"/>
      <c r="K24" s="38" t="s">
        <v>599</v>
      </c>
      <c r="L24" s="20" t="s">
        <v>481</v>
      </c>
      <c r="M24" s="20">
        <v>6</v>
      </c>
      <c r="N24" s="20">
        <v>2.5</v>
      </c>
      <c r="O24" s="20">
        <v>5</v>
      </c>
      <c r="P24" s="20" t="s">
        <v>482</v>
      </c>
      <c r="Q24" s="20" t="s">
        <v>482</v>
      </c>
      <c r="R24" s="20">
        <v>55</v>
      </c>
      <c r="S24" s="20">
        <v>33</v>
      </c>
      <c r="T24" s="38" t="s">
        <v>483</v>
      </c>
    </row>
    <row r="25" spans="1:20" x14ac:dyDescent="0.25">
      <c r="A25" s="20">
        <v>19</v>
      </c>
      <c r="B25" s="20" t="s">
        <v>252</v>
      </c>
      <c r="C25" s="20" t="s">
        <v>24</v>
      </c>
      <c r="D25" s="20">
        <v>4.2</v>
      </c>
      <c r="E25" s="20">
        <v>1.65</v>
      </c>
      <c r="F25" s="20">
        <v>0.6</v>
      </c>
      <c r="G25" s="20">
        <v>100</v>
      </c>
      <c r="H25" s="9" t="s">
        <v>26</v>
      </c>
      <c r="J25" s="37"/>
      <c r="K25" s="38" t="s">
        <v>600</v>
      </c>
      <c r="L25" s="20" t="s">
        <v>495</v>
      </c>
      <c r="M25" s="20">
        <v>4</v>
      </c>
      <c r="N25" s="20">
        <v>2.5</v>
      </c>
      <c r="O25" s="20">
        <v>4</v>
      </c>
      <c r="P25" s="20" t="s">
        <v>496</v>
      </c>
      <c r="Q25" s="20" t="s">
        <v>496</v>
      </c>
      <c r="R25" s="20" t="s">
        <v>496</v>
      </c>
      <c r="S25" s="20" t="s">
        <v>496</v>
      </c>
      <c r="T25" s="38" t="s">
        <v>497</v>
      </c>
    </row>
    <row r="26" spans="1:20" x14ac:dyDescent="0.25">
      <c r="A26" s="34">
        <v>20</v>
      </c>
      <c r="B26" s="34" t="s">
        <v>31</v>
      </c>
      <c r="C26" s="34" t="s">
        <v>8</v>
      </c>
      <c r="D26" s="34">
        <v>3</v>
      </c>
      <c r="E26" s="34">
        <v>1.1000000000000001</v>
      </c>
      <c r="F26" s="34">
        <v>0.43</v>
      </c>
      <c r="G26" s="34">
        <v>110</v>
      </c>
      <c r="H26" s="9" t="s">
        <v>27</v>
      </c>
      <c r="J26" s="37"/>
      <c r="K26" s="38" t="s">
        <v>601</v>
      </c>
      <c r="L26" s="20" t="s">
        <v>499</v>
      </c>
      <c r="M26" s="20">
        <v>4</v>
      </c>
      <c r="N26" s="20">
        <v>2.5</v>
      </c>
      <c r="O26" s="20">
        <v>3.5</v>
      </c>
      <c r="P26" s="20" t="s">
        <v>500</v>
      </c>
      <c r="Q26" s="20" t="s">
        <v>500</v>
      </c>
      <c r="R26" s="20" t="s">
        <v>500</v>
      </c>
      <c r="S26" s="20" t="s">
        <v>500</v>
      </c>
      <c r="T26" s="38" t="s">
        <v>501</v>
      </c>
    </row>
    <row r="27" spans="1:20" ht="15.75" thickBot="1" x14ac:dyDescent="0.3">
      <c r="A27" s="20">
        <v>21</v>
      </c>
      <c r="B27" s="20" t="s">
        <v>220</v>
      </c>
      <c r="C27" s="20" t="s">
        <v>21</v>
      </c>
      <c r="D27" s="20">
        <v>4.0999999999999996</v>
      </c>
      <c r="E27" s="20">
        <v>1.1000000000000001</v>
      </c>
      <c r="F27" s="20">
        <v>0.43</v>
      </c>
      <c r="G27" s="20">
        <v>100</v>
      </c>
      <c r="H27" s="9" t="s">
        <v>28</v>
      </c>
      <c r="J27" s="39"/>
      <c r="K27" s="40" t="s">
        <v>602</v>
      </c>
      <c r="L27" s="26" t="s">
        <v>502</v>
      </c>
      <c r="M27" s="26">
        <v>3</v>
      </c>
      <c r="N27" s="26">
        <v>2.5</v>
      </c>
      <c r="O27" s="26">
        <v>2</v>
      </c>
      <c r="P27" s="26" t="s">
        <v>503</v>
      </c>
      <c r="Q27" s="26" t="s">
        <v>503</v>
      </c>
      <c r="R27" s="26" t="s">
        <v>503</v>
      </c>
      <c r="S27" s="26" t="s">
        <v>503</v>
      </c>
      <c r="T27" s="40" t="s">
        <v>503</v>
      </c>
    </row>
    <row r="28" spans="1:20" ht="25.5" customHeight="1" x14ac:dyDescent="0.25">
      <c r="A28" s="22">
        <v>22</v>
      </c>
      <c r="B28" s="22" t="s">
        <v>222</v>
      </c>
      <c r="C28" s="22" t="s">
        <v>22</v>
      </c>
      <c r="D28" s="22">
        <v>4.2</v>
      </c>
      <c r="E28" s="22">
        <v>1.65</v>
      </c>
      <c r="F28" s="22">
        <v>0.6</v>
      </c>
      <c r="G28" s="22">
        <v>110</v>
      </c>
      <c r="H28" s="9" t="s">
        <v>362</v>
      </c>
      <c r="J28" s="35" t="s">
        <v>525</v>
      </c>
      <c r="K28" s="36" t="s">
        <v>550</v>
      </c>
      <c r="L28" s="20" t="s">
        <v>511</v>
      </c>
      <c r="M28" s="49"/>
      <c r="N28" s="50"/>
      <c r="O28" s="50"/>
      <c r="P28" s="49"/>
      <c r="Q28" s="49"/>
      <c r="R28" s="49"/>
      <c r="S28" s="49"/>
      <c r="T28" s="50"/>
    </row>
    <row r="29" spans="1:20" ht="26.25" customHeight="1" x14ac:dyDescent="0.25">
      <c r="A29" s="20">
        <v>23</v>
      </c>
      <c r="B29" s="20" t="s">
        <v>116</v>
      </c>
      <c r="C29" s="20" t="s">
        <v>15</v>
      </c>
      <c r="D29" s="20">
        <v>4.0999999999999996</v>
      </c>
      <c r="E29" s="20">
        <v>1.3</v>
      </c>
      <c r="F29" s="20">
        <v>0.5</v>
      </c>
      <c r="G29" s="20">
        <v>100</v>
      </c>
      <c r="J29" s="50"/>
      <c r="K29" s="36" t="s">
        <v>512</v>
      </c>
      <c r="L29" s="50"/>
      <c r="M29" s="49"/>
      <c r="N29" s="50"/>
      <c r="O29" s="50"/>
      <c r="P29" s="49"/>
      <c r="Q29" s="49"/>
      <c r="R29" s="49"/>
      <c r="S29" s="49"/>
      <c r="T29" s="50"/>
    </row>
    <row r="30" spans="1:20" x14ac:dyDescent="0.25">
      <c r="A30" s="22">
        <v>24</v>
      </c>
      <c r="B30" s="22" t="s">
        <v>308</v>
      </c>
      <c r="C30" s="22" t="s">
        <v>27</v>
      </c>
      <c r="D30" s="22">
        <v>4.2</v>
      </c>
      <c r="E30" s="22">
        <v>1.65</v>
      </c>
      <c r="F30" s="22">
        <v>0.6</v>
      </c>
      <c r="G30" s="22">
        <v>100</v>
      </c>
      <c r="J30" s="50"/>
      <c r="K30" s="20" t="s">
        <v>493</v>
      </c>
      <c r="L30" s="49" t="s">
        <v>521</v>
      </c>
      <c r="M30" s="49">
        <v>6</v>
      </c>
      <c r="N30" s="20">
        <v>2.5</v>
      </c>
      <c r="O30" s="20">
        <v>5</v>
      </c>
      <c r="P30" s="20" t="s">
        <v>482</v>
      </c>
      <c r="Q30" s="20">
        <v>55</v>
      </c>
      <c r="R30" s="20">
        <v>33</v>
      </c>
      <c r="S30" s="20">
        <v>33</v>
      </c>
      <c r="T30" s="20" t="s">
        <v>483</v>
      </c>
    </row>
    <row r="31" spans="1:20" x14ac:dyDescent="0.25">
      <c r="A31" s="20">
        <v>25</v>
      </c>
      <c r="B31" s="20" t="s">
        <v>219</v>
      </c>
      <c r="C31" s="20" t="s">
        <v>21</v>
      </c>
      <c r="D31" s="20">
        <v>4.0999999999999996</v>
      </c>
      <c r="E31" s="20">
        <v>1.3</v>
      </c>
      <c r="F31" s="20">
        <v>0.5</v>
      </c>
      <c r="G31" s="20">
        <v>100</v>
      </c>
      <c r="J31" s="50"/>
      <c r="K31" s="20" t="s">
        <v>522</v>
      </c>
      <c r="L31" s="49" t="s">
        <v>495</v>
      </c>
      <c r="M31" s="49">
        <v>4</v>
      </c>
      <c r="N31" s="20">
        <v>2.5</v>
      </c>
      <c r="O31" s="20">
        <v>3</v>
      </c>
      <c r="P31" s="20" t="s">
        <v>496</v>
      </c>
      <c r="Q31" s="20" t="s">
        <v>496</v>
      </c>
      <c r="R31" s="20" t="s">
        <v>496</v>
      </c>
      <c r="S31" s="20" t="s">
        <v>496</v>
      </c>
      <c r="T31" s="20" t="s">
        <v>497</v>
      </c>
    </row>
    <row r="32" spans="1:20" x14ac:dyDescent="0.25">
      <c r="A32" s="22">
        <v>26</v>
      </c>
      <c r="B32" s="22" t="s">
        <v>363</v>
      </c>
      <c r="C32" s="22" t="s">
        <v>21</v>
      </c>
      <c r="D32" s="22">
        <v>4.0999999999999996</v>
      </c>
      <c r="E32" s="22">
        <v>1.5</v>
      </c>
      <c r="F32" s="22">
        <v>0.55000000000000004</v>
      </c>
      <c r="G32" s="22">
        <v>100</v>
      </c>
      <c r="J32" s="50"/>
      <c r="K32" s="20" t="s">
        <v>519</v>
      </c>
      <c r="L32" s="49" t="s">
        <v>520</v>
      </c>
      <c r="M32" s="49"/>
      <c r="N32" s="37"/>
      <c r="O32" s="20">
        <v>3</v>
      </c>
      <c r="P32" s="20" t="s">
        <v>489</v>
      </c>
      <c r="Q32" s="20" t="s">
        <v>489</v>
      </c>
      <c r="R32" s="20" t="s">
        <v>489</v>
      </c>
      <c r="S32" s="20" t="s">
        <v>489</v>
      </c>
      <c r="T32" s="20" t="s">
        <v>485</v>
      </c>
    </row>
    <row r="33" spans="1:20" ht="25.5" x14ac:dyDescent="0.25">
      <c r="A33" s="20">
        <v>27</v>
      </c>
      <c r="B33" s="20" t="s">
        <v>218</v>
      </c>
      <c r="C33" s="20" t="s">
        <v>21</v>
      </c>
      <c r="D33" s="20" t="s">
        <v>618</v>
      </c>
      <c r="E33" s="20">
        <v>1.5</v>
      </c>
      <c r="F33" s="20">
        <v>0.55000000000000004</v>
      </c>
      <c r="G33" s="20">
        <v>100</v>
      </c>
      <c r="J33" s="50"/>
      <c r="K33" s="20" t="s">
        <v>498</v>
      </c>
      <c r="L33" s="49" t="s">
        <v>499</v>
      </c>
      <c r="M33" s="49">
        <v>4</v>
      </c>
      <c r="N33" s="20">
        <v>3</v>
      </c>
      <c r="O33" s="20">
        <v>3.5</v>
      </c>
      <c r="P33" s="20" t="s">
        <v>500</v>
      </c>
      <c r="Q33" s="20" t="s">
        <v>500</v>
      </c>
      <c r="R33" s="20" t="s">
        <v>500</v>
      </c>
      <c r="S33" s="20" t="s">
        <v>500</v>
      </c>
      <c r="T33" s="20" t="s">
        <v>501</v>
      </c>
    </row>
    <row r="34" spans="1:20" x14ac:dyDescent="0.25">
      <c r="A34" s="22">
        <v>28</v>
      </c>
      <c r="B34" s="22" t="s">
        <v>10</v>
      </c>
      <c r="C34" s="22" t="s">
        <v>10</v>
      </c>
      <c r="D34" s="22" t="s">
        <v>618</v>
      </c>
      <c r="E34" s="22">
        <v>1.5</v>
      </c>
      <c r="F34" s="22">
        <v>0.55000000000000004</v>
      </c>
      <c r="G34" s="22">
        <v>100</v>
      </c>
      <c r="J34" s="50"/>
      <c r="K34" s="20" t="s">
        <v>524</v>
      </c>
      <c r="L34" s="49" t="s">
        <v>523</v>
      </c>
      <c r="M34" s="49">
        <v>4</v>
      </c>
      <c r="N34" s="20">
        <v>3</v>
      </c>
      <c r="O34" s="20">
        <v>3.5</v>
      </c>
      <c r="P34" s="20" t="s">
        <v>513</v>
      </c>
      <c r="Q34" s="20" t="s">
        <v>513</v>
      </c>
      <c r="R34" s="20" t="s">
        <v>513</v>
      </c>
      <c r="S34" s="20" t="s">
        <v>513</v>
      </c>
      <c r="T34" s="20" t="s">
        <v>513</v>
      </c>
    </row>
    <row r="35" spans="1:20" x14ac:dyDescent="0.25">
      <c r="A35" s="20">
        <v>29</v>
      </c>
      <c r="B35" s="20" t="s">
        <v>103</v>
      </c>
      <c r="C35" s="20" t="s">
        <v>14</v>
      </c>
      <c r="D35" s="20">
        <v>4.0999999999999996</v>
      </c>
      <c r="E35" s="20">
        <v>1.5</v>
      </c>
      <c r="F35" s="20">
        <v>0.55000000000000004</v>
      </c>
      <c r="G35" s="20">
        <v>100</v>
      </c>
      <c r="J35" s="50"/>
      <c r="K35" s="130" t="s">
        <v>514</v>
      </c>
      <c r="L35" s="49"/>
      <c r="M35" s="49"/>
      <c r="N35" s="50"/>
      <c r="O35" s="50"/>
      <c r="P35" s="49"/>
      <c r="Q35" s="49"/>
      <c r="R35" s="49"/>
      <c r="S35" s="49"/>
      <c r="T35" s="50"/>
    </row>
    <row r="36" spans="1:20" x14ac:dyDescent="0.25">
      <c r="A36" s="22">
        <v>30</v>
      </c>
      <c r="B36" s="22" t="s">
        <v>216</v>
      </c>
      <c r="C36" s="22" t="s">
        <v>21</v>
      </c>
      <c r="D36" s="22">
        <v>4.0999999999999996</v>
      </c>
      <c r="E36" s="22">
        <v>1.3</v>
      </c>
      <c r="F36" s="22">
        <v>0.5</v>
      </c>
      <c r="G36" s="22">
        <v>100</v>
      </c>
      <c r="J36" s="50"/>
      <c r="K36" s="130"/>
      <c r="L36" s="49"/>
      <c r="M36" s="49"/>
      <c r="N36" s="50"/>
      <c r="O36" s="50"/>
      <c r="P36" s="49"/>
      <c r="Q36" s="49"/>
      <c r="R36" s="49"/>
      <c r="S36" s="49"/>
      <c r="T36" s="50"/>
    </row>
    <row r="37" spans="1:20" x14ac:dyDescent="0.25">
      <c r="A37" s="20">
        <v>31</v>
      </c>
      <c r="B37" s="20" t="s">
        <v>11</v>
      </c>
      <c r="C37" s="20" t="s">
        <v>11</v>
      </c>
      <c r="D37" s="20">
        <v>4.0999999999999996</v>
      </c>
      <c r="E37" s="20">
        <v>1.3</v>
      </c>
      <c r="F37" s="20">
        <v>0.5</v>
      </c>
      <c r="G37" s="20">
        <v>100</v>
      </c>
      <c r="J37" s="50"/>
      <c r="K37" s="52" t="s">
        <v>527</v>
      </c>
      <c r="L37" s="49" t="s">
        <v>484</v>
      </c>
      <c r="M37" s="49">
        <v>8</v>
      </c>
      <c r="N37" s="20">
        <v>2</v>
      </c>
      <c r="O37" s="20">
        <v>4</v>
      </c>
      <c r="P37" s="20" t="s">
        <v>482</v>
      </c>
      <c r="Q37" s="20">
        <v>75</v>
      </c>
      <c r="R37" s="20">
        <v>55</v>
      </c>
      <c r="S37" s="20">
        <v>33</v>
      </c>
      <c r="T37" s="20" t="s">
        <v>483</v>
      </c>
    </row>
    <row r="38" spans="1:20" x14ac:dyDescent="0.25">
      <c r="A38" s="22">
        <v>32</v>
      </c>
      <c r="B38" s="22" t="s">
        <v>278</v>
      </c>
      <c r="C38" s="22" t="s">
        <v>25</v>
      </c>
      <c r="D38" s="22">
        <v>4.2</v>
      </c>
      <c r="E38" s="22">
        <v>1.65</v>
      </c>
      <c r="F38" s="22">
        <v>0.6</v>
      </c>
      <c r="G38" s="22">
        <v>110</v>
      </c>
      <c r="J38" s="50"/>
      <c r="K38" s="52" t="s">
        <v>528</v>
      </c>
      <c r="L38" s="49" t="s">
        <v>484</v>
      </c>
      <c r="M38" s="49">
        <v>6</v>
      </c>
      <c r="N38" s="20">
        <v>2</v>
      </c>
      <c r="O38" s="20">
        <v>5</v>
      </c>
      <c r="P38" s="20" t="s">
        <v>482</v>
      </c>
      <c r="Q38" s="20">
        <v>55</v>
      </c>
      <c r="R38" s="20">
        <v>33</v>
      </c>
      <c r="S38" s="20">
        <v>20</v>
      </c>
      <c r="T38" s="37"/>
    </row>
    <row r="39" spans="1:20" ht="15.75" thickBot="1" x14ac:dyDescent="0.3">
      <c r="A39" s="20">
        <v>33</v>
      </c>
      <c r="B39" s="20" t="s">
        <v>32</v>
      </c>
      <c r="C39" s="20" t="s">
        <v>8</v>
      </c>
      <c r="D39" s="20">
        <v>3</v>
      </c>
      <c r="E39" s="20">
        <v>0.9</v>
      </c>
      <c r="F39" s="20">
        <v>0.35</v>
      </c>
      <c r="G39" s="20">
        <v>100</v>
      </c>
      <c r="J39" s="39"/>
      <c r="K39" s="51" t="s">
        <v>529</v>
      </c>
      <c r="L39" s="26" t="s">
        <v>526</v>
      </c>
      <c r="M39" s="26">
        <v>3.2</v>
      </c>
      <c r="N39" s="26">
        <v>2</v>
      </c>
      <c r="O39" s="26">
        <v>3.2</v>
      </c>
      <c r="P39" s="26">
        <v>20</v>
      </c>
      <c r="Q39" s="26">
        <v>12</v>
      </c>
      <c r="R39" s="26">
        <v>12</v>
      </c>
      <c r="S39" s="26" t="s">
        <v>489</v>
      </c>
      <c r="T39" s="39"/>
    </row>
    <row r="40" spans="1:20" x14ac:dyDescent="0.25">
      <c r="A40" s="22">
        <v>34</v>
      </c>
      <c r="B40" s="22" t="s">
        <v>108</v>
      </c>
      <c r="C40" s="22" t="s">
        <v>14</v>
      </c>
      <c r="D40" s="22">
        <v>4.0999999999999996</v>
      </c>
      <c r="E40" s="22">
        <v>1.3</v>
      </c>
      <c r="F40" s="22">
        <v>0.5</v>
      </c>
      <c r="G40" s="22">
        <v>100</v>
      </c>
      <c r="J40" s="53" t="s">
        <v>530</v>
      </c>
      <c r="K40" s="48" t="s">
        <v>551</v>
      </c>
      <c r="L40" s="49" t="s">
        <v>531</v>
      </c>
      <c r="M40" s="49"/>
      <c r="N40" s="50"/>
      <c r="O40" s="50"/>
      <c r="P40" s="49"/>
      <c r="Q40" s="49"/>
      <c r="R40" s="49"/>
      <c r="S40" s="49"/>
      <c r="T40" s="50"/>
    </row>
    <row r="41" spans="1:20" x14ac:dyDescent="0.25">
      <c r="A41" s="20">
        <v>35</v>
      </c>
      <c r="B41" s="20" t="s">
        <v>238</v>
      </c>
      <c r="C41" s="20" t="s">
        <v>23</v>
      </c>
      <c r="D41" s="20">
        <v>4.0999999999999996</v>
      </c>
      <c r="E41" s="20">
        <v>1.5</v>
      </c>
      <c r="F41" s="20">
        <v>0.55000000000000004</v>
      </c>
      <c r="G41" s="20">
        <v>100</v>
      </c>
      <c r="J41" s="50"/>
      <c r="K41" s="129" t="s">
        <v>566</v>
      </c>
      <c r="L41" s="49"/>
      <c r="M41" s="49"/>
      <c r="N41" s="50"/>
      <c r="O41" s="50"/>
      <c r="P41" s="49"/>
      <c r="Q41" s="49"/>
      <c r="R41" s="49"/>
      <c r="S41" s="49"/>
      <c r="T41" s="50"/>
    </row>
    <row r="42" spans="1:20" x14ac:dyDescent="0.25">
      <c r="A42" s="22">
        <v>36</v>
      </c>
      <c r="B42" s="22" t="s">
        <v>181</v>
      </c>
      <c r="C42" s="22" t="s">
        <v>20</v>
      </c>
      <c r="D42" s="22">
        <v>4.2</v>
      </c>
      <c r="E42" s="22">
        <v>1.65</v>
      </c>
      <c r="F42" s="22">
        <v>0.6</v>
      </c>
      <c r="G42" s="22">
        <v>110</v>
      </c>
      <c r="J42" s="50"/>
      <c r="K42" s="129"/>
      <c r="L42" s="50"/>
      <c r="M42" s="49"/>
      <c r="N42" s="50"/>
      <c r="O42" s="50"/>
      <c r="P42" s="49"/>
      <c r="Q42" s="49"/>
      <c r="R42" s="49"/>
      <c r="S42" s="49"/>
      <c r="T42" s="50"/>
    </row>
    <row r="43" spans="1:20" x14ac:dyDescent="0.25">
      <c r="A43" s="20">
        <v>37</v>
      </c>
      <c r="B43" s="20" t="s">
        <v>364</v>
      </c>
      <c r="C43" s="20" t="s">
        <v>8</v>
      </c>
      <c r="D43" s="20">
        <v>4.0999999999999996</v>
      </c>
      <c r="E43" s="20">
        <v>0.9</v>
      </c>
      <c r="F43" s="20">
        <v>0.35</v>
      </c>
      <c r="G43" s="20">
        <v>100</v>
      </c>
      <c r="J43" s="50"/>
      <c r="K43" s="49" t="s">
        <v>603</v>
      </c>
      <c r="L43" s="49" t="s">
        <v>481</v>
      </c>
      <c r="M43" s="49">
        <v>7</v>
      </c>
      <c r="N43" s="20">
        <v>2.5</v>
      </c>
      <c r="O43" s="20">
        <v>5.5</v>
      </c>
      <c r="P43" s="20" t="s">
        <v>482</v>
      </c>
      <c r="Q43" s="20" t="s">
        <v>482</v>
      </c>
      <c r="R43" s="20" t="s">
        <v>482</v>
      </c>
      <c r="S43" s="20" t="s">
        <v>482</v>
      </c>
      <c r="T43" s="50"/>
    </row>
    <row r="44" spans="1:20" x14ac:dyDescent="0.25">
      <c r="A44" s="34"/>
      <c r="B44" s="34" t="s">
        <v>365</v>
      </c>
      <c r="C44" s="34" t="s">
        <v>8</v>
      </c>
      <c r="D44" s="34">
        <v>4.0999999999999996</v>
      </c>
      <c r="E44" s="34">
        <v>1.1000000000000001</v>
      </c>
      <c r="F44" s="34">
        <v>0.43</v>
      </c>
      <c r="G44" s="34">
        <v>100</v>
      </c>
      <c r="J44" s="50"/>
      <c r="K44" s="49" t="s">
        <v>604</v>
      </c>
      <c r="L44" s="49" t="s">
        <v>499</v>
      </c>
      <c r="M44" s="49">
        <v>4.5</v>
      </c>
      <c r="N44" s="20">
        <v>3</v>
      </c>
      <c r="O44" s="20">
        <v>4</v>
      </c>
      <c r="P44" s="20" t="s">
        <v>500</v>
      </c>
      <c r="Q44" s="20" t="s">
        <v>500</v>
      </c>
      <c r="R44" s="20" t="s">
        <v>500</v>
      </c>
      <c r="S44" s="20" t="s">
        <v>500</v>
      </c>
      <c r="T44" s="20" t="s">
        <v>501</v>
      </c>
    </row>
    <row r="45" spans="1:20" x14ac:dyDescent="0.25">
      <c r="A45" s="20">
        <v>38</v>
      </c>
      <c r="B45" s="20" t="s">
        <v>366</v>
      </c>
      <c r="C45" s="20" t="s">
        <v>20</v>
      </c>
      <c r="D45" s="20">
        <v>4.2</v>
      </c>
      <c r="E45" s="20">
        <v>1.65</v>
      </c>
      <c r="F45" s="20">
        <v>0.6</v>
      </c>
      <c r="G45" s="20">
        <v>100</v>
      </c>
      <c r="J45" s="50"/>
      <c r="K45" s="55" t="s">
        <v>515</v>
      </c>
      <c r="L45" s="50"/>
      <c r="M45" s="49"/>
      <c r="N45" s="50"/>
      <c r="O45" s="50"/>
      <c r="P45" s="49"/>
      <c r="Q45" s="49"/>
      <c r="R45" s="49"/>
      <c r="S45" s="49"/>
      <c r="T45" s="50"/>
    </row>
    <row r="46" spans="1:20" x14ac:dyDescent="0.25">
      <c r="A46" s="22">
        <v>39</v>
      </c>
      <c r="B46" s="22" t="s">
        <v>117</v>
      </c>
      <c r="C46" s="22" t="s">
        <v>15</v>
      </c>
      <c r="D46" s="22">
        <v>4.0999999999999996</v>
      </c>
      <c r="E46" s="22">
        <v>1.3</v>
      </c>
      <c r="F46" s="22">
        <v>0.5</v>
      </c>
      <c r="G46" s="22">
        <v>100</v>
      </c>
      <c r="J46" s="50"/>
      <c r="K46" s="49" t="s">
        <v>605</v>
      </c>
      <c r="L46" s="49" t="s">
        <v>484</v>
      </c>
      <c r="M46" s="49">
        <v>8</v>
      </c>
      <c r="N46" s="20">
        <v>2.5</v>
      </c>
      <c r="O46" s="20">
        <v>4</v>
      </c>
      <c r="P46" s="20" t="s">
        <v>482</v>
      </c>
      <c r="Q46" s="20" t="s">
        <v>482</v>
      </c>
      <c r="R46" s="20" t="s">
        <v>482</v>
      </c>
      <c r="S46" s="20" t="s">
        <v>482</v>
      </c>
      <c r="T46" s="37"/>
    </row>
    <row r="47" spans="1:20" ht="15.75" thickBot="1" x14ac:dyDescent="0.3">
      <c r="A47" s="20">
        <v>40</v>
      </c>
      <c r="B47" s="20" t="s">
        <v>153</v>
      </c>
      <c r="C47" s="20" t="s">
        <v>18</v>
      </c>
      <c r="D47" s="20">
        <v>4.0999999999999996</v>
      </c>
      <c r="E47" s="24">
        <v>1.5</v>
      </c>
      <c r="F47" s="20">
        <v>0.55000000000000004</v>
      </c>
      <c r="G47" s="20">
        <v>100</v>
      </c>
      <c r="J47" s="39"/>
      <c r="K47" s="51" t="s">
        <v>606</v>
      </c>
      <c r="L47" s="26" t="s">
        <v>484</v>
      </c>
      <c r="M47" s="26">
        <v>7</v>
      </c>
      <c r="N47" s="26">
        <v>2.5</v>
      </c>
      <c r="O47" s="26">
        <v>5.5</v>
      </c>
      <c r="P47" s="26" t="s">
        <v>482</v>
      </c>
      <c r="Q47" s="26" t="s">
        <v>482</v>
      </c>
      <c r="R47" s="26" t="s">
        <v>482</v>
      </c>
      <c r="S47" s="26" t="s">
        <v>482</v>
      </c>
      <c r="T47" s="39"/>
    </row>
    <row r="48" spans="1:20" ht="25.5" x14ac:dyDescent="0.25">
      <c r="A48" s="22">
        <v>41</v>
      </c>
      <c r="B48" s="22" t="s">
        <v>253</v>
      </c>
      <c r="C48" s="22" t="s">
        <v>24</v>
      </c>
      <c r="D48" s="22">
        <v>4.0999999999999996</v>
      </c>
      <c r="E48" s="25">
        <v>1.5</v>
      </c>
      <c r="F48" s="22">
        <v>0.55000000000000004</v>
      </c>
      <c r="G48" s="22">
        <v>100</v>
      </c>
      <c r="J48" s="54" t="s">
        <v>532</v>
      </c>
      <c r="K48" s="48" t="s">
        <v>552</v>
      </c>
      <c r="L48" s="52">
        <v>1.66</v>
      </c>
      <c r="M48" s="49"/>
      <c r="N48" s="50"/>
      <c r="O48" s="50"/>
      <c r="P48" s="49"/>
      <c r="Q48" s="49"/>
      <c r="R48" s="49"/>
      <c r="S48" s="49"/>
      <c r="T48" s="50"/>
    </row>
    <row r="49" spans="1:20" x14ac:dyDescent="0.25">
      <c r="A49" s="20">
        <v>42</v>
      </c>
      <c r="B49" s="20" t="s">
        <v>290</v>
      </c>
      <c r="C49" s="20" t="s">
        <v>26</v>
      </c>
      <c r="D49" s="20">
        <v>4.0999999999999996</v>
      </c>
      <c r="E49" s="20">
        <v>1.5</v>
      </c>
      <c r="F49" s="20">
        <v>0.55000000000000004</v>
      </c>
      <c r="G49" s="20">
        <v>100</v>
      </c>
      <c r="J49" s="50"/>
      <c r="K49" s="55" t="s">
        <v>480</v>
      </c>
      <c r="M49" s="49"/>
      <c r="N49" s="50"/>
      <c r="O49" s="50"/>
      <c r="P49" s="49"/>
      <c r="Q49" s="49"/>
      <c r="R49" s="49"/>
      <c r="S49" s="49"/>
      <c r="T49" s="50"/>
    </row>
    <row r="50" spans="1:20" ht="25.5" x14ac:dyDescent="0.25">
      <c r="A50" s="22">
        <v>43</v>
      </c>
      <c r="B50" s="22" t="s">
        <v>183</v>
      </c>
      <c r="C50" s="22" t="s">
        <v>20</v>
      </c>
      <c r="D50" s="22">
        <v>4.0999999999999996</v>
      </c>
      <c r="E50" s="22">
        <v>1.5</v>
      </c>
      <c r="F50" s="22">
        <v>0.55000000000000004</v>
      </c>
      <c r="G50" s="22">
        <v>100</v>
      </c>
      <c r="J50" s="50"/>
      <c r="K50" s="52" t="s">
        <v>534</v>
      </c>
      <c r="L50" s="52" t="s">
        <v>481</v>
      </c>
      <c r="M50" s="52">
        <v>2.5</v>
      </c>
      <c r="N50" s="20">
        <v>1.25</v>
      </c>
      <c r="O50" s="20">
        <v>2.5</v>
      </c>
      <c r="P50" s="20">
        <v>12</v>
      </c>
      <c r="Q50" s="20">
        <v>12</v>
      </c>
      <c r="R50" s="20">
        <v>12</v>
      </c>
      <c r="S50" s="20">
        <v>12</v>
      </c>
      <c r="T50" s="20" t="s">
        <v>516</v>
      </c>
    </row>
    <row r="51" spans="1:20" ht="25.5" x14ac:dyDescent="0.25">
      <c r="A51" s="20">
        <v>44</v>
      </c>
      <c r="B51" s="20" t="s">
        <v>118</v>
      </c>
      <c r="C51" s="20" t="s">
        <v>15</v>
      </c>
      <c r="D51" s="20">
        <v>4.0999999999999996</v>
      </c>
      <c r="E51" s="20">
        <v>1.3</v>
      </c>
      <c r="F51" s="20">
        <v>0.5</v>
      </c>
      <c r="G51" s="20">
        <v>100</v>
      </c>
      <c r="J51" s="50"/>
      <c r="K51" s="54" t="s">
        <v>517</v>
      </c>
      <c r="M51" s="52"/>
      <c r="N51" s="50"/>
      <c r="O51" s="50"/>
      <c r="P51" s="49"/>
      <c r="Q51" s="49"/>
      <c r="R51" s="49"/>
      <c r="S51" s="49"/>
      <c r="T51" s="50"/>
    </row>
    <row r="52" spans="1:20" ht="25.5" x14ac:dyDescent="0.25">
      <c r="A52" s="22">
        <v>45</v>
      </c>
      <c r="B52" s="22" t="s">
        <v>74</v>
      </c>
      <c r="C52" s="22" t="s">
        <v>11</v>
      </c>
      <c r="D52" s="22">
        <v>4.0999999999999996</v>
      </c>
      <c r="E52" s="22">
        <v>1.3</v>
      </c>
      <c r="F52" s="22">
        <v>0.5</v>
      </c>
      <c r="G52" s="22">
        <v>100</v>
      </c>
      <c r="J52" s="50"/>
      <c r="K52" s="52" t="s">
        <v>535</v>
      </c>
      <c r="L52" s="52" t="s">
        <v>484</v>
      </c>
      <c r="M52" s="52">
        <v>2.5</v>
      </c>
      <c r="N52" s="20">
        <v>1.25</v>
      </c>
      <c r="O52" s="52">
        <v>2.5</v>
      </c>
      <c r="P52" s="52">
        <v>12</v>
      </c>
      <c r="Q52" s="52">
        <v>12</v>
      </c>
      <c r="R52" s="52">
        <v>12</v>
      </c>
      <c r="S52" s="52">
        <v>12</v>
      </c>
      <c r="T52" s="20" t="s">
        <v>516</v>
      </c>
    </row>
    <row r="53" spans="1:20" ht="26.25" x14ac:dyDescent="0.25">
      <c r="A53" s="20">
        <v>46</v>
      </c>
      <c r="B53" s="20" t="s">
        <v>254</v>
      </c>
      <c r="C53" s="20" t="s">
        <v>24</v>
      </c>
      <c r="D53" s="20">
        <v>4.0999999999999996</v>
      </c>
      <c r="E53" s="20">
        <v>1.5</v>
      </c>
      <c r="F53" s="20">
        <v>0.55000000000000004</v>
      </c>
      <c r="G53" s="20">
        <v>100</v>
      </c>
      <c r="J53" s="50"/>
      <c r="K53" s="52" t="s">
        <v>536</v>
      </c>
      <c r="L53" s="56" t="s">
        <v>533</v>
      </c>
      <c r="M53" s="52">
        <v>1.5</v>
      </c>
      <c r="N53" s="52">
        <v>1.5</v>
      </c>
      <c r="O53" s="52">
        <v>1.5</v>
      </c>
      <c r="P53" s="52">
        <v>8</v>
      </c>
      <c r="Q53" s="52">
        <v>8</v>
      </c>
      <c r="R53" s="52">
        <v>8</v>
      </c>
      <c r="S53" s="52" t="s">
        <v>489</v>
      </c>
      <c r="T53" s="20" t="s">
        <v>518</v>
      </c>
    </row>
    <row r="54" spans="1:20" ht="27" thickBot="1" x14ac:dyDescent="0.3">
      <c r="A54" s="22">
        <v>47</v>
      </c>
      <c r="B54" s="22" t="s">
        <v>154</v>
      </c>
      <c r="C54" s="22" t="s">
        <v>18</v>
      </c>
      <c r="D54" s="22">
        <v>4.2</v>
      </c>
      <c r="E54" s="22">
        <v>1.65</v>
      </c>
      <c r="F54" s="22">
        <v>0.6</v>
      </c>
      <c r="G54" s="22">
        <v>100</v>
      </c>
      <c r="J54" s="57"/>
      <c r="K54" s="58" t="s">
        <v>537</v>
      </c>
      <c r="L54" s="59" t="s">
        <v>533</v>
      </c>
      <c r="M54" s="58">
        <v>2</v>
      </c>
      <c r="N54" s="60">
        <v>1.25</v>
      </c>
      <c r="O54" s="60">
        <v>2</v>
      </c>
      <c r="P54" s="60">
        <v>6</v>
      </c>
      <c r="Q54" s="60">
        <v>6</v>
      </c>
      <c r="R54" s="60">
        <v>6</v>
      </c>
      <c r="S54" s="58" t="s">
        <v>489</v>
      </c>
      <c r="T54" s="61" t="s">
        <v>518</v>
      </c>
    </row>
    <row r="55" spans="1:20" x14ac:dyDescent="0.25">
      <c r="A55" s="20">
        <v>48</v>
      </c>
      <c r="B55" s="20" t="s">
        <v>47</v>
      </c>
      <c r="C55" s="20" t="s">
        <v>9</v>
      </c>
      <c r="D55" s="20">
        <v>4.0999999999999996</v>
      </c>
      <c r="E55" s="20">
        <v>1.3</v>
      </c>
      <c r="F55" s="20">
        <v>0.5</v>
      </c>
      <c r="G55" s="20">
        <v>100</v>
      </c>
      <c r="J55" s="54" t="s">
        <v>538</v>
      </c>
      <c r="K55" s="54" t="s">
        <v>545</v>
      </c>
      <c r="L55" s="52" t="s">
        <v>539</v>
      </c>
      <c r="M55" s="52"/>
      <c r="N55" s="52"/>
      <c r="O55" s="52"/>
      <c r="P55" s="52"/>
      <c r="Q55" s="52"/>
      <c r="R55" s="52"/>
      <c r="S55" s="52"/>
      <c r="T55" s="52"/>
    </row>
    <row r="56" spans="1:20" x14ac:dyDescent="0.25">
      <c r="A56" s="22">
        <v>49</v>
      </c>
      <c r="B56" s="22" t="s">
        <v>279</v>
      </c>
      <c r="C56" s="22" t="s">
        <v>25</v>
      </c>
      <c r="D56" s="22">
        <v>4.0999999999999996</v>
      </c>
      <c r="E56" s="22">
        <v>1.5</v>
      </c>
      <c r="F56" s="22">
        <v>0.55000000000000004</v>
      </c>
      <c r="G56" s="22">
        <v>100</v>
      </c>
      <c r="J56" s="52"/>
      <c r="K56" s="52" t="s">
        <v>540</v>
      </c>
      <c r="L56" s="52"/>
      <c r="M56" s="52">
        <v>1.5</v>
      </c>
      <c r="N56" s="52">
        <v>1.5</v>
      </c>
      <c r="O56" s="52">
        <v>1.5</v>
      </c>
      <c r="P56" s="52">
        <v>12</v>
      </c>
      <c r="Q56" s="52">
        <v>12</v>
      </c>
      <c r="R56" s="52">
        <v>12</v>
      </c>
      <c r="S56" s="52" t="s">
        <v>489</v>
      </c>
      <c r="T56" s="52"/>
    </row>
    <row r="57" spans="1:20" ht="15.75" thickBot="1" x14ac:dyDescent="0.3">
      <c r="A57" s="26">
        <v>50</v>
      </c>
      <c r="B57" s="26" t="s">
        <v>119</v>
      </c>
      <c r="C57" s="26" t="s">
        <v>15</v>
      </c>
      <c r="D57" s="26">
        <v>4.0999999999999996</v>
      </c>
      <c r="E57" s="26">
        <v>1.3</v>
      </c>
      <c r="F57" s="26">
        <v>0.5</v>
      </c>
      <c r="G57" s="26">
        <v>100</v>
      </c>
      <c r="J57" s="58"/>
      <c r="K57" s="58" t="s">
        <v>541</v>
      </c>
      <c r="L57" s="58"/>
      <c r="M57" s="58">
        <v>1.5</v>
      </c>
      <c r="N57" s="58">
        <v>1.5</v>
      </c>
      <c r="O57" s="58">
        <v>1.5</v>
      </c>
      <c r="P57" s="58">
        <v>12</v>
      </c>
      <c r="Q57" s="58">
        <v>12</v>
      </c>
      <c r="R57" s="58">
        <v>12</v>
      </c>
      <c r="S57" s="58" t="s">
        <v>489</v>
      </c>
      <c r="T57" s="58"/>
    </row>
    <row r="58" spans="1:20" ht="15.75" thickBot="1" x14ac:dyDescent="0.3">
      <c r="A58" s="20">
        <v>51</v>
      </c>
      <c r="B58" s="20" t="s">
        <v>214</v>
      </c>
      <c r="C58" s="20" t="s">
        <v>21</v>
      </c>
      <c r="D58" s="20">
        <v>4.0999999999999996</v>
      </c>
      <c r="E58" s="20">
        <v>1.3</v>
      </c>
      <c r="F58" s="20">
        <v>0.5</v>
      </c>
      <c r="G58" s="20">
        <v>100</v>
      </c>
      <c r="J58" s="58"/>
      <c r="K58" s="62" t="s">
        <v>542</v>
      </c>
      <c r="L58" s="62" t="s">
        <v>543</v>
      </c>
      <c r="M58" s="58"/>
      <c r="N58" s="58"/>
      <c r="O58" s="58"/>
      <c r="P58" s="58"/>
      <c r="Q58" s="58"/>
      <c r="R58" s="58"/>
      <c r="S58" s="58"/>
      <c r="T58" s="58"/>
    </row>
    <row r="59" spans="1:20" x14ac:dyDescent="0.25">
      <c r="A59" s="22">
        <v>52</v>
      </c>
      <c r="B59" s="22" t="s">
        <v>309</v>
      </c>
      <c r="C59" s="22" t="s">
        <v>27</v>
      </c>
      <c r="D59" s="22">
        <v>4.2</v>
      </c>
      <c r="E59" s="22">
        <v>1.65</v>
      </c>
      <c r="F59" s="22">
        <v>0.6</v>
      </c>
      <c r="G59" s="22">
        <v>110</v>
      </c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</row>
    <row r="60" spans="1:20" x14ac:dyDescent="0.25">
      <c r="A60" s="20">
        <v>53</v>
      </c>
      <c r="B60" s="20" t="s">
        <v>165</v>
      </c>
      <c r="C60" s="20" t="s">
        <v>19</v>
      </c>
      <c r="D60" s="20">
        <v>2</v>
      </c>
      <c r="E60" s="20">
        <v>0.5</v>
      </c>
      <c r="F60" s="20">
        <v>0.2</v>
      </c>
      <c r="G60" s="20">
        <v>110</v>
      </c>
      <c r="J60" s="50"/>
      <c r="K60" s="50"/>
      <c r="L60" s="50"/>
      <c r="M60" s="49"/>
      <c r="N60" s="50"/>
      <c r="O60" s="50"/>
      <c r="P60" s="50"/>
      <c r="Q60" s="50"/>
      <c r="R60" s="50"/>
      <c r="S60" s="50"/>
      <c r="T60" s="50"/>
    </row>
    <row r="61" spans="1:20" x14ac:dyDescent="0.25">
      <c r="A61" s="22">
        <v>54</v>
      </c>
      <c r="B61" s="22" t="s">
        <v>155</v>
      </c>
      <c r="C61" s="22" t="s">
        <v>18</v>
      </c>
      <c r="D61" s="22">
        <v>4.0999999999999996</v>
      </c>
      <c r="E61" s="22">
        <v>1.5</v>
      </c>
      <c r="F61" s="22">
        <v>0.55000000000000004</v>
      </c>
      <c r="G61" s="22">
        <v>100</v>
      </c>
      <c r="J61" s="50"/>
      <c r="K61" s="50"/>
      <c r="L61" s="50"/>
      <c r="M61" s="49"/>
      <c r="N61" s="50"/>
      <c r="O61" s="50"/>
      <c r="P61" s="50"/>
      <c r="Q61" s="50"/>
      <c r="R61" s="50"/>
      <c r="S61" s="50"/>
      <c r="T61" s="50"/>
    </row>
    <row r="62" spans="1:20" x14ac:dyDescent="0.25">
      <c r="A62" s="20">
        <v>55</v>
      </c>
      <c r="B62" s="20" t="s">
        <v>223</v>
      </c>
      <c r="C62" s="20" t="s">
        <v>22</v>
      </c>
      <c r="D62" s="20">
        <v>4.2</v>
      </c>
      <c r="E62" s="20">
        <v>1.65</v>
      </c>
      <c r="F62" s="20">
        <v>0.6</v>
      </c>
      <c r="G62" s="20">
        <v>110</v>
      </c>
      <c r="J62" s="50"/>
      <c r="K62" s="50"/>
      <c r="L62" s="50"/>
      <c r="M62" s="49"/>
      <c r="N62" s="50"/>
      <c r="O62" s="50"/>
      <c r="P62" s="50"/>
      <c r="Q62" s="50"/>
      <c r="R62" s="50"/>
      <c r="S62" s="50"/>
      <c r="T62" s="50"/>
    </row>
    <row r="63" spans="1:20" x14ac:dyDescent="0.25">
      <c r="A63" s="22">
        <v>56</v>
      </c>
      <c r="B63" s="22" t="s">
        <v>166</v>
      </c>
      <c r="C63" s="22" t="s">
        <v>19</v>
      </c>
      <c r="D63" s="22">
        <v>2</v>
      </c>
      <c r="E63" s="22">
        <v>0.5</v>
      </c>
      <c r="F63" s="22">
        <v>0.2</v>
      </c>
      <c r="G63" s="22">
        <v>100</v>
      </c>
      <c r="J63" s="50"/>
      <c r="K63" s="50"/>
      <c r="L63" s="50"/>
      <c r="M63" s="49"/>
      <c r="N63" s="50"/>
      <c r="O63" s="50"/>
      <c r="P63" s="50"/>
      <c r="Q63" s="50"/>
      <c r="R63" s="50"/>
      <c r="S63" s="50"/>
      <c r="T63" s="50"/>
    </row>
    <row r="64" spans="1:20" x14ac:dyDescent="0.25">
      <c r="A64" s="20">
        <v>57</v>
      </c>
      <c r="B64" s="20" t="s">
        <v>147</v>
      </c>
      <c r="C64" s="20" t="s">
        <v>16</v>
      </c>
      <c r="D64" s="20">
        <v>4.0999999999999996</v>
      </c>
      <c r="E64" s="20">
        <v>1.3</v>
      </c>
      <c r="F64" s="20">
        <v>0.5</v>
      </c>
      <c r="G64" s="20">
        <v>110</v>
      </c>
      <c r="J64" s="50"/>
      <c r="K64" s="50"/>
      <c r="L64" s="50"/>
      <c r="M64" s="49"/>
      <c r="N64" s="50"/>
      <c r="O64" s="50"/>
      <c r="P64" s="50"/>
      <c r="Q64" s="50"/>
      <c r="R64" s="50"/>
      <c r="S64" s="50"/>
      <c r="T64" s="50"/>
    </row>
    <row r="65" spans="1:20" x14ac:dyDescent="0.25">
      <c r="A65" s="22">
        <v>58</v>
      </c>
      <c r="B65" s="22" t="s">
        <v>78</v>
      </c>
      <c r="C65" s="22" t="s">
        <v>12</v>
      </c>
      <c r="D65" s="22">
        <v>4.0999999999999996</v>
      </c>
      <c r="E65" s="22">
        <v>1.3</v>
      </c>
      <c r="F65" s="22">
        <v>0.5</v>
      </c>
      <c r="G65" s="22">
        <v>100</v>
      </c>
      <c r="J65" s="50"/>
      <c r="K65" s="50"/>
      <c r="L65" s="50"/>
      <c r="M65" s="49"/>
      <c r="N65" s="50"/>
      <c r="O65" s="50"/>
      <c r="P65" s="50"/>
      <c r="Q65" s="50"/>
      <c r="R65" s="50"/>
      <c r="S65" s="50"/>
      <c r="T65" s="50"/>
    </row>
    <row r="66" spans="1:20" x14ac:dyDescent="0.25">
      <c r="A66" s="20">
        <v>59</v>
      </c>
      <c r="B66" s="20" t="s">
        <v>184</v>
      </c>
      <c r="C66" s="20" t="s">
        <v>20</v>
      </c>
      <c r="D66" s="20">
        <v>4.2</v>
      </c>
      <c r="E66" s="20">
        <v>1.65</v>
      </c>
      <c r="F66" s="20">
        <v>0.6</v>
      </c>
      <c r="G66" s="20">
        <v>100</v>
      </c>
      <c r="J66" s="50"/>
      <c r="K66" s="50"/>
      <c r="L66" s="50"/>
      <c r="M66" s="49"/>
      <c r="N66" s="50"/>
      <c r="O66" s="50"/>
      <c r="P66" s="50"/>
      <c r="Q66" s="50"/>
      <c r="R66" s="50"/>
      <c r="S66" s="50"/>
      <c r="T66" s="50"/>
    </row>
    <row r="67" spans="1:20" x14ac:dyDescent="0.25">
      <c r="A67" s="22">
        <v>60</v>
      </c>
      <c r="B67" s="22" t="s">
        <v>12</v>
      </c>
      <c r="C67" s="22" t="s">
        <v>18</v>
      </c>
      <c r="D67" s="22">
        <v>4.0999999999999996</v>
      </c>
      <c r="E67" s="22">
        <v>1.3</v>
      </c>
      <c r="F67" s="22">
        <v>0.5</v>
      </c>
      <c r="G67" s="22">
        <v>100</v>
      </c>
      <c r="J67" s="50"/>
      <c r="K67" s="50"/>
      <c r="L67" s="50"/>
      <c r="M67" s="49"/>
      <c r="N67" s="50"/>
      <c r="O67" s="50"/>
      <c r="P67" s="50"/>
      <c r="Q67" s="50"/>
      <c r="R67" s="50"/>
      <c r="S67" s="50"/>
      <c r="T67" s="50"/>
    </row>
    <row r="68" spans="1:20" x14ac:dyDescent="0.25">
      <c r="A68" s="20">
        <v>61</v>
      </c>
      <c r="B68" s="20" t="s">
        <v>255</v>
      </c>
      <c r="C68" s="20" t="s">
        <v>24</v>
      </c>
      <c r="D68" s="20">
        <v>4.2</v>
      </c>
      <c r="E68" s="20">
        <v>1.65</v>
      </c>
      <c r="F68" s="20">
        <v>0.6</v>
      </c>
      <c r="G68" s="20">
        <v>100</v>
      </c>
      <c r="J68" s="50"/>
      <c r="K68" s="50"/>
      <c r="L68" s="50"/>
      <c r="M68" s="49"/>
      <c r="N68" s="50"/>
      <c r="O68" s="50"/>
      <c r="P68" s="50"/>
      <c r="Q68" s="50"/>
      <c r="R68" s="50"/>
      <c r="S68" s="50"/>
      <c r="T68" s="50"/>
    </row>
    <row r="69" spans="1:20" x14ac:dyDescent="0.25">
      <c r="A69" s="22">
        <v>62</v>
      </c>
      <c r="B69" s="22" t="s">
        <v>367</v>
      </c>
      <c r="C69" s="22" t="s">
        <v>24</v>
      </c>
      <c r="D69" s="22">
        <v>4.2</v>
      </c>
      <c r="E69" s="22">
        <v>1.65</v>
      </c>
      <c r="F69" s="22">
        <v>0.6</v>
      </c>
      <c r="G69" s="22">
        <v>100</v>
      </c>
      <c r="J69" s="50"/>
      <c r="K69" s="50"/>
      <c r="L69" s="50"/>
      <c r="M69" s="49"/>
      <c r="N69" s="50"/>
      <c r="O69" s="50"/>
      <c r="P69" s="50"/>
      <c r="Q69" s="50"/>
      <c r="R69" s="50"/>
      <c r="S69" s="50"/>
      <c r="T69" s="50"/>
    </row>
    <row r="70" spans="1:20" x14ac:dyDescent="0.25">
      <c r="A70" s="20">
        <v>63</v>
      </c>
      <c r="B70" s="20" t="s">
        <v>347</v>
      </c>
      <c r="C70" s="20" t="s">
        <v>10</v>
      </c>
      <c r="D70" s="20">
        <v>4.0999999999999996</v>
      </c>
      <c r="E70" s="20">
        <v>1.5</v>
      </c>
      <c r="F70" s="20">
        <v>0.55000000000000004</v>
      </c>
      <c r="G70" s="20">
        <v>100</v>
      </c>
      <c r="J70" s="50"/>
      <c r="K70" s="50"/>
      <c r="L70" s="50"/>
      <c r="M70" s="49"/>
      <c r="N70" s="50"/>
      <c r="O70" s="50"/>
      <c r="P70" s="50"/>
      <c r="Q70" s="50"/>
      <c r="R70" s="50"/>
      <c r="S70" s="50"/>
      <c r="T70" s="50"/>
    </row>
    <row r="71" spans="1:20" x14ac:dyDescent="0.25">
      <c r="A71" s="22">
        <v>64</v>
      </c>
      <c r="B71" s="22" t="s">
        <v>257</v>
      </c>
      <c r="C71" s="22" t="s">
        <v>24</v>
      </c>
      <c r="D71" s="22">
        <v>4.2</v>
      </c>
      <c r="E71" s="22">
        <v>1.65</v>
      </c>
      <c r="F71" s="22">
        <v>0.6</v>
      </c>
      <c r="G71" s="22">
        <v>100</v>
      </c>
      <c r="J71" s="50"/>
      <c r="K71" s="50"/>
      <c r="L71" s="50"/>
      <c r="M71" s="49"/>
      <c r="N71" s="50"/>
      <c r="O71" s="50"/>
      <c r="P71" s="50"/>
      <c r="Q71" s="50"/>
      <c r="R71" s="50"/>
      <c r="S71" s="50"/>
      <c r="T71" s="50"/>
    </row>
    <row r="72" spans="1:20" x14ac:dyDescent="0.25">
      <c r="A72" s="20">
        <v>65</v>
      </c>
      <c r="B72" s="20" t="s">
        <v>13</v>
      </c>
      <c r="C72" s="20" t="s">
        <v>13</v>
      </c>
      <c r="D72" s="20">
        <v>4.2</v>
      </c>
      <c r="E72" s="20">
        <v>1.65</v>
      </c>
      <c r="F72" s="20">
        <v>0.6</v>
      </c>
      <c r="G72" s="20">
        <v>100</v>
      </c>
      <c r="J72" s="50"/>
      <c r="K72" s="50"/>
      <c r="L72" s="50"/>
      <c r="M72" s="49"/>
      <c r="N72" s="50"/>
      <c r="O72" s="50"/>
      <c r="P72" s="50"/>
      <c r="Q72" s="50"/>
      <c r="R72" s="50"/>
      <c r="S72" s="50"/>
      <c r="T72" s="50"/>
    </row>
    <row r="73" spans="1:20" x14ac:dyDescent="0.25">
      <c r="A73" s="22">
        <v>66</v>
      </c>
      <c r="B73" s="22" t="s">
        <v>69</v>
      </c>
      <c r="C73" s="22" t="s">
        <v>11</v>
      </c>
      <c r="D73" s="22">
        <v>4.0999999999999996</v>
      </c>
      <c r="E73" s="22">
        <v>1.3</v>
      </c>
      <c r="F73" s="22">
        <v>0.5</v>
      </c>
      <c r="G73" s="22">
        <v>100</v>
      </c>
      <c r="J73" s="50"/>
      <c r="K73" s="50"/>
      <c r="L73" s="50"/>
      <c r="M73" s="49"/>
      <c r="N73" s="50"/>
      <c r="O73" s="50"/>
      <c r="P73" s="50"/>
      <c r="Q73" s="50"/>
      <c r="R73" s="50"/>
      <c r="S73" s="50"/>
      <c r="T73" s="50"/>
    </row>
    <row r="74" spans="1:20" ht="25.5" x14ac:dyDescent="0.25">
      <c r="A74" s="20">
        <v>67</v>
      </c>
      <c r="B74" s="20" t="s">
        <v>368</v>
      </c>
      <c r="C74" s="20" t="s">
        <v>24</v>
      </c>
      <c r="D74" s="20">
        <v>4.2</v>
      </c>
      <c r="E74" s="20">
        <v>1.65</v>
      </c>
      <c r="F74" s="20">
        <v>0.6</v>
      </c>
      <c r="G74" s="20">
        <v>100</v>
      </c>
      <c r="J74" s="50"/>
      <c r="K74" s="50"/>
      <c r="L74" s="50"/>
      <c r="M74" s="49"/>
      <c r="N74" s="50"/>
      <c r="O74" s="50"/>
      <c r="P74" s="50"/>
      <c r="Q74" s="50"/>
      <c r="R74" s="50"/>
      <c r="S74" s="50"/>
      <c r="T74" s="50"/>
    </row>
    <row r="75" spans="1:20" x14ac:dyDescent="0.25">
      <c r="A75" s="22">
        <v>68</v>
      </c>
      <c r="B75" s="22" t="s">
        <v>335</v>
      </c>
      <c r="C75" s="22" t="s">
        <v>29</v>
      </c>
      <c r="D75" s="22">
        <v>4.0999999999999996</v>
      </c>
      <c r="E75" s="22">
        <v>1.3</v>
      </c>
      <c r="F75" s="22">
        <v>0.5</v>
      </c>
      <c r="G75" s="22">
        <v>100</v>
      </c>
      <c r="J75" s="50"/>
      <c r="K75" s="50"/>
      <c r="L75" s="50"/>
      <c r="M75" s="49"/>
      <c r="N75" s="50"/>
      <c r="O75" s="50"/>
      <c r="P75" s="50"/>
      <c r="Q75" s="50"/>
      <c r="R75" s="50"/>
      <c r="S75" s="50"/>
      <c r="T75" s="50"/>
    </row>
    <row r="76" spans="1:20" x14ac:dyDescent="0.25">
      <c r="A76" s="20">
        <v>69</v>
      </c>
      <c r="B76" s="20" t="s">
        <v>167</v>
      </c>
      <c r="C76" s="20" t="s">
        <v>19</v>
      </c>
      <c r="D76" s="20">
        <v>2</v>
      </c>
      <c r="E76" s="20">
        <v>0.5</v>
      </c>
      <c r="F76" s="20">
        <v>0.2</v>
      </c>
      <c r="G76" s="20">
        <v>100</v>
      </c>
      <c r="J76" s="50"/>
      <c r="K76" s="50"/>
      <c r="L76" s="50"/>
      <c r="M76" s="49"/>
      <c r="N76" s="50"/>
      <c r="O76" s="50"/>
      <c r="P76" s="50"/>
      <c r="Q76" s="50"/>
      <c r="R76" s="50"/>
      <c r="S76" s="50"/>
      <c r="T76" s="50"/>
    </row>
    <row r="77" spans="1:20" ht="25.5" x14ac:dyDescent="0.25">
      <c r="A77" s="22">
        <v>70</v>
      </c>
      <c r="B77" s="22" t="s">
        <v>185</v>
      </c>
      <c r="C77" s="22" t="s">
        <v>20</v>
      </c>
      <c r="D77" s="22">
        <v>4.2</v>
      </c>
      <c r="E77" s="22">
        <v>1.65</v>
      </c>
      <c r="F77" s="22">
        <v>0.6</v>
      </c>
      <c r="G77" s="22">
        <v>110</v>
      </c>
      <c r="J77" s="50"/>
      <c r="K77" s="50"/>
      <c r="L77" s="50"/>
      <c r="M77" s="49"/>
      <c r="N77" s="50"/>
      <c r="O77" s="50"/>
      <c r="P77" s="50"/>
      <c r="Q77" s="50"/>
      <c r="R77" s="50"/>
      <c r="S77" s="50"/>
      <c r="T77" s="50"/>
    </row>
    <row r="78" spans="1:20" x14ac:dyDescent="0.25">
      <c r="A78" s="20">
        <v>71</v>
      </c>
      <c r="B78" s="20" t="s">
        <v>112</v>
      </c>
      <c r="C78" s="20" t="s">
        <v>14</v>
      </c>
      <c r="D78" s="20">
        <v>4.0999999999999996</v>
      </c>
      <c r="E78" s="20">
        <v>1.5</v>
      </c>
      <c r="F78" s="20">
        <v>0.55000000000000004</v>
      </c>
      <c r="G78" s="20">
        <v>100</v>
      </c>
      <c r="J78" s="50"/>
      <c r="K78" s="50"/>
      <c r="L78" s="50"/>
      <c r="M78" s="49"/>
      <c r="N78" s="50"/>
      <c r="O78" s="50"/>
      <c r="P78" s="50"/>
      <c r="Q78" s="50"/>
      <c r="R78" s="50"/>
      <c r="S78" s="50"/>
      <c r="T78" s="50"/>
    </row>
    <row r="79" spans="1:20" ht="25.5" x14ac:dyDescent="0.25">
      <c r="A79" s="34">
        <v>72</v>
      </c>
      <c r="B79" s="34" t="s">
        <v>33</v>
      </c>
      <c r="C79" s="34" t="s">
        <v>8</v>
      </c>
      <c r="D79" s="34">
        <v>3</v>
      </c>
      <c r="E79" s="34">
        <v>0.9</v>
      </c>
      <c r="F79" s="34">
        <v>0.35</v>
      </c>
      <c r="G79" s="34">
        <v>110</v>
      </c>
      <c r="J79" s="50"/>
      <c r="K79" s="50"/>
      <c r="L79" s="50"/>
      <c r="M79" s="49"/>
      <c r="N79" s="50"/>
      <c r="O79" s="50"/>
      <c r="P79" s="50"/>
      <c r="Q79" s="50"/>
      <c r="R79" s="50"/>
      <c r="S79" s="50"/>
      <c r="T79" s="50"/>
    </row>
    <row r="80" spans="1:20" x14ac:dyDescent="0.25">
      <c r="A80" s="20">
        <v>73</v>
      </c>
      <c r="B80" s="20" t="s">
        <v>186</v>
      </c>
      <c r="C80" s="20" t="s">
        <v>20</v>
      </c>
      <c r="D80" s="20">
        <v>4.2</v>
      </c>
      <c r="E80" s="20">
        <v>1.65</v>
      </c>
      <c r="F80" s="20">
        <v>0.6</v>
      </c>
      <c r="G80" s="20">
        <v>110</v>
      </c>
      <c r="J80" s="50"/>
      <c r="K80" s="50"/>
      <c r="L80" s="50"/>
      <c r="M80" s="49"/>
      <c r="N80" s="50"/>
      <c r="O80" s="50"/>
      <c r="P80" s="50"/>
      <c r="Q80" s="50"/>
      <c r="R80" s="50"/>
      <c r="S80" s="50"/>
      <c r="T80" s="50"/>
    </row>
    <row r="81" spans="1:20" x14ac:dyDescent="0.25">
      <c r="A81" s="22">
        <v>74</v>
      </c>
      <c r="B81" s="22" t="s">
        <v>48</v>
      </c>
      <c r="C81" s="22" t="s">
        <v>9</v>
      </c>
      <c r="D81" s="22">
        <v>4.0999999999999996</v>
      </c>
      <c r="E81" s="22">
        <v>1.3</v>
      </c>
      <c r="F81" s="22">
        <v>0.5</v>
      </c>
      <c r="G81" s="22">
        <v>100</v>
      </c>
      <c r="J81" s="50"/>
      <c r="K81" s="50"/>
      <c r="L81" s="50"/>
      <c r="M81" s="49"/>
      <c r="N81" s="50"/>
      <c r="O81" s="50"/>
      <c r="P81" s="50"/>
      <c r="Q81" s="50"/>
      <c r="R81" s="50"/>
      <c r="S81" s="50"/>
      <c r="T81" s="50"/>
    </row>
    <row r="82" spans="1:20" x14ac:dyDescent="0.25">
      <c r="A82" s="20">
        <v>75</v>
      </c>
      <c r="B82" s="20" t="s">
        <v>336</v>
      </c>
      <c r="C82" s="20" t="s">
        <v>29</v>
      </c>
      <c r="D82" s="20">
        <v>4.0999999999999996</v>
      </c>
      <c r="E82" s="20">
        <v>1.3</v>
      </c>
      <c r="F82" s="20">
        <v>0.5</v>
      </c>
      <c r="G82" s="20">
        <v>100</v>
      </c>
      <c r="J82" s="50"/>
      <c r="K82" s="50"/>
      <c r="L82" s="50"/>
      <c r="M82" s="49"/>
      <c r="N82" s="50"/>
      <c r="O82" s="50"/>
      <c r="P82" s="50"/>
      <c r="Q82" s="50"/>
      <c r="R82" s="50"/>
      <c r="S82" s="50"/>
      <c r="T82" s="50"/>
    </row>
    <row r="83" spans="1:20" x14ac:dyDescent="0.25">
      <c r="A83" s="22">
        <v>76</v>
      </c>
      <c r="B83" s="22" t="s">
        <v>86</v>
      </c>
      <c r="C83" s="22" t="s">
        <v>13</v>
      </c>
      <c r="D83" s="22">
        <v>4.2</v>
      </c>
      <c r="E83" s="22">
        <v>1.65</v>
      </c>
      <c r="F83" s="22">
        <v>0.6</v>
      </c>
      <c r="G83" s="22">
        <v>110</v>
      </c>
      <c r="J83" s="50"/>
      <c r="K83" s="50"/>
      <c r="L83" s="50"/>
      <c r="M83" s="49"/>
      <c r="N83" s="50"/>
      <c r="O83" s="50"/>
      <c r="P83" s="50"/>
      <c r="Q83" s="50"/>
      <c r="R83" s="50"/>
      <c r="S83" s="50"/>
      <c r="T83" s="50"/>
    </row>
    <row r="84" spans="1:20" ht="15.75" thickBot="1" x14ac:dyDescent="0.3">
      <c r="A84" s="26">
        <v>77</v>
      </c>
      <c r="B84" s="26" t="s">
        <v>79</v>
      </c>
      <c r="C84" s="26" t="s">
        <v>12</v>
      </c>
      <c r="D84" s="26">
        <v>4.0999999999999996</v>
      </c>
      <c r="E84" s="26">
        <v>1.3</v>
      </c>
      <c r="F84" s="26">
        <v>0.5</v>
      </c>
      <c r="G84" s="26">
        <v>100</v>
      </c>
      <c r="J84" s="50"/>
      <c r="K84" s="50"/>
      <c r="L84" s="50"/>
      <c r="M84" s="49"/>
      <c r="N84" s="50"/>
      <c r="O84" s="50"/>
      <c r="P84" s="50"/>
      <c r="Q84" s="50"/>
      <c r="R84" s="50"/>
      <c r="S84" s="50"/>
      <c r="T84" s="50"/>
    </row>
    <row r="85" spans="1:20" x14ac:dyDescent="0.25">
      <c r="A85" s="20">
        <v>78</v>
      </c>
      <c r="B85" s="20" t="s">
        <v>14</v>
      </c>
      <c r="C85" s="20" t="s">
        <v>14</v>
      </c>
      <c r="D85" s="20">
        <v>4.0999999999999996</v>
      </c>
      <c r="E85" s="20">
        <v>1.5</v>
      </c>
      <c r="F85" s="20">
        <v>0.55000000000000004</v>
      </c>
      <c r="G85" s="20">
        <v>100</v>
      </c>
      <c r="J85" s="50"/>
      <c r="K85" s="50"/>
      <c r="L85" s="50"/>
      <c r="M85" s="49"/>
      <c r="N85" s="50"/>
      <c r="O85" s="50"/>
      <c r="P85" s="50"/>
      <c r="Q85" s="50"/>
      <c r="R85" s="50"/>
      <c r="S85" s="50"/>
      <c r="T85" s="50"/>
    </row>
    <row r="86" spans="1:20" x14ac:dyDescent="0.25">
      <c r="A86" s="22">
        <v>79</v>
      </c>
      <c r="B86" s="22" t="s">
        <v>280</v>
      </c>
      <c r="C86" s="22" t="s">
        <v>25</v>
      </c>
      <c r="D86" s="22">
        <v>4.2</v>
      </c>
      <c r="E86" s="22">
        <v>1.65</v>
      </c>
      <c r="F86" s="22">
        <v>0.6</v>
      </c>
      <c r="G86" s="22">
        <v>110</v>
      </c>
      <c r="J86" s="50"/>
      <c r="K86" s="50"/>
      <c r="L86" s="50"/>
      <c r="M86" s="49"/>
      <c r="N86" s="50"/>
      <c r="O86" s="50"/>
      <c r="P86" s="50"/>
      <c r="Q86" s="50"/>
      <c r="R86" s="50"/>
      <c r="S86" s="50"/>
      <c r="T86" s="50"/>
    </row>
    <row r="87" spans="1:20" x14ac:dyDescent="0.25">
      <c r="A87" s="20">
        <v>80</v>
      </c>
      <c r="B87" s="20" t="s">
        <v>15</v>
      </c>
      <c r="C87" s="20" t="s">
        <v>15</v>
      </c>
      <c r="D87" s="20">
        <v>4.0999999999999996</v>
      </c>
      <c r="E87" s="20">
        <v>1.3</v>
      </c>
      <c r="F87" s="20">
        <v>0.5</v>
      </c>
      <c r="G87" s="20">
        <v>100</v>
      </c>
      <c r="J87" s="50"/>
      <c r="K87" s="50"/>
      <c r="L87" s="50"/>
      <c r="M87" s="49"/>
      <c r="N87" s="50"/>
      <c r="O87" s="50"/>
      <c r="P87" s="50"/>
      <c r="Q87" s="50"/>
      <c r="R87" s="50"/>
      <c r="S87" s="50"/>
      <c r="T87" s="50"/>
    </row>
    <row r="88" spans="1:20" x14ac:dyDescent="0.25">
      <c r="A88" s="22">
        <v>81</v>
      </c>
      <c r="B88" s="22" t="s">
        <v>187</v>
      </c>
      <c r="C88" s="22" t="s">
        <v>20</v>
      </c>
      <c r="D88" s="22">
        <v>4.0999999999999996</v>
      </c>
      <c r="E88" s="22">
        <v>1.5</v>
      </c>
      <c r="F88" s="22">
        <v>0.55000000000000004</v>
      </c>
      <c r="G88" s="22">
        <v>100</v>
      </c>
      <c r="J88" s="50"/>
      <c r="K88" s="50"/>
      <c r="L88" s="50"/>
      <c r="M88" s="49"/>
      <c r="N88" s="50"/>
      <c r="O88" s="50"/>
      <c r="P88" s="50"/>
      <c r="Q88" s="50"/>
      <c r="R88" s="50"/>
      <c r="S88" s="50"/>
      <c r="T88" s="50"/>
    </row>
    <row r="89" spans="1:20" x14ac:dyDescent="0.25">
      <c r="A89" s="20">
        <v>82</v>
      </c>
      <c r="B89" s="20" t="s">
        <v>337</v>
      </c>
      <c r="C89" s="20" t="s">
        <v>29</v>
      </c>
      <c r="D89" s="20">
        <v>4.0999999999999996</v>
      </c>
      <c r="E89" s="20">
        <v>1.3</v>
      </c>
      <c r="F89" s="20">
        <v>0.5</v>
      </c>
      <c r="G89" s="20">
        <v>100</v>
      </c>
      <c r="J89" s="50"/>
      <c r="K89" s="50"/>
      <c r="L89" s="50"/>
      <c r="M89" s="49"/>
      <c r="N89" s="50"/>
      <c r="O89" s="50"/>
      <c r="P89" s="50"/>
      <c r="Q89" s="50"/>
      <c r="R89" s="50"/>
      <c r="S89" s="50"/>
      <c r="T89" s="50"/>
    </row>
    <row r="90" spans="1:20" x14ac:dyDescent="0.25">
      <c r="A90" s="22">
        <v>83</v>
      </c>
      <c r="B90" s="22" t="s">
        <v>72</v>
      </c>
      <c r="C90" s="22" t="s">
        <v>11</v>
      </c>
      <c r="D90" s="22">
        <v>4.0999999999999996</v>
      </c>
      <c r="E90" s="22">
        <v>1.3</v>
      </c>
      <c r="F90" s="22">
        <v>0.5</v>
      </c>
      <c r="G90" s="22">
        <v>100</v>
      </c>
      <c r="J90" s="50"/>
      <c r="K90" s="50"/>
      <c r="L90" s="50"/>
      <c r="M90" s="49"/>
      <c r="N90" s="50"/>
      <c r="O90" s="50"/>
      <c r="P90" s="50"/>
      <c r="Q90" s="50"/>
      <c r="R90" s="50"/>
      <c r="S90" s="50"/>
      <c r="T90" s="50"/>
    </row>
    <row r="91" spans="1:20" x14ac:dyDescent="0.25">
      <c r="A91" s="20">
        <v>84</v>
      </c>
      <c r="B91" s="20" t="s">
        <v>212</v>
      </c>
      <c r="C91" s="20" t="s">
        <v>21</v>
      </c>
      <c r="D91" s="20">
        <v>4.0999999999999996</v>
      </c>
      <c r="E91" s="20">
        <v>0.9</v>
      </c>
      <c r="F91" s="20">
        <v>0.35</v>
      </c>
      <c r="G91" s="20">
        <v>100</v>
      </c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</row>
    <row r="92" spans="1:20" x14ac:dyDescent="0.25">
      <c r="A92" s="22">
        <v>85</v>
      </c>
      <c r="B92" s="22" t="s">
        <v>369</v>
      </c>
      <c r="C92" s="22" t="s">
        <v>24</v>
      </c>
      <c r="D92" s="22">
        <v>4.0999999999999996</v>
      </c>
      <c r="E92" s="22">
        <v>1.5</v>
      </c>
      <c r="F92" s="22">
        <v>0.55000000000000004</v>
      </c>
      <c r="G92" s="22">
        <v>100</v>
      </c>
      <c r="J92" s="50"/>
      <c r="K92" s="50"/>
      <c r="L92" s="50"/>
      <c r="M92" s="49"/>
      <c r="N92" s="50"/>
      <c r="O92" s="50"/>
      <c r="P92" s="50"/>
      <c r="Q92" s="50"/>
      <c r="R92" s="50"/>
      <c r="S92" s="50"/>
      <c r="T92" s="50"/>
    </row>
    <row r="93" spans="1:20" x14ac:dyDescent="0.25">
      <c r="A93" s="20">
        <v>86</v>
      </c>
      <c r="B93" s="20" t="s">
        <v>87</v>
      </c>
      <c r="C93" s="20" t="s">
        <v>13</v>
      </c>
      <c r="D93" s="20">
        <v>4.2</v>
      </c>
      <c r="E93" s="20">
        <v>1.65</v>
      </c>
      <c r="F93" s="20">
        <v>0.6</v>
      </c>
      <c r="G93" s="20">
        <v>110</v>
      </c>
      <c r="J93" s="50"/>
      <c r="K93" s="50"/>
      <c r="L93" s="50"/>
      <c r="M93" s="49"/>
      <c r="N93" s="50"/>
      <c r="O93" s="50"/>
      <c r="P93" s="50"/>
      <c r="Q93" s="50"/>
      <c r="R93" s="50"/>
      <c r="S93" s="50"/>
      <c r="T93" s="50"/>
    </row>
    <row r="94" spans="1:20" x14ac:dyDescent="0.25">
      <c r="A94" s="22">
        <v>87</v>
      </c>
      <c r="B94" s="22" t="s">
        <v>120</v>
      </c>
      <c r="C94" s="22" t="s">
        <v>15</v>
      </c>
      <c r="D94" s="22">
        <v>4.0999999999999996</v>
      </c>
      <c r="E94" s="22">
        <v>1.3</v>
      </c>
      <c r="F94" s="22">
        <v>0.5</v>
      </c>
      <c r="G94" s="22">
        <v>100</v>
      </c>
      <c r="J94" s="50"/>
      <c r="K94" s="50"/>
      <c r="L94" s="50"/>
      <c r="M94" s="49"/>
      <c r="N94" s="50"/>
      <c r="O94" s="50"/>
      <c r="P94" s="50"/>
      <c r="Q94" s="50"/>
      <c r="R94" s="50"/>
      <c r="S94" s="50"/>
      <c r="T94" s="50"/>
    </row>
    <row r="95" spans="1:20" x14ac:dyDescent="0.25">
      <c r="A95" s="20">
        <v>88</v>
      </c>
      <c r="B95" s="20" t="s">
        <v>17</v>
      </c>
      <c r="C95" s="20" t="s">
        <v>17</v>
      </c>
      <c r="D95" s="20">
        <v>4.0999999999999996</v>
      </c>
      <c r="E95" s="20">
        <v>1.3</v>
      </c>
      <c r="F95" s="20">
        <v>0.5</v>
      </c>
      <c r="G95" s="20">
        <v>100</v>
      </c>
    </row>
    <row r="96" spans="1:20" x14ac:dyDescent="0.25">
      <c r="A96" s="22">
        <v>89</v>
      </c>
      <c r="B96" s="22" t="s">
        <v>156</v>
      </c>
      <c r="C96" s="22" t="s">
        <v>18</v>
      </c>
      <c r="D96" s="22">
        <v>4.0999999999999996</v>
      </c>
      <c r="E96" s="22">
        <v>1.5</v>
      </c>
      <c r="F96" s="22">
        <v>0.55000000000000004</v>
      </c>
      <c r="G96" s="22">
        <v>100</v>
      </c>
    </row>
    <row r="97" spans="1:7" x14ac:dyDescent="0.25">
      <c r="A97" s="20">
        <v>90</v>
      </c>
      <c r="B97" s="20" t="s">
        <v>157</v>
      </c>
      <c r="C97" s="20" t="s">
        <v>18</v>
      </c>
      <c r="D97" s="20">
        <v>4.0999999999999996</v>
      </c>
      <c r="E97" s="20">
        <v>1.5</v>
      </c>
      <c r="F97" s="20">
        <v>0.55000000000000004</v>
      </c>
      <c r="G97" s="20">
        <v>100</v>
      </c>
    </row>
    <row r="98" spans="1:7" x14ac:dyDescent="0.25">
      <c r="A98" s="22">
        <v>91</v>
      </c>
      <c r="B98" s="22" t="s">
        <v>68</v>
      </c>
      <c r="C98" s="22" t="s">
        <v>11</v>
      </c>
      <c r="D98" s="22">
        <v>4.0999999999999996</v>
      </c>
      <c r="E98" s="22">
        <v>1.3</v>
      </c>
      <c r="F98" s="22">
        <v>0.5</v>
      </c>
      <c r="G98" s="22">
        <v>100</v>
      </c>
    </row>
    <row r="99" spans="1:7" x14ac:dyDescent="0.25">
      <c r="A99" s="20">
        <v>92</v>
      </c>
      <c r="B99" s="20" t="s">
        <v>239</v>
      </c>
      <c r="C99" s="20" t="s">
        <v>23</v>
      </c>
      <c r="D99" s="20">
        <v>4.0999999999999996</v>
      </c>
      <c r="E99" s="20">
        <v>1.5</v>
      </c>
      <c r="F99" s="20">
        <v>0.55000000000000004</v>
      </c>
      <c r="G99" s="20">
        <v>100</v>
      </c>
    </row>
    <row r="100" spans="1:7" x14ac:dyDescent="0.25">
      <c r="A100" s="22">
        <v>93</v>
      </c>
      <c r="B100" s="22" t="s">
        <v>209</v>
      </c>
      <c r="C100" s="22" t="s">
        <v>21</v>
      </c>
      <c r="D100" s="22">
        <v>4.0999999999999996</v>
      </c>
      <c r="E100" s="22">
        <v>1.5</v>
      </c>
      <c r="F100" s="22">
        <v>0.55000000000000004</v>
      </c>
      <c r="G100" s="22">
        <v>100</v>
      </c>
    </row>
    <row r="101" spans="1:7" x14ac:dyDescent="0.25">
      <c r="A101" s="20">
        <v>94</v>
      </c>
      <c r="B101" s="20" t="s">
        <v>18</v>
      </c>
      <c r="C101" s="20" t="s">
        <v>18</v>
      </c>
      <c r="D101" s="20">
        <v>4.0999999999999996</v>
      </c>
      <c r="E101" s="20">
        <v>1.5</v>
      </c>
      <c r="F101" s="20">
        <v>0.55000000000000004</v>
      </c>
      <c r="G101" s="20">
        <v>100</v>
      </c>
    </row>
    <row r="102" spans="1:7" x14ac:dyDescent="0.25">
      <c r="A102" s="22">
        <v>95</v>
      </c>
      <c r="B102" s="22" t="s">
        <v>370</v>
      </c>
      <c r="C102" s="22" t="s">
        <v>24</v>
      </c>
      <c r="D102" s="22">
        <v>4.2</v>
      </c>
      <c r="E102" s="22">
        <v>1.65</v>
      </c>
      <c r="F102" s="22">
        <v>0.6</v>
      </c>
      <c r="G102" s="22">
        <v>110</v>
      </c>
    </row>
    <row r="103" spans="1:7" x14ac:dyDescent="0.25">
      <c r="A103" s="20">
        <v>96</v>
      </c>
      <c r="B103" s="20" t="s">
        <v>88</v>
      </c>
      <c r="C103" s="20" t="s">
        <v>13</v>
      </c>
      <c r="D103" s="20">
        <v>4.2</v>
      </c>
      <c r="E103" s="20">
        <v>1.65</v>
      </c>
      <c r="F103" s="20">
        <v>0.6</v>
      </c>
      <c r="G103" s="20">
        <v>110</v>
      </c>
    </row>
    <row r="104" spans="1:7" x14ac:dyDescent="0.25">
      <c r="A104" s="22">
        <v>97</v>
      </c>
      <c r="B104" s="22" t="s">
        <v>88</v>
      </c>
      <c r="C104" s="22" t="s">
        <v>15</v>
      </c>
      <c r="D104" s="22">
        <v>4.0999999999999996</v>
      </c>
      <c r="E104" s="22">
        <v>1.3</v>
      </c>
      <c r="F104" s="22">
        <v>0.5</v>
      </c>
      <c r="G104" s="22">
        <v>100</v>
      </c>
    </row>
    <row r="105" spans="1:7" x14ac:dyDescent="0.25">
      <c r="A105" s="20">
        <v>98</v>
      </c>
      <c r="B105" s="20" t="s">
        <v>188</v>
      </c>
      <c r="C105" s="20" t="s">
        <v>20</v>
      </c>
      <c r="D105" s="20">
        <v>4.0999999999999996</v>
      </c>
      <c r="E105" s="20">
        <v>1.5</v>
      </c>
      <c r="F105" s="20">
        <v>0.55000000000000004</v>
      </c>
      <c r="G105" s="20">
        <v>100</v>
      </c>
    </row>
    <row r="106" spans="1:7" x14ac:dyDescent="0.25">
      <c r="A106" s="22">
        <v>99</v>
      </c>
      <c r="B106" s="22" t="s">
        <v>89</v>
      </c>
      <c r="C106" s="22" t="s">
        <v>13</v>
      </c>
      <c r="D106" s="22">
        <v>4.2</v>
      </c>
      <c r="E106" s="22">
        <v>1.65</v>
      </c>
      <c r="F106" s="22">
        <v>0.6</v>
      </c>
      <c r="G106" s="22">
        <v>110</v>
      </c>
    </row>
    <row r="107" spans="1:7" x14ac:dyDescent="0.25">
      <c r="A107" s="20">
        <v>100</v>
      </c>
      <c r="B107" s="20" t="s">
        <v>121</v>
      </c>
      <c r="C107" s="20" t="s">
        <v>15</v>
      </c>
      <c r="D107" s="20">
        <v>4.0999999999999996</v>
      </c>
      <c r="E107" s="20">
        <v>1.3</v>
      </c>
      <c r="F107" s="20">
        <v>0.5</v>
      </c>
      <c r="G107" s="20">
        <v>100</v>
      </c>
    </row>
    <row r="108" spans="1:7" x14ac:dyDescent="0.25">
      <c r="A108" s="22">
        <v>101</v>
      </c>
      <c r="B108" s="22" t="s">
        <v>121</v>
      </c>
      <c r="C108" s="22" t="s">
        <v>19</v>
      </c>
      <c r="D108" s="22">
        <v>2</v>
      </c>
      <c r="E108" s="22">
        <v>0.5</v>
      </c>
      <c r="F108" s="22">
        <v>0.2</v>
      </c>
      <c r="G108" s="22">
        <v>100</v>
      </c>
    </row>
    <row r="109" spans="1:7" x14ac:dyDescent="0.25">
      <c r="A109" s="20">
        <v>102</v>
      </c>
      <c r="B109" s="20" t="s">
        <v>259</v>
      </c>
      <c r="C109" s="20" t="s">
        <v>24</v>
      </c>
      <c r="D109" s="20">
        <v>4.2</v>
      </c>
      <c r="E109" s="20">
        <v>1.65</v>
      </c>
      <c r="F109" s="20">
        <v>0.6</v>
      </c>
      <c r="G109" s="20">
        <v>100</v>
      </c>
    </row>
    <row r="110" spans="1:7" x14ac:dyDescent="0.25">
      <c r="A110" s="22">
        <v>103</v>
      </c>
      <c r="B110" s="22" t="s">
        <v>338</v>
      </c>
      <c r="C110" s="22" t="s">
        <v>29</v>
      </c>
      <c r="D110" s="22">
        <v>4.0999999999999996</v>
      </c>
      <c r="E110" s="22">
        <v>1.3</v>
      </c>
      <c r="F110" s="22">
        <v>0.5</v>
      </c>
      <c r="G110" s="22">
        <v>100</v>
      </c>
    </row>
    <row r="111" spans="1:7" ht="15.75" thickBot="1" x14ac:dyDescent="0.3">
      <c r="A111" s="26">
        <v>104</v>
      </c>
      <c r="B111" s="26" t="s">
        <v>34</v>
      </c>
      <c r="C111" s="26" t="s">
        <v>8</v>
      </c>
      <c r="D111" s="26">
        <v>3</v>
      </c>
      <c r="E111" s="26">
        <v>1.1000000000000001</v>
      </c>
      <c r="F111" s="26">
        <v>0.43</v>
      </c>
      <c r="G111" s="26">
        <v>100</v>
      </c>
    </row>
    <row r="112" spans="1:7" x14ac:dyDescent="0.25">
      <c r="A112" s="20">
        <v>105</v>
      </c>
      <c r="B112" s="20" t="s">
        <v>176</v>
      </c>
      <c r="C112" s="20" t="s">
        <v>19</v>
      </c>
      <c r="D112" s="20">
        <v>2</v>
      </c>
      <c r="E112" s="20">
        <v>0.7</v>
      </c>
      <c r="F112" s="20">
        <v>0.27</v>
      </c>
      <c r="G112" s="20">
        <v>100</v>
      </c>
    </row>
    <row r="113" spans="1:7" ht="25.5" x14ac:dyDescent="0.25">
      <c r="A113" s="22">
        <v>106</v>
      </c>
      <c r="B113" s="22" t="s">
        <v>371</v>
      </c>
      <c r="C113" s="22" t="s">
        <v>16</v>
      </c>
      <c r="D113" s="22">
        <v>4.0999999999999996</v>
      </c>
      <c r="E113" s="22">
        <v>1.5</v>
      </c>
      <c r="F113" s="22">
        <v>0.55000000000000004</v>
      </c>
      <c r="G113" s="22">
        <v>120</v>
      </c>
    </row>
    <row r="114" spans="1:7" ht="25.5" x14ac:dyDescent="0.25">
      <c r="A114" s="20"/>
      <c r="B114" s="20" t="s">
        <v>372</v>
      </c>
      <c r="C114" s="20" t="s">
        <v>16</v>
      </c>
      <c r="D114" s="20">
        <v>4.0999999999999996</v>
      </c>
      <c r="E114" s="20">
        <v>1.3</v>
      </c>
      <c r="F114" s="20">
        <v>0.5</v>
      </c>
      <c r="G114" s="20">
        <v>120</v>
      </c>
    </row>
    <row r="115" spans="1:7" x14ac:dyDescent="0.25">
      <c r="A115" s="22">
        <v>107</v>
      </c>
      <c r="B115" s="22" t="s">
        <v>149</v>
      </c>
      <c r="C115" s="22" t="s">
        <v>16</v>
      </c>
      <c r="D115" s="22">
        <v>4.0999999999999996</v>
      </c>
      <c r="E115" s="22">
        <v>1.5</v>
      </c>
      <c r="F115" s="22">
        <v>0.55000000000000004</v>
      </c>
      <c r="G115" s="22">
        <v>110</v>
      </c>
    </row>
    <row r="116" spans="1:7" ht="25.5" x14ac:dyDescent="0.25">
      <c r="A116" s="126">
        <v>108</v>
      </c>
      <c r="B116" s="20" t="s">
        <v>373</v>
      </c>
      <c r="C116" s="126" t="s">
        <v>23</v>
      </c>
      <c r="D116" s="126" t="s">
        <v>618</v>
      </c>
      <c r="E116" s="126">
        <v>1.5</v>
      </c>
      <c r="F116" s="126">
        <v>0.55000000000000004</v>
      </c>
      <c r="G116" s="126">
        <v>100</v>
      </c>
    </row>
    <row r="117" spans="1:7" x14ac:dyDescent="0.25">
      <c r="A117" s="126"/>
      <c r="B117" s="20" t="s">
        <v>374</v>
      </c>
      <c r="C117" s="126"/>
      <c r="D117" s="126"/>
      <c r="E117" s="126"/>
      <c r="F117" s="126"/>
      <c r="G117" s="126"/>
    </row>
    <row r="118" spans="1:7" x14ac:dyDescent="0.25">
      <c r="A118" s="22">
        <v>109</v>
      </c>
      <c r="B118" s="22" t="s">
        <v>260</v>
      </c>
      <c r="C118" s="22" t="s">
        <v>24</v>
      </c>
      <c r="D118" s="22">
        <v>4.2</v>
      </c>
      <c r="E118" s="22">
        <v>1.59</v>
      </c>
      <c r="F118" s="22">
        <v>1.84</v>
      </c>
      <c r="G118" s="22">
        <v>100</v>
      </c>
    </row>
    <row r="119" spans="1:7" x14ac:dyDescent="0.25">
      <c r="A119" s="20">
        <v>110</v>
      </c>
      <c r="B119" s="20" t="s">
        <v>122</v>
      </c>
      <c r="C119" s="20" t="s">
        <v>15</v>
      </c>
      <c r="D119" s="20">
        <v>4.0999999999999996</v>
      </c>
      <c r="E119" s="20">
        <v>1.59</v>
      </c>
      <c r="F119" s="20">
        <v>1.84</v>
      </c>
      <c r="G119" s="20">
        <v>100</v>
      </c>
    </row>
    <row r="120" spans="1:7" x14ac:dyDescent="0.25">
      <c r="A120" s="22">
        <v>111</v>
      </c>
      <c r="B120" s="22" t="s">
        <v>90</v>
      </c>
      <c r="C120" s="22" t="s">
        <v>13</v>
      </c>
      <c r="D120" s="22">
        <v>4.2</v>
      </c>
      <c r="E120" s="22">
        <v>1.65</v>
      </c>
      <c r="F120" s="22">
        <v>0.6</v>
      </c>
      <c r="G120" s="22">
        <v>110</v>
      </c>
    </row>
    <row r="121" spans="1:7" ht="25.5" x14ac:dyDescent="0.25">
      <c r="A121" s="20">
        <v>112</v>
      </c>
      <c r="B121" s="20" t="s">
        <v>230</v>
      </c>
      <c r="C121" s="20" t="s">
        <v>17</v>
      </c>
      <c r="D121" s="20">
        <v>4.0999999999999996</v>
      </c>
      <c r="E121" s="20">
        <v>1.5</v>
      </c>
      <c r="F121" s="20">
        <v>0.55000000000000004</v>
      </c>
      <c r="G121" s="20">
        <v>100</v>
      </c>
    </row>
    <row r="122" spans="1:7" x14ac:dyDescent="0.25">
      <c r="A122" s="22">
        <v>113</v>
      </c>
      <c r="B122" s="22" t="s">
        <v>310</v>
      </c>
      <c r="C122" s="22" t="s">
        <v>27</v>
      </c>
      <c r="D122" s="22">
        <v>4.2</v>
      </c>
      <c r="E122" s="22">
        <v>1.65</v>
      </c>
      <c r="F122" s="22">
        <v>0.6</v>
      </c>
      <c r="G122" s="22">
        <v>100</v>
      </c>
    </row>
    <row r="123" spans="1:7" ht="25.5" x14ac:dyDescent="0.25">
      <c r="A123" s="20">
        <v>114</v>
      </c>
      <c r="B123" s="20" t="s">
        <v>168</v>
      </c>
      <c r="C123" s="20" t="s">
        <v>19</v>
      </c>
      <c r="D123" s="20">
        <v>2</v>
      </c>
      <c r="E123" s="20">
        <v>0.5</v>
      </c>
      <c r="F123" s="20">
        <v>0.2</v>
      </c>
      <c r="G123" s="20">
        <v>110</v>
      </c>
    </row>
    <row r="124" spans="1:7" x14ac:dyDescent="0.25">
      <c r="A124" s="22">
        <v>115</v>
      </c>
      <c r="B124" s="22" t="s">
        <v>105</v>
      </c>
      <c r="C124" s="22" t="s">
        <v>14</v>
      </c>
      <c r="D124" s="22">
        <v>4.0999999999999996</v>
      </c>
      <c r="E124" s="22">
        <v>1.5</v>
      </c>
      <c r="F124" s="22">
        <v>0.55000000000000004</v>
      </c>
      <c r="G124" s="22">
        <v>100</v>
      </c>
    </row>
    <row r="125" spans="1:7" x14ac:dyDescent="0.25">
      <c r="A125" s="20">
        <v>116</v>
      </c>
      <c r="B125" s="20" t="s">
        <v>327</v>
      </c>
      <c r="C125" s="20" t="s">
        <v>28</v>
      </c>
      <c r="D125" s="20">
        <v>4.0999999999999996</v>
      </c>
      <c r="E125" s="20">
        <v>1.43</v>
      </c>
      <c r="F125" s="20">
        <v>0.92</v>
      </c>
      <c r="G125" s="20">
        <v>100</v>
      </c>
    </row>
    <row r="126" spans="1:7" x14ac:dyDescent="0.25">
      <c r="A126" s="22">
        <v>117</v>
      </c>
      <c r="B126" s="22" t="s">
        <v>231</v>
      </c>
      <c r="C126" s="22" t="s">
        <v>17</v>
      </c>
      <c r="D126" s="22">
        <v>4.0999999999999996</v>
      </c>
      <c r="E126" s="22">
        <v>1.3</v>
      </c>
      <c r="F126" s="22">
        <v>4.26</v>
      </c>
      <c r="G126" s="22">
        <v>100</v>
      </c>
    </row>
    <row r="127" spans="1:7" x14ac:dyDescent="0.25">
      <c r="A127" s="20">
        <v>118</v>
      </c>
      <c r="B127" s="20" t="s">
        <v>148</v>
      </c>
      <c r="C127" s="20" t="s">
        <v>16</v>
      </c>
      <c r="D127" s="20">
        <v>4.0999999999999996</v>
      </c>
      <c r="E127" s="20">
        <v>1.5</v>
      </c>
      <c r="F127" s="20">
        <v>0.55000000000000004</v>
      </c>
      <c r="G127" s="20">
        <v>110</v>
      </c>
    </row>
    <row r="128" spans="1:7" x14ac:dyDescent="0.25">
      <c r="A128" s="22">
        <v>119</v>
      </c>
      <c r="B128" s="22" t="s">
        <v>80</v>
      </c>
      <c r="C128" s="22" t="s">
        <v>12</v>
      </c>
      <c r="D128" s="22">
        <v>4.0999999999999996</v>
      </c>
      <c r="E128" s="22">
        <v>1.43</v>
      </c>
      <c r="F128" s="22">
        <v>0.92</v>
      </c>
      <c r="G128" s="22">
        <v>100</v>
      </c>
    </row>
    <row r="129" spans="1:7" x14ac:dyDescent="0.25">
      <c r="A129" s="20">
        <v>120</v>
      </c>
      <c r="B129" s="20" t="s">
        <v>158</v>
      </c>
      <c r="C129" s="20" t="s">
        <v>18</v>
      </c>
      <c r="D129" s="20">
        <v>4.2</v>
      </c>
      <c r="E129" s="20">
        <v>1.65</v>
      </c>
      <c r="F129" s="20">
        <v>0.6</v>
      </c>
      <c r="G129" s="20">
        <v>110</v>
      </c>
    </row>
    <row r="130" spans="1:7" x14ac:dyDescent="0.25">
      <c r="A130" s="22">
        <v>121</v>
      </c>
      <c r="B130" s="22" t="s">
        <v>291</v>
      </c>
      <c r="C130" s="22" t="s">
        <v>26</v>
      </c>
      <c r="D130" s="22">
        <v>4.0999999999999996</v>
      </c>
      <c r="E130" s="22">
        <v>1.5</v>
      </c>
      <c r="F130" s="22">
        <v>1.5</v>
      </c>
      <c r="G130" s="22">
        <v>100</v>
      </c>
    </row>
    <row r="131" spans="1:7" x14ac:dyDescent="0.25">
      <c r="A131" s="20">
        <v>122</v>
      </c>
      <c r="B131" s="20" t="s">
        <v>208</v>
      </c>
      <c r="C131" s="20" t="s">
        <v>21</v>
      </c>
      <c r="D131" s="20">
        <v>4.0999999999999996</v>
      </c>
      <c r="E131" s="20">
        <v>1.1000000000000001</v>
      </c>
      <c r="F131" s="20">
        <v>0.43</v>
      </c>
      <c r="G131" s="20">
        <v>100</v>
      </c>
    </row>
    <row r="132" spans="1:7" x14ac:dyDescent="0.25">
      <c r="A132" s="22">
        <v>123</v>
      </c>
      <c r="B132" s="22" t="s">
        <v>123</v>
      </c>
      <c r="C132" s="22" t="s">
        <v>15</v>
      </c>
      <c r="D132" s="22">
        <v>4.0999999999999996</v>
      </c>
      <c r="E132" s="22">
        <v>1.1000000000000001</v>
      </c>
      <c r="F132" s="22">
        <v>0.43</v>
      </c>
      <c r="G132" s="22">
        <v>100</v>
      </c>
    </row>
    <row r="133" spans="1:7" ht="25.5" x14ac:dyDescent="0.25">
      <c r="A133" s="20">
        <v>124</v>
      </c>
      <c r="B133" s="20" t="s">
        <v>91</v>
      </c>
      <c r="C133" s="20" t="s">
        <v>13</v>
      </c>
      <c r="D133" s="20">
        <v>4.2</v>
      </c>
      <c r="E133" s="20">
        <v>1.65</v>
      </c>
      <c r="F133" s="20">
        <v>0.6</v>
      </c>
      <c r="G133" s="20">
        <v>110</v>
      </c>
    </row>
    <row r="134" spans="1:7" ht="25.5" x14ac:dyDescent="0.25">
      <c r="A134" s="22">
        <v>125</v>
      </c>
      <c r="B134" s="22" t="s">
        <v>281</v>
      </c>
      <c r="C134" s="22" t="s">
        <v>25</v>
      </c>
      <c r="D134" s="22">
        <v>4.0999999999999996</v>
      </c>
      <c r="E134" s="22">
        <v>1.5</v>
      </c>
      <c r="F134" s="22">
        <v>0.55000000000000004</v>
      </c>
      <c r="G134" s="22">
        <v>100</v>
      </c>
    </row>
    <row r="135" spans="1:7" x14ac:dyDescent="0.25">
      <c r="A135" s="20">
        <v>126</v>
      </c>
      <c r="B135" s="20" t="s">
        <v>261</v>
      </c>
      <c r="C135" s="20" t="s">
        <v>24</v>
      </c>
      <c r="D135" s="20">
        <v>4.2</v>
      </c>
      <c r="E135" s="20">
        <v>1.65</v>
      </c>
      <c r="F135" s="20">
        <v>0.6</v>
      </c>
      <c r="G135" s="20">
        <v>100</v>
      </c>
    </row>
    <row r="136" spans="1:7" ht="25.5" x14ac:dyDescent="0.25">
      <c r="A136" s="22">
        <v>127</v>
      </c>
      <c r="B136" s="22" t="s">
        <v>224</v>
      </c>
      <c r="C136" s="22" t="s">
        <v>22</v>
      </c>
      <c r="D136" s="22">
        <v>4.2</v>
      </c>
      <c r="E136" s="22">
        <v>1.65</v>
      </c>
      <c r="F136" s="22">
        <v>0.6</v>
      </c>
      <c r="G136" s="22">
        <v>100</v>
      </c>
    </row>
    <row r="137" spans="1:7" x14ac:dyDescent="0.25">
      <c r="A137" s="20">
        <v>128</v>
      </c>
      <c r="B137" s="20" t="s">
        <v>262</v>
      </c>
      <c r="C137" s="20" t="s">
        <v>24</v>
      </c>
      <c r="D137" s="20">
        <v>4.2</v>
      </c>
      <c r="E137" s="20">
        <v>1.65</v>
      </c>
      <c r="F137" s="20">
        <v>0.6</v>
      </c>
      <c r="G137" s="20">
        <v>110</v>
      </c>
    </row>
    <row r="138" spans="1:7" x14ac:dyDescent="0.25">
      <c r="A138" s="22">
        <v>129</v>
      </c>
      <c r="B138" s="22" t="s">
        <v>189</v>
      </c>
      <c r="C138" s="22" t="s">
        <v>20</v>
      </c>
      <c r="D138" s="22">
        <v>4.0999999999999996</v>
      </c>
      <c r="E138" s="22">
        <v>1.5</v>
      </c>
      <c r="F138" s="22">
        <v>0.55000000000000004</v>
      </c>
      <c r="G138" s="22">
        <v>100</v>
      </c>
    </row>
    <row r="139" spans="1:7" ht="15.75" thickBot="1" x14ac:dyDescent="0.3">
      <c r="A139" s="26">
        <v>130</v>
      </c>
      <c r="B139" s="26" t="s">
        <v>71</v>
      </c>
      <c r="C139" s="26" t="s">
        <v>11</v>
      </c>
      <c r="D139" s="26">
        <v>4.0999999999999996</v>
      </c>
      <c r="E139" s="26">
        <v>1.3</v>
      </c>
      <c r="F139" s="26">
        <v>0.5</v>
      </c>
      <c r="G139" s="26">
        <v>100</v>
      </c>
    </row>
    <row r="140" spans="1:7" x14ac:dyDescent="0.25">
      <c r="A140" s="22">
        <v>131</v>
      </c>
      <c r="B140" s="22" t="s">
        <v>375</v>
      </c>
      <c r="C140" s="22" t="s">
        <v>25</v>
      </c>
      <c r="D140" s="22">
        <v>4.2</v>
      </c>
      <c r="E140" s="22">
        <v>1.5</v>
      </c>
      <c r="F140" s="22">
        <v>0.55000000000000004</v>
      </c>
      <c r="G140" s="22">
        <v>100</v>
      </c>
    </row>
    <row r="141" spans="1:7" x14ac:dyDescent="0.25">
      <c r="A141" s="20"/>
      <c r="B141" s="20" t="s">
        <v>376</v>
      </c>
      <c r="C141" s="20" t="s">
        <v>25</v>
      </c>
      <c r="D141" s="20">
        <v>4.2</v>
      </c>
      <c r="E141" s="20">
        <v>1.65</v>
      </c>
      <c r="F141" s="20">
        <v>0.6</v>
      </c>
      <c r="G141" s="20">
        <v>100</v>
      </c>
    </row>
    <row r="142" spans="1:7" x14ac:dyDescent="0.25">
      <c r="A142" s="22">
        <v>132</v>
      </c>
      <c r="B142" s="22" t="s">
        <v>207</v>
      </c>
      <c r="C142" s="22" t="s">
        <v>21</v>
      </c>
      <c r="D142" s="22">
        <v>4.0999999999999996</v>
      </c>
      <c r="E142" s="22">
        <v>1.5</v>
      </c>
      <c r="F142" s="22">
        <v>0.55000000000000004</v>
      </c>
      <c r="G142" s="22">
        <v>100</v>
      </c>
    </row>
    <row r="143" spans="1:7" x14ac:dyDescent="0.25">
      <c r="A143" s="20">
        <v>133</v>
      </c>
      <c r="B143" s="20" t="s">
        <v>263</v>
      </c>
      <c r="C143" s="20" t="s">
        <v>24</v>
      </c>
      <c r="D143" s="20">
        <v>4.0999999999999996</v>
      </c>
      <c r="E143" s="20">
        <v>1.65</v>
      </c>
      <c r="F143" s="20">
        <v>0.6</v>
      </c>
      <c r="G143" s="20">
        <v>110</v>
      </c>
    </row>
    <row r="144" spans="1:7" x14ac:dyDescent="0.25">
      <c r="A144" s="22">
        <v>134</v>
      </c>
      <c r="B144" s="22" t="s">
        <v>102</v>
      </c>
      <c r="C144" s="22" t="s">
        <v>14</v>
      </c>
      <c r="D144" s="22">
        <v>4.0999999999999996</v>
      </c>
      <c r="E144" s="22">
        <v>1.5</v>
      </c>
      <c r="F144" s="22">
        <v>0.55000000000000004</v>
      </c>
      <c r="G144" s="22">
        <v>100</v>
      </c>
    </row>
    <row r="145" spans="1:7" ht="25.5" x14ac:dyDescent="0.25">
      <c r="A145" s="20">
        <v>135</v>
      </c>
      <c r="B145" s="20" t="s">
        <v>191</v>
      </c>
      <c r="C145" s="20" t="s">
        <v>20</v>
      </c>
      <c r="D145" s="20">
        <v>4.0999999999999996</v>
      </c>
      <c r="E145" s="20">
        <v>1.5</v>
      </c>
      <c r="F145" s="20">
        <v>0.55000000000000004</v>
      </c>
      <c r="G145" s="20">
        <v>100</v>
      </c>
    </row>
    <row r="146" spans="1:7" x14ac:dyDescent="0.25">
      <c r="A146" s="22">
        <v>136</v>
      </c>
      <c r="B146" s="22" t="s">
        <v>92</v>
      </c>
      <c r="C146" s="22" t="s">
        <v>13</v>
      </c>
      <c r="D146" s="22">
        <v>4.2</v>
      </c>
      <c r="E146" s="22">
        <v>1.65</v>
      </c>
      <c r="F146" s="22">
        <v>0.6</v>
      </c>
      <c r="G146" s="22">
        <v>100</v>
      </c>
    </row>
    <row r="147" spans="1:7" x14ac:dyDescent="0.25">
      <c r="A147" s="20">
        <v>137</v>
      </c>
      <c r="B147" s="20" t="s">
        <v>292</v>
      </c>
      <c r="C147" s="20" t="s">
        <v>26</v>
      </c>
      <c r="D147" s="20">
        <v>4.0999999999999996</v>
      </c>
      <c r="E147" s="20">
        <v>1.5</v>
      </c>
      <c r="F147" s="20">
        <v>0.55000000000000004</v>
      </c>
      <c r="G147" s="20">
        <v>100</v>
      </c>
    </row>
    <row r="148" spans="1:7" x14ac:dyDescent="0.25">
      <c r="A148" s="34">
        <v>138</v>
      </c>
      <c r="B148" s="34" t="s">
        <v>35</v>
      </c>
      <c r="C148" s="34" t="s">
        <v>8</v>
      </c>
      <c r="D148" s="34">
        <v>4.0999999999999996</v>
      </c>
      <c r="E148" s="34">
        <v>1.3</v>
      </c>
      <c r="F148" s="34">
        <v>0.5</v>
      </c>
      <c r="G148" s="34">
        <v>100</v>
      </c>
    </row>
    <row r="149" spans="1:7" x14ac:dyDescent="0.25">
      <c r="A149" s="20">
        <v>139</v>
      </c>
      <c r="B149" s="20" t="s">
        <v>66</v>
      </c>
      <c r="C149" s="20" t="s">
        <v>10</v>
      </c>
      <c r="D149" s="20">
        <v>4.0999999999999996</v>
      </c>
      <c r="E149" s="20">
        <v>1.5</v>
      </c>
      <c r="F149" s="20">
        <v>0.55000000000000004</v>
      </c>
      <c r="G149" s="20">
        <v>100</v>
      </c>
    </row>
    <row r="150" spans="1:7" x14ac:dyDescent="0.25">
      <c r="A150" s="22">
        <v>140</v>
      </c>
      <c r="B150" s="22" t="s">
        <v>159</v>
      </c>
      <c r="C150" s="22" t="s">
        <v>18</v>
      </c>
      <c r="D150" s="22">
        <v>4.2</v>
      </c>
      <c r="E150" s="22">
        <v>1.65</v>
      </c>
      <c r="F150" s="22">
        <v>0.6</v>
      </c>
      <c r="G150" s="22">
        <v>110</v>
      </c>
    </row>
    <row r="151" spans="1:7" x14ac:dyDescent="0.25">
      <c r="A151" s="20">
        <v>141</v>
      </c>
      <c r="B151" s="20" t="s">
        <v>241</v>
      </c>
      <c r="C151" s="20" t="s">
        <v>23</v>
      </c>
      <c r="D151" s="20">
        <v>4.0999999999999996</v>
      </c>
      <c r="E151" s="20">
        <v>1.5</v>
      </c>
      <c r="F151" s="20">
        <v>0.55000000000000004</v>
      </c>
      <c r="G151" s="20">
        <v>100</v>
      </c>
    </row>
    <row r="152" spans="1:7" x14ac:dyDescent="0.25">
      <c r="A152" s="22">
        <v>142</v>
      </c>
      <c r="B152" s="22" t="s">
        <v>311</v>
      </c>
      <c r="C152" s="22" t="s">
        <v>27</v>
      </c>
      <c r="D152" s="22">
        <v>4.2</v>
      </c>
      <c r="E152" s="22">
        <v>1.65</v>
      </c>
      <c r="F152" s="22">
        <v>0.6</v>
      </c>
      <c r="G152" s="22">
        <v>100</v>
      </c>
    </row>
    <row r="153" spans="1:7" x14ac:dyDescent="0.25">
      <c r="A153" s="20">
        <v>143</v>
      </c>
      <c r="B153" s="20" t="s">
        <v>61</v>
      </c>
      <c r="C153" s="20" t="s">
        <v>10</v>
      </c>
      <c r="D153" s="20">
        <v>4.0999999999999996</v>
      </c>
      <c r="E153" s="20">
        <v>1.5</v>
      </c>
      <c r="F153" s="20">
        <v>0.55000000000000004</v>
      </c>
      <c r="G153" s="20">
        <v>100</v>
      </c>
    </row>
    <row r="154" spans="1:7" x14ac:dyDescent="0.25">
      <c r="A154" s="22">
        <v>144</v>
      </c>
      <c r="B154" s="22" t="s">
        <v>206</v>
      </c>
      <c r="C154" s="22" t="s">
        <v>21</v>
      </c>
      <c r="D154" s="22">
        <v>4.0999999999999996</v>
      </c>
      <c r="E154" s="22">
        <v>1.5</v>
      </c>
      <c r="F154" s="22">
        <v>0.55000000000000004</v>
      </c>
      <c r="G154" s="22">
        <v>100</v>
      </c>
    </row>
    <row r="155" spans="1:7" x14ac:dyDescent="0.25">
      <c r="A155" s="20">
        <v>145</v>
      </c>
      <c r="B155" s="20" t="s">
        <v>59</v>
      </c>
      <c r="C155" s="20" t="s">
        <v>10</v>
      </c>
      <c r="D155" s="20">
        <v>4.0999999999999996</v>
      </c>
      <c r="E155" s="20">
        <v>1.5</v>
      </c>
      <c r="F155" s="20">
        <v>0.55000000000000004</v>
      </c>
      <c r="G155" s="20">
        <v>100</v>
      </c>
    </row>
    <row r="156" spans="1:7" x14ac:dyDescent="0.25">
      <c r="A156" s="22">
        <v>146</v>
      </c>
      <c r="B156" s="22" t="s">
        <v>377</v>
      </c>
      <c r="C156" s="22" t="s">
        <v>15</v>
      </c>
      <c r="D156" s="22">
        <v>4.0999999999999996</v>
      </c>
      <c r="E156" s="22">
        <v>1.3</v>
      </c>
      <c r="F156" s="22">
        <v>0.5</v>
      </c>
      <c r="G156" s="22">
        <v>100</v>
      </c>
    </row>
    <row r="157" spans="1:7" x14ac:dyDescent="0.25">
      <c r="A157" s="20">
        <v>147</v>
      </c>
      <c r="B157" s="20" t="s">
        <v>60</v>
      </c>
      <c r="C157" s="20" t="s">
        <v>10</v>
      </c>
      <c r="D157" s="20">
        <v>4.0999999999999996</v>
      </c>
      <c r="E157" s="20">
        <v>1.5</v>
      </c>
      <c r="F157" s="20">
        <v>0.55000000000000004</v>
      </c>
      <c r="G157" s="20">
        <v>100</v>
      </c>
    </row>
    <row r="158" spans="1:7" x14ac:dyDescent="0.25">
      <c r="A158" s="22">
        <v>148</v>
      </c>
      <c r="B158" s="22" t="s">
        <v>169</v>
      </c>
      <c r="C158" s="22" t="s">
        <v>19</v>
      </c>
      <c r="D158" s="22">
        <v>2</v>
      </c>
      <c r="E158" s="22">
        <v>0.7</v>
      </c>
      <c r="F158" s="22">
        <v>0.27</v>
      </c>
      <c r="G158" s="22">
        <v>110</v>
      </c>
    </row>
    <row r="159" spans="1:7" x14ac:dyDescent="0.25">
      <c r="A159" s="20">
        <v>149</v>
      </c>
      <c r="B159" s="20" t="s">
        <v>312</v>
      </c>
      <c r="C159" s="20" t="s">
        <v>27</v>
      </c>
      <c r="D159" s="20">
        <v>4.2</v>
      </c>
      <c r="E159" s="20">
        <v>1.65</v>
      </c>
      <c r="F159" s="20">
        <v>0.6</v>
      </c>
      <c r="G159" s="20">
        <v>100</v>
      </c>
    </row>
    <row r="160" spans="1:7" ht="25.5" x14ac:dyDescent="0.25">
      <c r="A160" s="22">
        <v>150</v>
      </c>
      <c r="B160" s="22" t="s">
        <v>283</v>
      </c>
      <c r="C160" s="22" t="s">
        <v>25</v>
      </c>
      <c r="D160" s="22">
        <v>4.2</v>
      </c>
      <c r="E160" s="22">
        <v>1.65</v>
      </c>
      <c r="F160" s="22">
        <v>0.6</v>
      </c>
      <c r="G160" s="22">
        <v>100</v>
      </c>
    </row>
    <row r="161" spans="1:7" x14ac:dyDescent="0.25">
      <c r="A161" s="20">
        <v>151</v>
      </c>
      <c r="B161" s="20" t="s">
        <v>145</v>
      </c>
      <c r="C161" s="20" t="s">
        <v>16</v>
      </c>
      <c r="D161" s="20">
        <v>4.0999999999999996</v>
      </c>
      <c r="E161" s="20">
        <v>1.5</v>
      </c>
      <c r="F161" s="20">
        <v>0.55000000000000004</v>
      </c>
      <c r="G161" s="20">
        <v>120</v>
      </c>
    </row>
    <row r="162" spans="1:7" x14ac:dyDescent="0.25">
      <c r="A162" s="22">
        <v>152</v>
      </c>
      <c r="B162" s="22" t="s">
        <v>49</v>
      </c>
      <c r="C162" s="22" t="s">
        <v>9</v>
      </c>
      <c r="D162" s="22">
        <v>4.0999999999999996</v>
      </c>
      <c r="E162" s="22">
        <v>1.3</v>
      </c>
      <c r="F162" s="22">
        <v>0.5</v>
      </c>
      <c r="G162" s="22">
        <v>100</v>
      </c>
    </row>
    <row r="163" spans="1:7" x14ac:dyDescent="0.25">
      <c r="A163" s="20">
        <v>153</v>
      </c>
      <c r="B163" s="20" t="s">
        <v>160</v>
      </c>
      <c r="C163" s="20" t="s">
        <v>18</v>
      </c>
      <c r="D163" s="20">
        <v>4.0999999999999996</v>
      </c>
      <c r="E163" s="20">
        <v>1.5</v>
      </c>
      <c r="F163" s="20">
        <v>0.55000000000000004</v>
      </c>
      <c r="G163" s="20">
        <v>100</v>
      </c>
    </row>
    <row r="164" spans="1:7" x14ac:dyDescent="0.25">
      <c r="A164" s="22">
        <v>154</v>
      </c>
      <c r="B164" s="22" t="s">
        <v>20</v>
      </c>
      <c r="C164" s="22" t="s">
        <v>20</v>
      </c>
      <c r="D164" s="22">
        <v>4.0999999999999996</v>
      </c>
      <c r="E164" s="22">
        <v>1.64</v>
      </c>
      <c r="F164" s="22">
        <v>0.68</v>
      </c>
      <c r="G164" s="22">
        <v>100</v>
      </c>
    </row>
    <row r="165" spans="1:7" x14ac:dyDescent="0.25">
      <c r="A165" s="20">
        <v>155</v>
      </c>
      <c r="B165" s="20" t="s">
        <v>76</v>
      </c>
      <c r="C165" s="20" t="s">
        <v>11</v>
      </c>
      <c r="D165" s="20">
        <v>4.0999999999999996</v>
      </c>
      <c r="E165" s="20">
        <v>1.3</v>
      </c>
      <c r="F165" s="20">
        <v>0.5</v>
      </c>
      <c r="G165" s="20">
        <v>100</v>
      </c>
    </row>
    <row r="166" spans="1:7" x14ac:dyDescent="0.25">
      <c r="A166" s="22">
        <v>156</v>
      </c>
      <c r="B166" s="22" t="s">
        <v>378</v>
      </c>
      <c r="C166" s="22" t="s">
        <v>9</v>
      </c>
      <c r="D166" s="22">
        <v>4.0999999999999996</v>
      </c>
      <c r="E166" s="22">
        <v>1.3</v>
      </c>
      <c r="F166" s="22">
        <v>0.5</v>
      </c>
      <c r="G166" s="22">
        <v>100</v>
      </c>
    </row>
    <row r="167" spans="1:7" ht="15.75" thickBot="1" x14ac:dyDescent="0.3">
      <c r="A167" s="26">
        <v>157</v>
      </c>
      <c r="B167" s="26" t="s">
        <v>36</v>
      </c>
      <c r="C167" s="26" t="s">
        <v>8</v>
      </c>
      <c r="D167" s="26">
        <v>3</v>
      </c>
      <c r="E167" s="26">
        <v>0.9</v>
      </c>
      <c r="F167" s="26">
        <v>0.35</v>
      </c>
      <c r="G167" s="26">
        <v>100</v>
      </c>
    </row>
    <row r="168" spans="1:7" x14ac:dyDescent="0.25">
      <c r="A168" s="20">
        <v>158</v>
      </c>
      <c r="B168" s="20" t="s">
        <v>22</v>
      </c>
      <c r="C168" s="20" t="s">
        <v>22</v>
      </c>
      <c r="D168" s="20">
        <v>4.2</v>
      </c>
      <c r="E168" s="20">
        <v>1.65</v>
      </c>
      <c r="F168" s="20">
        <v>0.6</v>
      </c>
      <c r="G168" s="20">
        <v>110</v>
      </c>
    </row>
    <row r="169" spans="1:7" x14ac:dyDescent="0.25">
      <c r="A169" s="22">
        <v>159</v>
      </c>
      <c r="B169" s="22" t="s">
        <v>379</v>
      </c>
      <c r="C169" s="22" t="s">
        <v>24</v>
      </c>
      <c r="D169" s="22">
        <v>4.0999999999999996</v>
      </c>
      <c r="E169" s="22">
        <v>1.5</v>
      </c>
      <c r="F169" s="22">
        <v>0.55000000000000004</v>
      </c>
      <c r="G169" s="22">
        <v>100</v>
      </c>
    </row>
    <row r="170" spans="1:7" x14ac:dyDescent="0.25">
      <c r="A170" s="20">
        <v>160</v>
      </c>
      <c r="B170" s="20" t="s">
        <v>313</v>
      </c>
      <c r="C170" s="20" t="s">
        <v>27</v>
      </c>
      <c r="D170" s="20">
        <v>4.2</v>
      </c>
      <c r="E170" s="20">
        <v>1.65</v>
      </c>
      <c r="F170" s="20">
        <v>0.6</v>
      </c>
      <c r="G170" s="20">
        <v>100</v>
      </c>
    </row>
    <row r="171" spans="1:7" x14ac:dyDescent="0.25">
      <c r="A171" s="22">
        <v>161</v>
      </c>
      <c r="B171" s="22" t="s">
        <v>339</v>
      </c>
      <c r="C171" s="22" t="s">
        <v>29</v>
      </c>
      <c r="D171" s="22">
        <v>4.0999999999999996</v>
      </c>
      <c r="E171" s="22">
        <v>1.3</v>
      </c>
      <c r="F171" s="22">
        <v>0.5</v>
      </c>
      <c r="G171" s="22">
        <v>100</v>
      </c>
    </row>
    <row r="172" spans="1:7" x14ac:dyDescent="0.25">
      <c r="A172" s="20">
        <v>162</v>
      </c>
      <c r="B172" s="20" t="s">
        <v>204</v>
      </c>
      <c r="C172" s="20" t="s">
        <v>21</v>
      </c>
      <c r="D172" s="20">
        <v>4.0999999999999996</v>
      </c>
      <c r="E172" s="20">
        <v>1.3</v>
      </c>
      <c r="F172" s="20">
        <v>0.5</v>
      </c>
      <c r="G172" s="20">
        <v>100</v>
      </c>
    </row>
    <row r="173" spans="1:7" x14ac:dyDescent="0.25">
      <c r="A173" s="22">
        <v>163</v>
      </c>
      <c r="B173" s="22" t="s">
        <v>46</v>
      </c>
      <c r="C173" s="22" t="s">
        <v>9</v>
      </c>
      <c r="D173" s="22">
        <v>4.0999999999999996</v>
      </c>
      <c r="E173" s="22">
        <v>1.3</v>
      </c>
      <c r="F173" s="22">
        <v>0.5</v>
      </c>
      <c r="G173" s="22">
        <v>100</v>
      </c>
    </row>
    <row r="174" spans="1:7" x14ac:dyDescent="0.25">
      <c r="A174" s="20">
        <v>164</v>
      </c>
      <c r="B174" s="20" t="s">
        <v>192</v>
      </c>
      <c r="C174" s="20" t="s">
        <v>20</v>
      </c>
      <c r="D174" s="20">
        <v>4.0999999999999996</v>
      </c>
      <c r="E174" s="20">
        <v>1.5</v>
      </c>
      <c r="F174" s="20">
        <v>0.55000000000000004</v>
      </c>
      <c r="G174" s="20">
        <v>100</v>
      </c>
    </row>
    <row r="175" spans="1:7" x14ac:dyDescent="0.25">
      <c r="A175" s="22">
        <v>165</v>
      </c>
      <c r="B175" s="22" t="s">
        <v>314</v>
      </c>
      <c r="C175" s="22" t="s">
        <v>27</v>
      </c>
      <c r="D175" s="22">
        <v>4.2</v>
      </c>
      <c r="E175" s="22">
        <v>1.65</v>
      </c>
      <c r="F175" s="22">
        <v>0.6</v>
      </c>
      <c r="G175" s="22">
        <v>100</v>
      </c>
    </row>
    <row r="176" spans="1:7" ht="25.5" x14ac:dyDescent="0.25">
      <c r="A176" s="20">
        <v>166</v>
      </c>
      <c r="B176" s="20" t="s">
        <v>83</v>
      </c>
      <c r="C176" s="20" t="s">
        <v>12</v>
      </c>
      <c r="D176" s="20">
        <v>4.0999999999999996</v>
      </c>
      <c r="E176" s="20">
        <v>1.3</v>
      </c>
      <c r="F176" s="20">
        <v>0.5</v>
      </c>
      <c r="G176" s="20">
        <v>100</v>
      </c>
    </row>
    <row r="177" spans="1:7" x14ac:dyDescent="0.25">
      <c r="A177" s="22">
        <v>167</v>
      </c>
      <c r="B177" s="22" t="s">
        <v>170</v>
      </c>
      <c r="C177" s="22" t="s">
        <v>10</v>
      </c>
      <c r="D177" s="22" t="s">
        <v>618</v>
      </c>
      <c r="E177" s="22">
        <v>1.5</v>
      </c>
      <c r="F177" s="22">
        <v>0.55000000000000004</v>
      </c>
      <c r="G177" s="22">
        <v>100</v>
      </c>
    </row>
    <row r="178" spans="1:7" x14ac:dyDescent="0.25">
      <c r="A178" s="20">
        <v>168</v>
      </c>
      <c r="B178" s="20" t="s">
        <v>170</v>
      </c>
      <c r="C178" s="20" t="s">
        <v>19</v>
      </c>
      <c r="D178" s="20">
        <v>2</v>
      </c>
      <c r="E178" s="20">
        <v>0.5</v>
      </c>
      <c r="F178" s="20">
        <v>0.2</v>
      </c>
      <c r="G178" s="20">
        <v>100</v>
      </c>
    </row>
    <row r="179" spans="1:7" ht="25.5" x14ac:dyDescent="0.25">
      <c r="A179" s="22">
        <v>169</v>
      </c>
      <c r="B179" s="22" t="s">
        <v>203</v>
      </c>
      <c r="C179" s="22" t="s">
        <v>21</v>
      </c>
      <c r="D179" s="22">
        <v>4.0999999999999996</v>
      </c>
      <c r="E179" s="22">
        <v>1.3</v>
      </c>
      <c r="F179" s="22">
        <v>0.5</v>
      </c>
      <c r="G179" s="22">
        <v>100</v>
      </c>
    </row>
    <row r="180" spans="1:7" ht="25.5" x14ac:dyDescent="0.25">
      <c r="A180" s="20">
        <v>170</v>
      </c>
      <c r="B180" s="20" t="s">
        <v>293</v>
      </c>
      <c r="C180" s="20" t="s">
        <v>26</v>
      </c>
      <c r="D180" s="20">
        <v>4.0999999999999996</v>
      </c>
      <c r="E180" s="20">
        <v>1.5</v>
      </c>
      <c r="F180" s="20">
        <v>0.55000000000000004</v>
      </c>
      <c r="G180" s="20">
        <v>100</v>
      </c>
    </row>
    <row r="181" spans="1:7" ht="25.5" x14ac:dyDescent="0.25">
      <c r="A181" s="22">
        <v>171</v>
      </c>
      <c r="B181" s="22" t="s">
        <v>225</v>
      </c>
      <c r="C181" s="22" t="s">
        <v>22</v>
      </c>
      <c r="D181" s="22">
        <v>4.2</v>
      </c>
      <c r="E181" s="22">
        <v>1.65</v>
      </c>
      <c r="F181" s="22">
        <v>0.6</v>
      </c>
      <c r="G181" s="22">
        <v>110</v>
      </c>
    </row>
    <row r="182" spans="1:7" ht="25.5" x14ac:dyDescent="0.25">
      <c r="A182" s="20">
        <v>172</v>
      </c>
      <c r="B182" s="20" t="s">
        <v>328</v>
      </c>
      <c r="C182" s="20" t="s">
        <v>28</v>
      </c>
      <c r="D182" s="20">
        <v>4.0999999999999996</v>
      </c>
      <c r="E182" s="20">
        <v>1.5</v>
      </c>
      <c r="F182" s="20">
        <v>0.55000000000000004</v>
      </c>
      <c r="G182" s="20">
        <v>100</v>
      </c>
    </row>
    <row r="183" spans="1:7" ht="25.5" x14ac:dyDescent="0.25">
      <c r="A183" s="22">
        <v>173</v>
      </c>
      <c r="B183" s="22" t="s">
        <v>242</v>
      </c>
      <c r="C183" s="22" t="s">
        <v>23</v>
      </c>
      <c r="D183" s="22">
        <v>4.0999999999999996</v>
      </c>
      <c r="E183" s="22">
        <v>1.5</v>
      </c>
      <c r="F183" s="22">
        <v>0.55000000000000004</v>
      </c>
      <c r="G183" s="22">
        <v>100</v>
      </c>
    </row>
    <row r="184" spans="1:7" ht="25.5" x14ac:dyDescent="0.25">
      <c r="A184" s="20">
        <v>174</v>
      </c>
      <c r="B184" s="20" t="s">
        <v>124</v>
      </c>
      <c r="C184" s="20" t="s">
        <v>15</v>
      </c>
      <c r="D184" s="20">
        <v>4.0999999999999996</v>
      </c>
      <c r="E184" s="20">
        <v>1.3</v>
      </c>
      <c r="F184" s="20">
        <v>0.5</v>
      </c>
      <c r="G184" s="20">
        <v>100</v>
      </c>
    </row>
    <row r="185" spans="1:7" ht="25.5" x14ac:dyDescent="0.25">
      <c r="A185" s="22">
        <v>175</v>
      </c>
      <c r="B185" s="22" t="s">
        <v>213</v>
      </c>
      <c r="C185" s="22" t="s">
        <v>21</v>
      </c>
      <c r="D185" s="22">
        <v>4.0999999999999996</v>
      </c>
      <c r="E185" s="22">
        <v>1.5</v>
      </c>
      <c r="F185" s="22">
        <v>0.55000000000000004</v>
      </c>
      <c r="G185" s="22">
        <v>100</v>
      </c>
    </row>
    <row r="186" spans="1:7" ht="25.5" x14ac:dyDescent="0.25">
      <c r="A186" s="20">
        <v>176</v>
      </c>
      <c r="B186" s="20" t="s">
        <v>84</v>
      </c>
      <c r="C186" s="20" t="s">
        <v>12</v>
      </c>
      <c r="D186" s="20">
        <v>4.0999999999999996</v>
      </c>
      <c r="E186" s="20">
        <v>1.3</v>
      </c>
      <c r="F186" s="20">
        <v>0.5</v>
      </c>
      <c r="G186" s="20">
        <v>100</v>
      </c>
    </row>
    <row r="187" spans="1:7" ht="25.5" x14ac:dyDescent="0.25">
      <c r="A187" s="22">
        <v>177</v>
      </c>
      <c r="B187" s="22" t="s">
        <v>294</v>
      </c>
      <c r="C187" s="22" t="s">
        <v>26</v>
      </c>
      <c r="D187" s="22">
        <v>4.0999999999999996</v>
      </c>
      <c r="E187" s="22">
        <v>1.5</v>
      </c>
      <c r="F187" s="22">
        <v>0.55000000000000004</v>
      </c>
      <c r="G187" s="22">
        <v>100</v>
      </c>
    </row>
    <row r="188" spans="1:7" ht="25.5" x14ac:dyDescent="0.25">
      <c r="A188" s="20">
        <v>178</v>
      </c>
      <c r="B188" s="20" t="s">
        <v>264</v>
      </c>
      <c r="C188" s="20" t="s">
        <v>24</v>
      </c>
      <c r="D188" s="20">
        <v>4.0999999999999996</v>
      </c>
      <c r="E188" s="20">
        <v>1.5</v>
      </c>
      <c r="F188" s="20">
        <v>0.55000000000000004</v>
      </c>
      <c r="G188" s="20">
        <v>100</v>
      </c>
    </row>
    <row r="189" spans="1:7" ht="25.5" x14ac:dyDescent="0.25">
      <c r="A189" s="22">
        <v>179</v>
      </c>
      <c r="B189" s="22" t="s">
        <v>315</v>
      </c>
      <c r="C189" s="22" t="s">
        <v>27</v>
      </c>
      <c r="D189" s="22">
        <v>4.2</v>
      </c>
      <c r="E189" s="22">
        <v>1.65</v>
      </c>
      <c r="F189" s="22">
        <v>0.6</v>
      </c>
      <c r="G189" s="22">
        <v>100</v>
      </c>
    </row>
    <row r="190" spans="1:7" x14ac:dyDescent="0.25">
      <c r="A190" s="20">
        <v>180</v>
      </c>
      <c r="B190" s="20" t="s">
        <v>329</v>
      </c>
      <c r="C190" s="20" t="s">
        <v>28</v>
      </c>
      <c r="D190" s="20">
        <v>4.0999999999999996</v>
      </c>
      <c r="E190" s="20">
        <v>1.5</v>
      </c>
      <c r="F190" s="20">
        <v>0.55000000000000004</v>
      </c>
      <c r="G190" s="20">
        <v>100</v>
      </c>
    </row>
    <row r="191" spans="1:7" ht="26.25" thickBot="1" x14ac:dyDescent="0.3">
      <c r="A191" s="23">
        <v>181</v>
      </c>
      <c r="B191" s="23" t="s">
        <v>210</v>
      </c>
      <c r="C191" s="23" t="s">
        <v>21</v>
      </c>
      <c r="D191" s="23">
        <v>4.0999999999999996</v>
      </c>
      <c r="E191" s="23">
        <v>1.3</v>
      </c>
      <c r="F191" s="23">
        <v>0.5</v>
      </c>
      <c r="G191" s="23">
        <v>100</v>
      </c>
    </row>
    <row r="192" spans="1:7" ht="25.5" x14ac:dyDescent="0.25">
      <c r="A192" s="20">
        <v>182</v>
      </c>
      <c r="B192" s="20" t="s">
        <v>243</v>
      </c>
      <c r="C192" s="20" t="s">
        <v>23</v>
      </c>
      <c r="D192" s="20">
        <v>4.0999999999999996</v>
      </c>
      <c r="E192" s="20">
        <v>1.5</v>
      </c>
      <c r="F192" s="20">
        <v>0.55000000000000004</v>
      </c>
      <c r="G192" s="20">
        <v>100</v>
      </c>
    </row>
    <row r="193" spans="1:7" x14ac:dyDescent="0.25">
      <c r="A193" s="22">
        <v>183</v>
      </c>
      <c r="B193" s="22" t="s">
        <v>171</v>
      </c>
      <c r="C193" s="22" t="s">
        <v>19</v>
      </c>
      <c r="D193" s="22">
        <v>2</v>
      </c>
      <c r="E193" s="22">
        <v>0.5</v>
      </c>
      <c r="F193" s="22">
        <v>0.2</v>
      </c>
      <c r="G193" s="22">
        <v>100</v>
      </c>
    </row>
    <row r="194" spans="1:7" x14ac:dyDescent="0.25">
      <c r="A194" s="20">
        <v>184</v>
      </c>
      <c r="B194" s="20" t="s">
        <v>316</v>
      </c>
      <c r="C194" s="20" t="s">
        <v>27</v>
      </c>
      <c r="D194" s="20">
        <v>4.2</v>
      </c>
      <c r="E194" s="20">
        <v>1.65</v>
      </c>
      <c r="F194" s="20">
        <v>0.6</v>
      </c>
      <c r="G194" s="20">
        <v>100</v>
      </c>
    </row>
    <row r="195" spans="1:7" ht="25.5" x14ac:dyDescent="0.25">
      <c r="A195" s="22">
        <v>185</v>
      </c>
      <c r="B195" s="22" t="s">
        <v>232</v>
      </c>
      <c r="C195" s="22" t="s">
        <v>17</v>
      </c>
      <c r="D195" s="22">
        <v>4.0999999999999996</v>
      </c>
      <c r="E195" s="22">
        <v>1.3</v>
      </c>
      <c r="F195" s="22">
        <v>0.5</v>
      </c>
      <c r="G195" s="22">
        <v>100</v>
      </c>
    </row>
    <row r="196" spans="1:7" x14ac:dyDescent="0.25">
      <c r="A196" s="20">
        <v>186</v>
      </c>
      <c r="B196" s="20" t="s">
        <v>199</v>
      </c>
      <c r="C196" s="20" t="s">
        <v>20</v>
      </c>
      <c r="D196" s="20">
        <v>4.0999999999999996</v>
      </c>
      <c r="E196" s="20">
        <v>1.5</v>
      </c>
      <c r="F196" s="20">
        <v>0.55000000000000004</v>
      </c>
      <c r="G196" s="20">
        <v>100</v>
      </c>
    </row>
    <row r="197" spans="1:7" ht="25.5" x14ac:dyDescent="0.25">
      <c r="A197" s="22">
        <v>187</v>
      </c>
      <c r="B197" s="22" t="s">
        <v>85</v>
      </c>
      <c r="C197" s="22" t="s">
        <v>12</v>
      </c>
      <c r="D197" s="22">
        <v>4.0999999999999996</v>
      </c>
      <c r="E197" s="22">
        <v>1.3</v>
      </c>
      <c r="F197" s="22">
        <v>0.5</v>
      </c>
      <c r="G197" s="22">
        <v>100</v>
      </c>
    </row>
    <row r="198" spans="1:7" ht="25.5" x14ac:dyDescent="0.25">
      <c r="A198" s="20">
        <v>188</v>
      </c>
      <c r="B198" s="20" t="s">
        <v>265</v>
      </c>
      <c r="C198" s="20" t="s">
        <v>24</v>
      </c>
      <c r="D198" s="20">
        <v>4.0999999999999996</v>
      </c>
      <c r="E198" s="20">
        <v>1.5</v>
      </c>
      <c r="F198" s="20">
        <v>0.55000000000000004</v>
      </c>
      <c r="G198" s="20">
        <v>100</v>
      </c>
    </row>
    <row r="199" spans="1:7" ht="25.5" x14ac:dyDescent="0.25">
      <c r="A199" s="22">
        <v>189</v>
      </c>
      <c r="B199" s="22" t="s">
        <v>330</v>
      </c>
      <c r="C199" s="22" t="s">
        <v>28</v>
      </c>
      <c r="D199" s="22">
        <v>4.0999999999999996</v>
      </c>
      <c r="E199" s="22">
        <v>1.5</v>
      </c>
      <c r="F199" s="22">
        <v>0.55000000000000004</v>
      </c>
      <c r="G199" s="22">
        <v>100</v>
      </c>
    </row>
    <row r="200" spans="1:7" ht="25.5" x14ac:dyDescent="0.25">
      <c r="A200" s="20">
        <v>190</v>
      </c>
      <c r="B200" s="20" t="s">
        <v>40</v>
      </c>
      <c r="C200" s="20" t="s">
        <v>8</v>
      </c>
      <c r="D200" s="20">
        <v>4.0999999999999996</v>
      </c>
      <c r="E200" s="20">
        <v>1.1000000000000001</v>
      </c>
      <c r="F200" s="20">
        <v>0.5</v>
      </c>
      <c r="G200" s="20">
        <v>100</v>
      </c>
    </row>
    <row r="201" spans="1:7" x14ac:dyDescent="0.25">
      <c r="A201" s="22">
        <v>191</v>
      </c>
      <c r="B201" s="22" t="s">
        <v>340</v>
      </c>
      <c r="C201" s="22" t="s">
        <v>29</v>
      </c>
      <c r="D201" s="22">
        <v>4.0999999999999996</v>
      </c>
      <c r="E201" s="22">
        <v>1.3</v>
      </c>
      <c r="F201" s="22">
        <v>0.5</v>
      </c>
      <c r="G201" s="22">
        <v>100</v>
      </c>
    </row>
    <row r="202" spans="1:7" x14ac:dyDescent="0.25">
      <c r="A202" s="20">
        <v>192</v>
      </c>
      <c r="B202" s="20" t="s">
        <v>226</v>
      </c>
      <c r="C202" s="20" t="s">
        <v>22</v>
      </c>
      <c r="D202" s="20">
        <v>4.2</v>
      </c>
      <c r="E202" s="20">
        <v>1.65</v>
      </c>
      <c r="F202" s="20">
        <v>0.6</v>
      </c>
      <c r="G202" s="20">
        <v>100</v>
      </c>
    </row>
    <row r="203" spans="1:7" x14ac:dyDescent="0.25">
      <c r="A203" s="22">
        <v>193</v>
      </c>
      <c r="B203" s="22" t="s">
        <v>172</v>
      </c>
      <c r="C203" s="22" t="s">
        <v>19</v>
      </c>
      <c r="D203" s="22">
        <v>3</v>
      </c>
      <c r="E203" s="22">
        <v>0.5</v>
      </c>
      <c r="F203" s="22">
        <v>0.2</v>
      </c>
      <c r="G203" s="22">
        <v>100</v>
      </c>
    </row>
    <row r="204" spans="1:7" ht="25.5" x14ac:dyDescent="0.25">
      <c r="A204" s="20">
        <v>194</v>
      </c>
      <c r="B204" s="20" t="s">
        <v>331</v>
      </c>
      <c r="C204" s="20" t="s">
        <v>28</v>
      </c>
      <c r="D204" s="20">
        <v>4.0999999999999996</v>
      </c>
      <c r="E204" s="20">
        <v>1.5</v>
      </c>
      <c r="F204" s="20">
        <v>0.55000000000000004</v>
      </c>
      <c r="G204" s="20">
        <v>100</v>
      </c>
    </row>
    <row r="205" spans="1:7" ht="25.5" x14ac:dyDescent="0.25">
      <c r="A205" s="22">
        <v>195</v>
      </c>
      <c r="B205" s="22" t="s">
        <v>193</v>
      </c>
      <c r="C205" s="22" t="s">
        <v>20</v>
      </c>
      <c r="D205" s="22">
        <v>4.2</v>
      </c>
      <c r="E205" s="22">
        <v>1.5</v>
      </c>
      <c r="F205" s="22">
        <v>0.55000000000000004</v>
      </c>
      <c r="G205" s="22">
        <v>100</v>
      </c>
    </row>
    <row r="206" spans="1:7" ht="25.5" x14ac:dyDescent="0.25">
      <c r="A206" s="20">
        <v>196</v>
      </c>
      <c r="B206" s="20" t="s">
        <v>317</v>
      </c>
      <c r="C206" s="20" t="s">
        <v>27</v>
      </c>
      <c r="D206" s="20">
        <v>4.2</v>
      </c>
      <c r="E206" s="20">
        <v>1.65</v>
      </c>
      <c r="F206" s="20">
        <v>0.6</v>
      </c>
      <c r="G206" s="20">
        <v>100</v>
      </c>
    </row>
    <row r="207" spans="1:7" x14ac:dyDescent="0.25">
      <c r="A207" s="22">
        <v>197</v>
      </c>
      <c r="B207" s="22" t="s">
        <v>318</v>
      </c>
      <c r="C207" s="22" t="s">
        <v>27</v>
      </c>
      <c r="D207" s="22">
        <v>4.2</v>
      </c>
      <c r="E207" s="22">
        <v>1.65</v>
      </c>
      <c r="F207" s="22">
        <v>0.6</v>
      </c>
      <c r="G207" s="22">
        <v>100</v>
      </c>
    </row>
    <row r="208" spans="1:7" ht="25.5" x14ac:dyDescent="0.25">
      <c r="A208" s="20">
        <v>198</v>
      </c>
      <c r="B208" s="20" t="s">
        <v>125</v>
      </c>
      <c r="C208" s="20" t="s">
        <v>15</v>
      </c>
      <c r="D208" s="20">
        <v>4.0999999999999996</v>
      </c>
      <c r="E208" s="20">
        <v>1.3</v>
      </c>
      <c r="F208" s="20">
        <v>0.5</v>
      </c>
      <c r="G208" s="20">
        <v>100</v>
      </c>
    </row>
    <row r="209" spans="1:7" ht="25.5" x14ac:dyDescent="0.25">
      <c r="A209" s="22">
        <v>199</v>
      </c>
      <c r="B209" s="22" t="s">
        <v>126</v>
      </c>
      <c r="C209" s="22" t="s">
        <v>15</v>
      </c>
      <c r="D209" s="22">
        <v>4.0999999999999996</v>
      </c>
      <c r="E209" s="22">
        <v>1.3</v>
      </c>
      <c r="F209" s="22">
        <v>0.5</v>
      </c>
      <c r="G209" s="22">
        <v>100</v>
      </c>
    </row>
    <row r="210" spans="1:7" x14ac:dyDescent="0.25">
      <c r="A210" s="20">
        <v>200</v>
      </c>
      <c r="B210" s="20" t="s">
        <v>75</v>
      </c>
      <c r="C210" s="20" t="s">
        <v>11</v>
      </c>
      <c r="D210" s="20">
        <v>4.0999999999999996</v>
      </c>
      <c r="E210" s="20">
        <v>1.3</v>
      </c>
      <c r="F210" s="20">
        <v>0.5</v>
      </c>
      <c r="G210" s="20">
        <v>100</v>
      </c>
    </row>
    <row r="211" spans="1:7" x14ac:dyDescent="0.25">
      <c r="A211" s="22">
        <v>201</v>
      </c>
      <c r="B211" s="22" t="s">
        <v>52</v>
      </c>
      <c r="C211" s="22" t="s">
        <v>9</v>
      </c>
      <c r="D211" s="22">
        <v>4.0999999999999996</v>
      </c>
      <c r="E211" s="22">
        <v>1.3</v>
      </c>
      <c r="F211" s="22">
        <v>0.5</v>
      </c>
      <c r="G211" s="22">
        <v>100</v>
      </c>
    </row>
    <row r="212" spans="1:7" x14ac:dyDescent="0.25">
      <c r="A212" s="20">
        <v>202</v>
      </c>
      <c r="B212" s="20" t="s">
        <v>341</v>
      </c>
      <c r="C212" s="20" t="s">
        <v>29</v>
      </c>
      <c r="D212" s="20">
        <v>4.0999999999999996</v>
      </c>
      <c r="E212" s="20">
        <v>1.3</v>
      </c>
      <c r="F212" s="20">
        <v>0.5</v>
      </c>
      <c r="G212" s="20">
        <v>100</v>
      </c>
    </row>
    <row r="213" spans="1:7" ht="25.5" x14ac:dyDescent="0.25">
      <c r="A213" s="22">
        <v>203</v>
      </c>
      <c r="B213" s="22" t="s">
        <v>380</v>
      </c>
      <c r="C213" s="22" t="s">
        <v>13</v>
      </c>
      <c r="D213" s="22">
        <v>4.2</v>
      </c>
      <c r="E213" s="22">
        <v>1.65</v>
      </c>
      <c r="F213" s="22">
        <v>0.6</v>
      </c>
      <c r="G213" s="22">
        <v>110</v>
      </c>
    </row>
    <row r="214" spans="1:7" x14ac:dyDescent="0.25">
      <c r="A214" s="20">
        <v>204</v>
      </c>
      <c r="B214" s="20" t="s">
        <v>381</v>
      </c>
      <c r="C214" s="20" t="s">
        <v>19</v>
      </c>
      <c r="D214" s="20">
        <v>2</v>
      </c>
      <c r="E214" s="20">
        <v>0.5</v>
      </c>
      <c r="F214" s="20">
        <v>0.2</v>
      </c>
      <c r="G214" s="20">
        <v>100</v>
      </c>
    </row>
    <row r="215" spans="1:7" ht="25.5" x14ac:dyDescent="0.25">
      <c r="A215" s="22">
        <v>205</v>
      </c>
      <c r="B215" s="22" t="s">
        <v>161</v>
      </c>
      <c r="C215" s="22" t="s">
        <v>18</v>
      </c>
      <c r="D215" s="22">
        <v>4.0999999999999996</v>
      </c>
      <c r="E215" s="22">
        <v>1.5</v>
      </c>
      <c r="F215" s="22">
        <v>0.55000000000000004</v>
      </c>
      <c r="G215" s="22">
        <v>100</v>
      </c>
    </row>
    <row r="216" spans="1:7" ht="26.25" thickBot="1" x14ac:dyDescent="0.3">
      <c r="A216" s="26">
        <v>206</v>
      </c>
      <c r="B216" s="26" t="s">
        <v>295</v>
      </c>
      <c r="C216" s="26" t="s">
        <v>26</v>
      </c>
      <c r="D216" s="26">
        <v>4.0999999999999996</v>
      </c>
      <c r="E216" s="26">
        <v>1.5</v>
      </c>
      <c r="F216" s="26">
        <v>0.55000000000000004</v>
      </c>
      <c r="G216" s="26">
        <v>100</v>
      </c>
    </row>
    <row r="217" spans="1:7" ht="25.5" x14ac:dyDescent="0.25">
      <c r="A217" s="20">
        <v>207</v>
      </c>
      <c r="B217" s="20" t="s">
        <v>382</v>
      </c>
      <c r="C217" s="20" t="s">
        <v>14</v>
      </c>
      <c r="D217" s="20">
        <v>4.0999999999999996</v>
      </c>
      <c r="E217" s="20">
        <v>1.3</v>
      </c>
      <c r="F217" s="20">
        <v>0.5</v>
      </c>
      <c r="G217" s="20">
        <v>100</v>
      </c>
    </row>
    <row r="218" spans="1:7" x14ac:dyDescent="0.25">
      <c r="A218" s="22">
        <v>208</v>
      </c>
      <c r="B218" s="22" t="s">
        <v>383</v>
      </c>
      <c r="C218" s="22" t="s">
        <v>27</v>
      </c>
      <c r="D218" s="22">
        <v>4.2</v>
      </c>
      <c r="E218" s="22">
        <v>1.65</v>
      </c>
      <c r="F218" s="22">
        <v>0.6</v>
      </c>
      <c r="G218" s="22">
        <v>100</v>
      </c>
    </row>
    <row r="219" spans="1:7" ht="25.5" x14ac:dyDescent="0.25">
      <c r="A219" s="20">
        <v>209</v>
      </c>
      <c r="B219" s="20" t="s">
        <v>384</v>
      </c>
      <c r="C219" s="20" t="s">
        <v>11</v>
      </c>
      <c r="D219" s="20">
        <v>4.0999999999999996</v>
      </c>
      <c r="E219" s="20">
        <v>1.3</v>
      </c>
      <c r="F219" s="20">
        <v>0.5</v>
      </c>
      <c r="G219" s="20">
        <v>100</v>
      </c>
    </row>
    <row r="220" spans="1:7" ht="25.5" x14ac:dyDescent="0.25">
      <c r="A220" s="22">
        <v>210</v>
      </c>
      <c r="B220" s="22" t="s">
        <v>320</v>
      </c>
      <c r="C220" s="22" t="s">
        <v>27</v>
      </c>
      <c r="D220" s="22">
        <v>4.2</v>
      </c>
      <c r="E220" s="22">
        <v>1.65</v>
      </c>
      <c r="F220" s="22">
        <v>0.6</v>
      </c>
      <c r="G220" s="22">
        <v>110</v>
      </c>
    </row>
    <row r="221" spans="1:7" ht="25.5" x14ac:dyDescent="0.25">
      <c r="A221" s="20">
        <v>211</v>
      </c>
      <c r="B221" s="20" t="s">
        <v>266</v>
      </c>
      <c r="C221" s="20" t="s">
        <v>24</v>
      </c>
      <c r="D221" s="20">
        <v>4.0999999999999996</v>
      </c>
      <c r="E221" s="20">
        <v>1.5</v>
      </c>
      <c r="F221" s="20">
        <v>0.55000000000000004</v>
      </c>
      <c r="G221" s="20">
        <v>100</v>
      </c>
    </row>
    <row r="222" spans="1:7" x14ac:dyDescent="0.25">
      <c r="A222" s="22">
        <v>212</v>
      </c>
      <c r="B222" s="22" t="s">
        <v>100</v>
      </c>
      <c r="C222" s="22" t="s">
        <v>14</v>
      </c>
      <c r="D222" s="22">
        <v>4.0999999999999996</v>
      </c>
      <c r="E222" s="22">
        <v>1.5</v>
      </c>
      <c r="F222" s="22">
        <v>0.55000000000000004</v>
      </c>
      <c r="G222" s="22">
        <v>100</v>
      </c>
    </row>
    <row r="223" spans="1:7" ht="25.5" x14ac:dyDescent="0.25">
      <c r="A223" s="20">
        <v>213</v>
      </c>
      <c r="B223" s="20" t="s">
        <v>385</v>
      </c>
      <c r="C223" s="20" t="s">
        <v>10</v>
      </c>
      <c r="D223" s="20">
        <v>4.0999999999999996</v>
      </c>
      <c r="E223" s="20">
        <v>1.5</v>
      </c>
      <c r="F223" s="20">
        <v>0.55000000000000004</v>
      </c>
      <c r="G223" s="20">
        <v>100</v>
      </c>
    </row>
    <row r="224" spans="1:7" x14ac:dyDescent="0.25">
      <c r="A224" s="22">
        <v>214</v>
      </c>
      <c r="B224" s="22" t="s">
        <v>127</v>
      </c>
      <c r="C224" s="22" t="s">
        <v>15</v>
      </c>
      <c r="D224" s="22">
        <v>4.0999999999999996</v>
      </c>
      <c r="E224" s="22">
        <v>1.3</v>
      </c>
      <c r="F224" s="22">
        <v>0.5</v>
      </c>
      <c r="G224" s="22">
        <v>100</v>
      </c>
    </row>
    <row r="225" spans="1:7" ht="25.5" x14ac:dyDescent="0.25">
      <c r="A225" s="20">
        <v>215</v>
      </c>
      <c r="B225" s="20" t="s">
        <v>321</v>
      </c>
      <c r="C225" s="20" t="s">
        <v>27</v>
      </c>
      <c r="D225" s="20">
        <v>4.2</v>
      </c>
      <c r="E225" s="20">
        <v>1.65</v>
      </c>
      <c r="F225" s="20">
        <v>0.6</v>
      </c>
      <c r="G225" s="20">
        <v>100</v>
      </c>
    </row>
    <row r="226" spans="1:7" ht="25.5" x14ac:dyDescent="0.25">
      <c r="A226" s="34">
        <v>216</v>
      </c>
      <c r="B226" s="34" t="s">
        <v>39</v>
      </c>
      <c r="C226" s="34" t="s">
        <v>8</v>
      </c>
      <c r="D226" s="34">
        <v>4.0999999999999996</v>
      </c>
      <c r="E226" s="34">
        <v>1.1000000000000001</v>
      </c>
      <c r="F226" s="34">
        <v>0.43</v>
      </c>
      <c r="G226" s="34">
        <v>100</v>
      </c>
    </row>
    <row r="227" spans="1:7" ht="25.5" x14ac:dyDescent="0.25">
      <c r="A227" s="20">
        <v>217</v>
      </c>
      <c r="B227" s="20" t="s">
        <v>56</v>
      </c>
      <c r="C227" s="20" t="s">
        <v>10</v>
      </c>
      <c r="D227" s="20">
        <v>4.0999999999999996</v>
      </c>
      <c r="E227" s="20">
        <v>1.5</v>
      </c>
      <c r="F227" s="20">
        <v>0.55000000000000004</v>
      </c>
      <c r="G227" s="20">
        <v>100</v>
      </c>
    </row>
    <row r="228" spans="1:7" x14ac:dyDescent="0.25">
      <c r="A228" s="22">
        <v>218</v>
      </c>
      <c r="B228" s="22" t="s">
        <v>215</v>
      </c>
      <c r="C228" s="22" t="s">
        <v>21</v>
      </c>
      <c r="D228" s="22">
        <v>4.0999999999999996</v>
      </c>
      <c r="E228" s="22">
        <v>1.1000000000000001</v>
      </c>
      <c r="F228" s="22">
        <v>0.43</v>
      </c>
      <c r="G228" s="22">
        <v>100</v>
      </c>
    </row>
    <row r="229" spans="1:7" x14ac:dyDescent="0.25">
      <c r="A229" s="20">
        <v>219</v>
      </c>
      <c r="B229" s="20" t="s">
        <v>73</v>
      </c>
      <c r="C229" s="20" t="s">
        <v>11</v>
      </c>
      <c r="D229" s="20">
        <v>4.0999999999999996</v>
      </c>
      <c r="E229" s="20">
        <v>1.3</v>
      </c>
      <c r="F229" s="20">
        <v>0.5</v>
      </c>
      <c r="G229" s="20">
        <v>100</v>
      </c>
    </row>
    <row r="230" spans="1:7" x14ac:dyDescent="0.25">
      <c r="A230" s="22">
        <v>220</v>
      </c>
      <c r="B230" s="22" t="s">
        <v>128</v>
      </c>
      <c r="C230" s="22" t="s">
        <v>15</v>
      </c>
      <c r="D230" s="22">
        <v>4.0999999999999996</v>
      </c>
      <c r="E230" s="22">
        <v>1.1000000000000001</v>
      </c>
      <c r="F230" s="22">
        <v>0.43</v>
      </c>
      <c r="G230" s="22">
        <v>100</v>
      </c>
    </row>
    <row r="231" spans="1:7" ht="25.5" x14ac:dyDescent="0.25">
      <c r="A231" s="20">
        <v>221</v>
      </c>
      <c r="B231" s="20" t="s">
        <v>296</v>
      </c>
      <c r="C231" s="20" t="s">
        <v>26</v>
      </c>
      <c r="D231" s="20">
        <v>4.0999999999999996</v>
      </c>
      <c r="E231" s="20">
        <v>1.5</v>
      </c>
      <c r="F231" s="20">
        <v>0.55000000000000004</v>
      </c>
      <c r="G231" s="20">
        <v>100</v>
      </c>
    </row>
    <row r="232" spans="1:7" ht="25.5" x14ac:dyDescent="0.25">
      <c r="A232" s="22">
        <v>222</v>
      </c>
      <c r="B232" s="22" t="s">
        <v>190</v>
      </c>
      <c r="C232" s="22" t="s">
        <v>20</v>
      </c>
      <c r="D232" s="22">
        <v>4.0999999999999996</v>
      </c>
      <c r="E232" s="22">
        <v>1.5</v>
      </c>
      <c r="F232" s="22">
        <v>0.55000000000000004</v>
      </c>
      <c r="G232" s="22">
        <v>100</v>
      </c>
    </row>
    <row r="233" spans="1:7" ht="25.5" x14ac:dyDescent="0.25">
      <c r="A233" s="20">
        <v>223</v>
      </c>
      <c r="B233" s="20" t="s">
        <v>107</v>
      </c>
      <c r="C233" s="20" t="s">
        <v>14</v>
      </c>
      <c r="D233" s="20">
        <v>4.0999999999999996</v>
      </c>
      <c r="E233" s="20">
        <v>1.5</v>
      </c>
      <c r="F233" s="20">
        <v>0.55000000000000004</v>
      </c>
      <c r="G233" s="20">
        <v>100</v>
      </c>
    </row>
    <row r="234" spans="1:7" ht="25.5" x14ac:dyDescent="0.25">
      <c r="A234" s="22">
        <v>224</v>
      </c>
      <c r="B234" s="22" t="s">
        <v>284</v>
      </c>
      <c r="C234" s="22" t="s">
        <v>25</v>
      </c>
      <c r="D234" s="22">
        <v>4.2</v>
      </c>
      <c r="E234" s="22">
        <v>1.65</v>
      </c>
      <c r="F234" s="22">
        <v>0.6</v>
      </c>
      <c r="G234" s="22">
        <v>100</v>
      </c>
    </row>
    <row r="235" spans="1:7" x14ac:dyDescent="0.25">
      <c r="A235" s="20">
        <v>225</v>
      </c>
      <c r="B235" s="20" t="s">
        <v>267</v>
      </c>
      <c r="C235" s="20" t="s">
        <v>24</v>
      </c>
      <c r="D235" s="20">
        <v>4.0999999999999996</v>
      </c>
      <c r="E235" s="20">
        <v>1.5</v>
      </c>
      <c r="F235" s="20">
        <v>0.55000000000000004</v>
      </c>
      <c r="G235" s="20">
        <v>100</v>
      </c>
    </row>
    <row r="236" spans="1:7" x14ac:dyDescent="0.25">
      <c r="A236" s="22">
        <v>226</v>
      </c>
      <c r="B236" s="22" t="s">
        <v>267</v>
      </c>
      <c r="C236" s="22" t="s">
        <v>27</v>
      </c>
      <c r="D236" s="22">
        <v>4.2</v>
      </c>
      <c r="E236" s="22">
        <v>1.65</v>
      </c>
      <c r="F236" s="22">
        <v>0.6</v>
      </c>
      <c r="G236" s="22">
        <v>110</v>
      </c>
    </row>
    <row r="237" spans="1:7" ht="25.5" x14ac:dyDescent="0.25">
      <c r="A237" s="20">
        <v>227</v>
      </c>
      <c r="B237" s="20" t="s">
        <v>244</v>
      </c>
      <c r="C237" s="20" t="s">
        <v>23</v>
      </c>
      <c r="D237" s="20">
        <v>4.0999999999999996</v>
      </c>
      <c r="E237" s="20">
        <v>1.5</v>
      </c>
      <c r="F237" s="20">
        <v>0.55000000000000004</v>
      </c>
      <c r="G237" s="20">
        <v>100</v>
      </c>
    </row>
    <row r="238" spans="1:7" ht="25.5" x14ac:dyDescent="0.25">
      <c r="A238" s="22">
        <v>228</v>
      </c>
      <c r="B238" s="22" t="s">
        <v>297</v>
      </c>
      <c r="C238" s="22" t="s">
        <v>26</v>
      </c>
      <c r="D238" s="22">
        <v>4.0999999999999996</v>
      </c>
      <c r="E238" s="22">
        <v>1.5</v>
      </c>
      <c r="F238" s="22">
        <v>0.55000000000000004</v>
      </c>
      <c r="G238" s="22">
        <v>100</v>
      </c>
    </row>
    <row r="239" spans="1:7" x14ac:dyDescent="0.25">
      <c r="A239" s="20">
        <v>229</v>
      </c>
      <c r="B239" s="20" t="s">
        <v>173</v>
      </c>
      <c r="C239" s="20" t="s">
        <v>19</v>
      </c>
      <c r="D239" s="20">
        <v>2</v>
      </c>
      <c r="E239" s="20">
        <v>0.9</v>
      </c>
      <c r="F239" s="20">
        <v>0.35</v>
      </c>
      <c r="G239" s="20">
        <v>110</v>
      </c>
    </row>
    <row r="240" spans="1:7" ht="25.5" x14ac:dyDescent="0.25">
      <c r="A240" s="22">
        <v>230</v>
      </c>
      <c r="B240" s="22" t="s">
        <v>233</v>
      </c>
      <c r="C240" s="22" t="s">
        <v>17</v>
      </c>
      <c r="D240" s="22">
        <v>4.0999999999999996</v>
      </c>
      <c r="E240" s="22">
        <v>1.3</v>
      </c>
      <c r="F240" s="22">
        <v>0.5</v>
      </c>
      <c r="G240" s="22">
        <v>100</v>
      </c>
    </row>
    <row r="241" spans="1:7" ht="25.5" x14ac:dyDescent="0.25">
      <c r="A241" s="20">
        <v>231</v>
      </c>
      <c r="B241" s="20" t="s">
        <v>235</v>
      </c>
      <c r="C241" s="20" t="s">
        <v>17</v>
      </c>
      <c r="D241" s="20">
        <v>4.0999999999999996</v>
      </c>
      <c r="E241" s="20">
        <v>1.3</v>
      </c>
      <c r="F241" s="20">
        <v>0.5</v>
      </c>
      <c r="G241" s="20">
        <v>100</v>
      </c>
    </row>
    <row r="242" spans="1:7" ht="15.75" thickBot="1" x14ac:dyDescent="0.3">
      <c r="A242" s="23">
        <v>232</v>
      </c>
      <c r="B242" s="23" t="s">
        <v>24</v>
      </c>
      <c r="C242" s="23" t="s">
        <v>24</v>
      </c>
      <c r="D242" s="23">
        <v>4.0999999999999996</v>
      </c>
      <c r="E242" s="23">
        <v>1.5</v>
      </c>
      <c r="F242" s="23">
        <v>0.55000000000000004</v>
      </c>
      <c r="G242" s="23">
        <v>100</v>
      </c>
    </row>
    <row r="243" spans="1:7" ht="25.5" x14ac:dyDescent="0.25">
      <c r="A243" s="20">
        <v>233</v>
      </c>
      <c r="B243" s="20" t="s">
        <v>298</v>
      </c>
      <c r="C243" s="20" t="s">
        <v>26</v>
      </c>
      <c r="D243" s="20">
        <v>4.0999999999999996</v>
      </c>
      <c r="E243" s="20">
        <v>1.5</v>
      </c>
      <c r="F243" s="20">
        <v>0.55000000000000004</v>
      </c>
      <c r="G243" s="20">
        <v>100</v>
      </c>
    </row>
    <row r="244" spans="1:7" ht="25.5" x14ac:dyDescent="0.25">
      <c r="A244" s="22">
        <v>234</v>
      </c>
      <c r="B244" s="22" t="s">
        <v>55</v>
      </c>
      <c r="C244" s="22" t="s">
        <v>10</v>
      </c>
      <c r="D244" s="22">
        <v>4.0999999999999996</v>
      </c>
      <c r="E244" s="22">
        <v>1.5</v>
      </c>
      <c r="F244" s="22">
        <v>0.55000000000000004</v>
      </c>
      <c r="G244" s="22">
        <v>100</v>
      </c>
    </row>
    <row r="245" spans="1:7" ht="25.5" x14ac:dyDescent="0.25">
      <c r="A245" s="20">
        <v>235</v>
      </c>
      <c r="B245" s="20" t="s">
        <v>194</v>
      </c>
      <c r="C245" s="20" t="s">
        <v>20</v>
      </c>
      <c r="D245" s="20">
        <v>4.0999999999999996</v>
      </c>
      <c r="E245" s="20">
        <v>1.5</v>
      </c>
      <c r="F245" s="20">
        <v>0.55000000000000004</v>
      </c>
      <c r="G245" s="20">
        <v>100</v>
      </c>
    </row>
    <row r="246" spans="1:7" ht="25.5" x14ac:dyDescent="0.25">
      <c r="A246" s="22">
        <v>236</v>
      </c>
      <c r="B246" s="22" t="s">
        <v>227</v>
      </c>
      <c r="C246" s="22" t="s">
        <v>22</v>
      </c>
      <c r="D246" s="22">
        <v>4.2</v>
      </c>
      <c r="E246" s="22">
        <v>1.65</v>
      </c>
      <c r="F246" s="22">
        <v>0.6</v>
      </c>
      <c r="G246" s="22">
        <v>100</v>
      </c>
    </row>
    <row r="247" spans="1:7" ht="25.5" x14ac:dyDescent="0.25">
      <c r="A247" s="20">
        <v>237</v>
      </c>
      <c r="B247" s="20" t="s">
        <v>129</v>
      </c>
      <c r="C247" s="20" t="s">
        <v>15</v>
      </c>
      <c r="D247" s="20">
        <v>3</v>
      </c>
      <c r="E247" s="20">
        <v>1.1000000000000001</v>
      </c>
      <c r="F247" s="20">
        <v>0.43</v>
      </c>
      <c r="G247" s="20">
        <v>100</v>
      </c>
    </row>
    <row r="248" spans="1:7" ht="25.5" x14ac:dyDescent="0.25">
      <c r="A248" s="22">
        <v>238</v>
      </c>
      <c r="B248" s="22" t="s">
        <v>129</v>
      </c>
      <c r="C248" s="22" t="s">
        <v>20</v>
      </c>
      <c r="D248" s="22">
        <v>4.0999999999999996</v>
      </c>
      <c r="E248" s="22">
        <v>1.5</v>
      </c>
      <c r="F248" s="22">
        <v>0.55000000000000004</v>
      </c>
      <c r="G248" s="22">
        <v>100</v>
      </c>
    </row>
    <row r="249" spans="1:7" ht="25.5" x14ac:dyDescent="0.25">
      <c r="A249" s="20">
        <v>239</v>
      </c>
      <c r="B249" s="20" t="s">
        <v>130</v>
      </c>
      <c r="C249" s="20" t="s">
        <v>15</v>
      </c>
      <c r="D249" s="20">
        <v>4.0999999999999996</v>
      </c>
      <c r="E249" s="20">
        <v>1.1000000000000001</v>
      </c>
      <c r="F249" s="20">
        <v>0.43</v>
      </c>
      <c r="G249" s="20">
        <v>100</v>
      </c>
    </row>
    <row r="250" spans="1:7" ht="25.5" x14ac:dyDescent="0.25">
      <c r="A250" s="22">
        <v>240</v>
      </c>
      <c r="B250" s="22" t="s">
        <v>53</v>
      </c>
      <c r="C250" s="22" t="s">
        <v>9</v>
      </c>
      <c r="D250" s="22">
        <v>4.0999999999999996</v>
      </c>
      <c r="E250" s="22">
        <v>1.3</v>
      </c>
      <c r="F250" s="22">
        <v>0.5</v>
      </c>
      <c r="G250" s="22">
        <v>100</v>
      </c>
    </row>
    <row r="251" spans="1:7" ht="25.5" x14ac:dyDescent="0.25">
      <c r="A251" s="20">
        <v>241</v>
      </c>
      <c r="B251" s="20" t="s">
        <v>245</v>
      </c>
      <c r="C251" s="20" t="s">
        <v>23</v>
      </c>
      <c r="D251" s="20">
        <v>4.0999999999999996</v>
      </c>
      <c r="E251" s="20">
        <v>1.5</v>
      </c>
      <c r="F251" s="20">
        <v>0.55000000000000004</v>
      </c>
      <c r="G251" s="20">
        <v>100</v>
      </c>
    </row>
    <row r="252" spans="1:7" ht="25.5" x14ac:dyDescent="0.25">
      <c r="A252" s="22">
        <v>242</v>
      </c>
      <c r="B252" s="22" t="s">
        <v>268</v>
      </c>
      <c r="C252" s="22" t="s">
        <v>24</v>
      </c>
      <c r="D252" s="22">
        <v>4.0999999999999996</v>
      </c>
      <c r="E252" s="22">
        <v>1.5</v>
      </c>
      <c r="F252" s="22">
        <v>0.55000000000000004</v>
      </c>
      <c r="G252" s="22">
        <v>100</v>
      </c>
    </row>
    <row r="253" spans="1:7" ht="25.5" x14ac:dyDescent="0.25">
      <c r="A253" s="20">
        <v>243</v>
      </c>
      <c r="B253" s="20" t="s">
        <v>322</v>
      </c>
      <c r="C253" s="20" t="s">
        <v>27</v>
      </c>
      <c r="D253" s="20">
        <v>4.2</v>
      </c>
      <c r="E253" s="20">
        <v>1.65</v>
      </c>
      <c r="F253" s="20">
        <v>0.6</v>
      </c>
      <c r="G253" s="20">
        <v>100</v>
      </c>
    </row>
    <row r="254" spans="1:7" ht="25.5" x14ac:dyDescent="0.25">
      <c r="A254" s="22">
        <v>244</v>
      </c>
      <c r="B254" s="22" t="s">
        <v>113</v>
      </c>
      <c r="C254" s="22" t="s">
        <v>14</v>
      </c>
      <c r="D254" s="22">
        <v>4.0999999999999996</v>
      </c>
      <c r="E254" s="22">
        <v>1.5</v>
      </c>
      <c r="F254" s="22">
        <v>0.55000000000000004</v>
      </c>
      <c r="G254" s="22">
        <v>100</v>
      </c>
    </row>
    <row r="255" spans="1:7" ht="25.5" x14ac:dyDescent="0.25">
      <c r="A255" s="20">
        <v>245</v>
      </c>
      <c r="B255" s="20" t="s">
        <v>196</v>
      </c>
      <c r="C255" s="20" t="s">
        <v>20</v>
      </c>
      <c r="D255" s="20">
        <v>4.0999999999999996</v>
      </c>
      <c r="E255" s="20">
        <v>1.5</v>
      </c>
      <c r="F255" s="20">
        <v>0.55000000000000004</v>
      </c>
      <c r="G255" s="20">
        <v>100</v>
      </c>
    </row>
    <row r="256" spans="1:7" x14ac:dyDescent="0.25">
      <c r="A256" s="22">
        <v>246</v>
      </c>
      <c r="B256" s="22" t="s">
        <v>269</v>
      </c>
      <c r="C256" s="22" t="s">
        <v>24</v>
      </c>
      <c r="D256" s="22">
        <v>4.0999999999999996</v>
      </c>
      <c r="E256" s="22">
        <v>1.5</v>
      </c>
      <c r="F256" s="22">
        <v>0.55000000000000004</v>
      </c>
      <c r="G256" s="22">
        <v>100</v>
      </c>
    </row>
    <row r="257" spans="1:7" ht="25.5" x14ac:dyDescent="0.25">
      <c r="A257" s="20">
        <v>247</v>
      </c>
      <c r="B257" s="20" t="s">
        <v>323</v>
      </c>
      <c r="C257" s="20" t="s">
        <v>27</v>
      </c>
      <c r="D257" s="20">
        <v>4.2</v>
      </c>
      <c r="E257" s="20">
        <v>1.65</v>
      </c>
      <c r="F257" s="20">
        <v>0.6</v>
      </c>
      <c r="G257" s="20">
        <v>100</v>
      </c>
    </row>
    <row r="258" spans="1:7" ht="25.5" x14ac:dyDescent="0.25">
      <c r="A258" s="22">
        <v>248</v>
      </c>
      <c r="B258" s="22" t="s">
        <v>299</v>
      </c>
      <c r="C258" s="22" t="s">
        <v>26</v>
      </c>
      <c r="D258" s="22">
        <v>4.0999999999999996</v>
      </c>
      <c r="E258" s="22">
        <v>1.5</v>
      </c>
      <c r="F258" s="22">
        <v>0.55000000000000004</v>
      </c>
      <c r="G258" s="22">
        <v>100</v>
      </c>
    </row>
    <row r="259" spans="1:7" ht="25.5" x14ac:dyDescent="0.25">
      <c r="A259" s="20">
        <v>249</v>
      </c>
      <c r="B259" s="20" t="s">
        <v>104</v>
      </c>
      <c r="C259" s="20" t="s">
        <v>14</v>
      </c>
      <c r="D259" s="20">
        <v>4.0999999999999996</v>
      </c>
      <c r="E259" s="20">
        <v>1.5</v>
      </c>
      <c r="F259" s="20">
        <v>0.55000000000000004</v>
      </c>
      <c r="G259" s="20">
        <v>100</v>
      </c>
    </row>
    <row r="260" spans="1:7" ht="25.5" x14ac:dyDescent="0.25">
      <c r="A260" s="34">
        <v>250</v>
      </c>
      <c r="B260" s="34" t="s">
        <v>38</v>
      </c>
      <c r="C260" s="34" t="s">
        <v>8</v>
      </c>
      <c r="D260" s="34">
        <v>4.0999999999999996</v>
      </c>
      <c r="E260" s="34">
        <v>1.1000000000000001</v>
      </c>
      <c r="F260" s="34">
        <v>0.43</v>
      </c>
      <c r="G260" s="34">
        <v>100</v>
      </c>
    </row>
    <row r="261" spans="1:7" ht="25.5" x14ac:dyDescent="0.25">
      <c r="A261" s="20">
        <v>251</v>
      </c>
      <c r="B261" s="20" t="s">
        <v>211</v>
      </c>
      <c r="C261" s="20" t="s">
        <v>21</v>
      </c>
      <c r="D261" s="20">
        <v>4.0999999999999996</v>
      </c>
      <c r="E261" s="20">
        <v>1.3</v>
      </c>
      <c r="F261" s="20">
        <v>0.5</v>
      </c>
      <c r="G261" s="20">
        <v>100</v>
      </c>
    </row>
    <row r="262" spans="1:7" x14ac:dyDescent="0.25">
      <c r="A262" s="131">
        <v>252</v>
      </c>
      <c r="B262" s="22" t="s">
        <v>386</v>
      </c>
      <c r="C262" s="131" t="s">
        <v>26</v>
      </c>
      <c r="D262" s="131">
        <v>4.0999999999999996</v>
      </c>
      <c r="E262" s="131">
        <v>1.5</v>
      </c>
      <c r="F262" s="131">
        <v>0.55000000000000004</v>
      </c>
      <c r="G262" s="131">
        <v>100</v>
      </c>
    </row>
    <row r="263" spans="1:7" x14ac:dyDescent="0.25">
      <c r="A263" s="131"/>
      <c r="B263" s="22" t="s">
        <v>387</v>
      </c>
      <c r="C263" s="131"/>
      <c r="D263" s="131"/>
      <c r="E263" s="131"/>
      <c r="F263" s="131"/>
      <c r="G263" s="131"/>
    </row>
    <row r="264" spans="1:7" x14ac:dyDescent="0.25">
      <c r="A264" s="20">
        <v>253</v>
      </c>
      <c r="B264" s="20" t="s">
        <v>131</v>
      </c>
      <c r="C264" s="20" t="s">
        <v>15</v>
      </c>
      <c r="D264" s="20">
        <v>4.0999999999999996</v>
      </c>
      <c r="E264" s="20">
        <v>1.3</v>
      </c>
      <c r="F264" s="20">
        <v>0.5</v>
      </c>
      <c r="G264" s="20">
        <v>100</v>
      </c>
    </row>
    <row r="265" spans="1:7" ht="25.5" x14ac:dyDescent="0.25">
      <c r="A265" s="22">
        <v>254</v>
      </c>
      <c r="B265" s="22" t="s">
        <v>234</v>
      </c>
      <c r="C265" s="22" t="s">
        <v>17</v>
      </c>
      <c r="D265" s="22">
        <v>4.0999999999999996</v>
      </c>
      <c r="E265" s="22">
        <v>1.3</v>
      </c>
      <c r="F265" s="22">
        <v>0.5</v>
      </c>
      <c r="G265" s="22">
        <v>100</v>
      </c>
    </row>
    <row r="266" spans="1:7" ht="25.5" x14ac:dyDescent="0.25">
      <c r="A266" s="20">
        <v>255</v>
      </c>
      <c r="B266" s="20" t="s">
        <v>611</v>
      </c>
      <c r="C266" s="20" t="s">
        <v>14</v>
      </c>
      <c r="D266" s="20">
        <v>4.0999999999999996</v>
      </c>
      <c r="E266" s="20">
        <v>1.5</v>
      </c>
      <c r="F266" s="20">
        <v>0.55000000000000004</v>
      </c>
      <c r="G266" s="20">
        <v>100</v>
      </c>
    </row>
    <row r="267" spans="1:7" ht="25.5" x14ac:dyDescent="0.25">
      <c r="A267" s="22">
        <v>256</v>
      </c>
      <c r="B267" s="22" t="s">
        <v>106</v>
      </c>
      <c r="C267" s="22" t="s">
        <v>24</v>
      </c>
      <c r="D267" s="22">
        <v>4.2</v>
      </c>
      <c r="E267" s="22">
        <v>1.5</v>
      </c>
      <c r="F267" s="22">
        <v>0.55000000000000004</v>
      </c>
      <c r="G267" s="22">
        <v>100</v>
      </c>
    </row>
    <row r="268" spans="1:7" ht="26.25" thickBot="1" x14ac:dyDescent="0.3">
      <c r="A268" s="26">
        <v>257</v>
      </c>
      <c r="B268" s="26" t="s">
        <v>132</v>
      </c>
      <c r="C268" s="26" t="s">
        <v>15</v>
      </c>
      <c r="D268" s="26">
        <v>3</v>
      </c>
      <c r="E268" s="26">
        <v>1.1000000000000001</v>
      </c>
      <c r="F268" s="26">
        <v>0.43</v>
      </c>
      <c r="G268" s="26">
        <v>100</v>
      </c>
    </row>
    <row r="269" spans="1:7" ht="25.5" x14ac:dyDescent="0.25">
      <c r="A269" s="20">
        <v>258</v>
      </c>
      <c r="B269" s="20" t="s">
        <v>133</v>
      </c>
      <c r="C269" s="20" t="s">
        <v>15</v>
      </c>
      <c r="D269" s="20">
        <v>4.0999999999999996</v>
      </c>
      <c r="E269" s="20">
        <v>1.1000000000000001</v>
      </c>
      <c r="F269" s="20">
        <v>0.43</v>
      </c>
      <c r="G269" s="20">
        <v>100</v>
      </c>
    </row>
    <row r="270" spans="1:7" ht="25.5" x14ac:dyDescent="0.25">
      <c r="A270" s="22">
        <v>259</v>
      </c>
      <c r="B270" s="22" t="s">
        <v>285</v>
      </c>
      <c r="C270" s="22" t="s">
        <v>25</v>
      </c>
      <c r="D270" s="22">
        <v>4.0999999999999996</v>
      </c>
      <c r="E270" s="22">
        <v>1.5</v>
      </c>
      <c r="F270" s="22">
        <v>0.55000000000000004</v>
      </c>
      <c r="G270" s="22">
        <v>100</v>
      </c>
    </row>
    <row r="271" spans="1:7" ht="25.5" x14ac:dyDescent="0.25">
      <c r="A271" s="20">
        <v>260</v>
      </c>
      <c r="B271" s="20" t="s">
        <v>134</v>
      </c>
      <c r="C271" s="20" t="s">
        <v>15</v>
      </c>
      <c r="D271" s="20">
        <v>4.0999999999999996</v>
      </c>
      <c r="E271" s="20">
        <v>1.3</v>
      </c>
      <c r="F271" s="20">
        <v>0.5</v>
      </c>
      <c r="G271" s="20">
        <v>100</v>
      </c>
    </row>
    <row r="272" spans="1:7" ht="25.5" x14ac:dyDescent="0.25">
      <c r="A272" s="131">
        <v>261</v>
      </c>
      <c r="B272" s="22" t="s">
        <v>388</v>
      </c>
      <c r="C272" s="131" t="s">
        <v>24</v>
      </c>
      <c r="D272" s="131">
        <v>4.0999999999999996</v>
      </c>
      <c r="E272" s="131">
        <v>1.65</v>
      </c>
      <c r="F272" s="131">
        <v>0.6</v>
      </c>
      <c r="G272" s="131">
        <v>100</v>
      </c>
    </row>
    <row r="273" spans="1:7" x14ac:dyDescent="0.25">
      <c r="A273" s="131"/>
      <c r="B273" s="22" t="s">
        <v>389</v>
      </c>
      <c r="C273" s="131"/>
      <c r="D273" s="131"/>
      <c r="E273" s="131"/>
      <c r="F273" s="131"/>
      <c r="G273" s="131"/>
    </row>
    <row r="274" spans="1:7" x14ac:dyDescent="0.25">
      <c r="A274" s="20">
        <v>262</v>
      </c>
      <c r="B274" s="20" t="s">
        <v>114</v>
      </c>
      <c r="C274" s="20" t="s">
        <v>14</v>
      </c>
      <c r="D274" s="20">
        <v>4.0999999999999996</v>
      </c>
      <c r="E274" s="20">
        <v>1.5</v>
      </c>
      <c r="F274" s="20">
        <v>0.55000000000000004</v>
      </c>
      <c r="G274" s="20">
        <v>100</v>
      </c>
    </row>
    <row r="275" spans="1:7" x14ac:dyDescent="0.25">
      <c r="A275" s="22">
        <v>263</v>
      </c>
      <c r="B275" s="22" t="s">
        <v>228</v>
      </c>
      <c r="C275" s="22" t="s">
        <v>22</v>
      </c>
      <c r="D275" s="22">
        <v>4.2</v>
      </c>
      <c r="E275" s="22">
        <v>1.65</v>
      </c>
      <c r="F275" s="22">
        <v>0.6</v>
      </c>
      <c r="G275" s="22">
        <v>100</v>
      </c>
    </row>
    <row r="276" spans="1:7" ht="25.5" x14ac:dyDescent="0.25">
      <c r="A276" s="20">
        <v>264</v>
      </c>
      <c r="B276" s="20" t="s">
        <v>135</v>
      </c>
      <c r="C276" s="20" t="s">
        <v>15</v>
      </c>
      <c r="D276" s="20">
        <v>4.0999999999999996</v>
      </c>
      <c r="E276" s="20">
        <v>1.1000000000000001</v>
      </c>
      <c r="F276" s="20">
        <v>0.43</v>
      </c>
      <c r="G276" s="20">
        <v>100</v>
      </c>
    </row>
    <row r="277" spans="1:7" ht="25.5" x14ac:dyDescent="0.25">
      <c r="A277" s="22">
        <v>265</v>
      </c>
      <c r="B277" s="22" t="s">
        <v>136</v>
      </c>
      <c r="C277" s="22" t="s">
        <v>15</v>
      </c>
      <c r="D277" s="22">
        <v>4.0999999999999996</v>
      </c>
      <c r="E277" s="22">
        <v>1.3</v>
      </c>
      <c r="F277" s="22">
        <v>0.5</v>
      </c>
      <c r="G277" s="22">
        <v>100</v>
      </c>
    </row>
    <row r="278" spans="1:7" ht="25.5" x14ac:dyDescent="0.25">
      <c r="A278" s="20">
        <v>266</v>
      </c>
      <c r="B278" s="20" t="s">
        <v>94</v>
      </c>
      <c r="C278" s="20" t="s">
        <v>13</v>
      </c>
      <c r="D278" s="20">
        <v>4.2</v>
      </c>
      <c r="E278" s="20">
        <v>1.65</v>
      </c>
      <c r="F278" s="20">
        <v>0.6</v>
      </c>
      <c r="G278" s="20">
        <v>100</v>
      </c>
    </row>
    <row r="279" spans="1:7" x14ac:dyDescent="0.25">
      <c r="A279" s="22">
        <v>267</v>
      </c>
      <c r="B279" s="22" t="s">
        <v>81</v>
      </c>
      <c r="C279" s="22" t="s">
        <v>12</v>
      </c>
      <c r="D279" s="22">
        <v>4.0999999999999996</v>
      </c>
      <c r="E279" s="22">
        <v>1.3</v>
      </c>
      <c r="F279" s="22">
        <v>0.5</v>
      </c>
      <c r="G279" s="22">
        <v>100</v>
      </c>
    </row>
    <row r="280" spans="1:7" x14ac:dyDescent="0.25">
      <c r="A280" s="20">
        <v>268</v>
      </c>
      <c r="B280" s="20" t="s">
        <v>82</v>
      </c>
      <c r="C280" s="20" t="s">
        <v>12</v>
      </c>
      <c r="D280" s="20">
        <v>4.0999999999999996</v>
      </c>
      <c r="E280" s="20">
        <v>1.3</v>
      </c>
      <c r="F280" s="20">
        <v>0.5</v>
      </c>
      <c r="G280" s="20">
        <v>100</v>
      </c>
    </row>
    <row r="281" spans="1:7" x14ac:dyDescent="0.25">
      <c r="A281" s="22">
        <v>269</v>
      </c>
      <c r="B281" s="22" t="s">
        <v>174</v>
      </c>
      <c r="C281" s="22" t="s">
        <v>19</v>
      </c>
      <c r="D281" s="22">
        <v>2</v>
      </c>
      <c r="E281" s="22">
        <v>0.5</v>
      </c>
      <c r="F281" s="22">
        <v>0.2</v>
      </c>
      <c r="G281" s="22">
        <v>100</v>
      </c>
    </row>
    <row r="282" spans="1:7" ht="25.5" x14ac:dyDescent="0.25">
      <c r="A282" s="20">
        <v>270</v>
      </c>
      <c r="B282" s="20" t="s">
        <v>137</v>
      </c>
      <c r="C282" s="20" t="s">
        <v>15</v>
      </c>
      <c r="D282" s="20">
        <v>4.0999999999999996</v>
      </c>
      <c r="E282" s="20">
        <v>1.3</v>
      </c>
      <c r="F282" s="20">
        <v>0.5</v>
      </c>
      <c r="G282" s="20">
        <v>100</v>
      </c>
    </row>
    <row r="283" spans="1:7" x14ac:dyDescent="0.25">
      <c r="A283" s="22">
        <v>271</v>
      </c>
      <c r="B283" s="22" t="s">
        <v>57</v>
      </c>
      <c r="C283" s="22" t="s">
        <v>10</v>
      </c>
      <c r="D283" s="22">
        <v>4.0999999999999996</v>
      </c>
      <c r="E283" s="22">
        <v>1.5</v>
      </c>
      <c r="F283" s="22">
        <v>0.55000000000000004</v>
      </c>
      <c r="G283" s="22">
        <v>100</v>
      </c>
    </row>
    <row r="284" spans="1:7" x14ac:dyDescent="0.25">
      <c r="A284" s="20">
        <v>272</v>
      </c>
      <c r="B284" s="20" t="s">
        <v>138</v>
      </c>
      <c r="C284" s="20" t="s">
        <v>15</v>
      </c>
      <c r="D284" s="20">
        <v>4.0999999999999996</v>
      </c>
      <c r="E284" s="20">
        <v>1.3</v>
      </c>
      <c r="F284" s="20">
        <v>0.5</v>
      </c>
      <c r="G284" s="20">
        <v>100</v>
      </c>
    </row>
    <row r="285" spans="1:7" x14ac:dyDescent="0.25">
      <c r="A285" s="22">
        <v>273</v>
      </c>
      <c r="B285" s="22" t="s">
        <v>138</v>
      </c>
      <c r="C285" s="22" t="s">
        <v>27</v>
      </c>
      <c r="D285" s="22">
        <v>4.2</v>
      </c>
      <c r="E285" s="22">
        <v>1.65</v>
      </c>
      <c r="F285" s="22">
        <v>0.6</v>
      </c>
      <c r="G285" s="22">
        <v>100</v>
      </c>
    </row>
    <row r="286" spans="1:7" ht="25.5" x14ac:dyDescent="0.25">
      <c r="A286" s="20">
        <v>274</v>
      </c>
      <c r="B286" s="20" t="s">
        <v>42</v>
      </c>
      <c r="C286" s="20" t="s">
        <v>8</v>
      </c>
      <c r="D286" s="20">
        <v>4.0999999999999996</v>
      </c>
      <c r="E286" s="20">
        <v>1.3</v>
      </c>
      <c r="F286" s="20">
        <v>0.5</v>
      </c>
      <c r="G286" s="20">
        <v>100</v>
      </c>
    </row>
    <row r="287" spans="1:7" ht="25.5" x14ac:dyDescent="0.25">
      <c r="A287" s="22">
        <v>275</v>
      </c>
      <c r="B287" s="22" t="s">
        <v>246</v>
      </c>
      <c r="C287" s="22" t="s">
        <v>23</v>
      </c>
      <c r="D287" s="22">
        <v>4.0999999999999996</v>
      </c>
      <c r="E287" s="22">
        <v>1.5</v>
      </c>
      <c r="F287" s="22">
        <v>0.55000000000000004</v>
      </c>
      <c r="G287" s="22">
        <v>100</v>
      </c>
    </row>
    <row r="288" spans="1:7" x14ac:dyDescent="0.25">
      <c r="A288" s="126">
        <v>276</v>
      </c>
      <c r="B288" s="20" t="s">
        <v>390</v>
      </c>
      <c r="C288" s="126" t="s">
        <v>26</v>
      </c>
      <c r="D288" s="126">
        <v>4.0999999999999996</v>
      </c>
      <c r="E288" s="126">
        <v>1.5</v>
      </c>
      <c r="F288" s="126">
        <v>0.55000000000000004</v>
      </c>
      <c r="G288" s="126">
        <v>100</v>
      </c>
    </row>
    <row r="289" spans="1:7" x14ac:dyDescent="0.25">
      <c r="A289" s="126"/>
      <c r="B289" s="20" t="s">
        <v>391</v>
      </c>
      <c r="C289" s="126"/>
      <c r="D289" s="126"/>
      <c r="E289" s="126"/>
      <c r="F289" s="126"/>
      <c r="G289" s="126"/>
    </row>
    <row r="290" spans="1:7" ht="25.5" x14ac:dyDescent="0.25">
      <c r="A290" s="22">
        <v>277</v>
      </c>
      <c r="B290" s="22" t="s">
        <v>162</v>
      </c>
      <c r="C290" s="22" t="s">
        <v>18</v>
      </c>
      <c r="D290" s="22">
        <v>4.0999999999999996</v>
      </c>
      <c r="E290" s="22">
        <v>1.3</v>
      </c>
      <c r="F290" s="22">
        <v>0.5</v>
      </c>
      <c r="G290" s="22">
        <v>100</v>
      </c>
    </row>
    <row r="291" spans="1:7" ht="25.5" x14ac:dyDescent="0.25">
      <c r="A291" s="20">
        <v>278</v>
      </c>
      <c r="B291" s="20" t="s">
        <v>302</v>
      </c>
      <c r="C291" s="20" t="s">
        <v>26</v>
      </c>
      <c r="D291" s="20">
        <v>4.0999999999999996</v>
      </c>
      <c r="E291" s="20">
        <v>1.5</v>
      </c>
      <c r="F291" s="20">
        <v>0.55000000000000004</v>
      </c>
      <c r="G291" s="20">
        <v>100</v>
      </c>
    </row>
    <row r="292" spans="1:7" ht="25.5" x14ac:dyDescent="0.25">
      <c r="A292" s="22">
        <v>279</v>
      </c>
      <c r="B292" s="22" t="s">
        <v>99</v>
      </c>
      <c r="C292" s="22" t="s">
        <v>14</v>
      </c>
      <c r="D292" s="22">
        <v>4.0999999999999996</v>
      </c>
      <c r="E292" s="22">
        <v>1.5</v>
      </c>
      <c r="F292" s="22">
        <v>0.55000000000000004</v>
      </c>
      <c r="G292" s="22">
        <v>100</v>
      </c>
    </row>
    <row r="293" spans="1:7" ht="25.5" x14ac:dyDescent="0.25">
      <c r="A293" s="20">
        <v>280</v>
      </c>
      <c r="B293" s="20" t="s">
        <v>303</v>
      </c>
      <c r="C293" s="20" t="s">
        <v>26</v>
      </c>
      <c r="D293" s="20">
        <v>4.0999999999999996</v>
      </c>
      <c r="E293" s="20">
        <v>1.5</v>
      </c>
      <c r="F293" s="20">
        <v>0.55000000000000004</v>
      </c>
      <c r="G293" s="20">
        <v>100</v>
      </c>
    </row>
    <row r="294" spans="1:7" ht="26.25" thickBot="1" x14ac:dyDescent="0.3">
      <c r="A294" s="23">
        <v>281</v>
      </c>
      <c r="B294" s="23" t="s">
        <v>62</v>
      </c>
      <c r="C294" s="23" t="s">
        <v>10</v>
      </c>
      <c r="D294" s="23">
        <v>4.0999999999999996</v>
      </c>
      <c r="E294" s="23">
        <v>1.5</v>
      </c>
      <c r="F294" s="23">
        <v>0.55000000000000004</v>
      </c>
      <c r="G294" s="23">
        <v>100</v>
      </c>
    </row>
    <row r="295" spans="1:7" ht="25.5" x14ac:dyDescent="0.25">
      <c r="A295" s="20">
        <v>282</v>
      </c>
      <c r="B295" s="20" t="s">
        <v>139</v>
      </c>
      <c r="C295" s="20" t="s">
        <v>15</v>
      </c>
      <c r="D295" s="20">
        <v>3</v>
      </c>
      <c r="E295" s="20">
        <v>1.1000000000000001</v>
      </c>
      <c r="F295" s="20">
        <v>0.43</v>
      </c>
      <c r="G295" s="20">
        <v>100</v>
      </c>
    </row>
    <row r="296" spans="1:7" ht="25.5" x14ac:dyDescent="0.25">
      <c r="A296" s="22">
        <v>283</v>
      </c>
      <c r="B296" s="22" t="s">
        <v>205</v>
      </c>
      <c r="C296" s="22" t="s">
        <v>21</v>
      </c>
      <c r="D296" s="22" t="s">
        <v>618</v>
      </c>
      <c r="E296" s="22">
        <v>1.5</v>
      </c>
      <c r="F296" s="22">
        <v>0.55000000000000004</v>
      </c>
      <c r="G296" s="22">
        <v>100</v>
      </c>
    </row>
    <row r="297" spans="1:7" ht="25.5" x14ac:dyDescent="0.25">
      <c r="A297" s="20">
        <v>284</v>
      </c>
      <c r="B297" s="20" t="s">
        <v>51</v>
      </c>
      <c r="C297" s="20" t="s">
        <v>9</v>
      </c>
      <c r="D297" s="20">
        <v>4.0999999999999996</v>
      </c>
      <c r="E297" s="20">
        <v>1.3</v>
      </c>
      <c r="F297" s="20">
        <v>0.5</v>
      </c>
      <c r="G297" s="20">
        <v>100</v>
      </c>
    </row>
    <row r="298" spans="1:7" ht="25.5" x14ac:dyDescent="0.25">
      <c r="A298" s="22">
        <v>285</v>
      </c>
      <c r="B298" s="22" t="s">
        <v>304</v>
      </c>
      <c r="C298" s="22" t="s">
        <v>26</v>
      </c>
      <c r="D298" s="22">
        <v>4.0999999999999996</v>
      </c>
      <c r="E298" s="22">
        <v>1.5</v>
      </c>
      <c r="F298" s="22">
        <v>0.55000000000000004</v>
      </c>
      <c r="G298" s="22">
        <v>100</v>
      </c>
    </row>
    <row r="299" spans="1:7" ht="25.5" x14ac:dyDescent="0.25">
      <c r="A299" s="20">
        <v>286</v>
      </c>
      <c r="B299" s="20" t="s">
        <v>229</v>
      </c>
      <c r="C299" s="20" t="s">
        <v>22</v>
      </c>
      <c r="D299" s="20">
        <v>4.2</v>
      </c>
      <c r="E299" s="20">
        <v>1.65</v>
      </c>
      <c r="F299" s="20">
        <v>0.6</v>
      </c>
      <c r="G299" s="20">
        <v>110</v>
      </c>
    </row>
    <row r="300" spans="1:7" ht="25.5" x14ac:dyDescent="0.25">
      <c r="A300" s="22">
        <v>287</v>
      </c>
      <c r="B300" s="22" t="s">
        <v>286</v>
      </c>
      <c r="C300" s="22" t="s">
        <v>25</v>
      </c>
      <c r="D300" s="22">
        <v>4.0999999999999996</v>
      </c>
      <c r="E300" s="22">
        <v>1.5</v>
      </c>
      <c r="F300" s="22">
        <v>0.55000000000000004</v>
      </c>
      <c r="G300" s="22">
        <v>100</v>
      </c>
    </row>
    <row r="301" spans="1:7" ht="25.5" x14ac:dyDescent="0.25">
      <c r="A301" s="20">
        <v>288</v>
      </c>
      <c r="B301" s="20" t="s">
        <v>41</v>
      </c>
      <c r="C301" s="20" t="s">
        <v>8</v>
      </c>
      <c r="D301" s="20">
        <v>4.0999999999999996</v>
      </c>
      <c r="E301" s="20">
        <v>1.3</v>
      </c>
      <c r="F301" s="20">
        <v>0.5</v>
      </c>
      <c r="G301" s="20">
        <v>100</v>
      </c>
    </row>
    <row r="302" spans="1:7" x14ac:dyDescent="0.25">
      <c r="A302" s="22">
        <v>289</v>
      </c>
      <c r="B302" s="22" t="s">
        <v>140</v>
      </c>
      <c r="C302" s="22" t="s">
        <v>15</v>
      </c>
      <c r="D302" s="22">
        <v>3</v>
      </c>
      <c r="E302" s="22">
        <v>1.1000000000000001</v>
      </c>
      <c r="F302" s="22">
        <v>0.43</v>
      </c>
      <c r="G302" s="22">
        <v>100</v>
      </c>
    </row>
    <row r="303" spans="1:7" ht="25.5" x14ac:dyDescent="0.25">
      <c r="A303" s="20">
        <v>290</v>
      </c>
      <c r="B303" s="20" t="s">
        <v>95</v>
      </c>
      <c r="C303" s="20" t="s">
        <v>13</v>
      </c>
      <c r="D303" s="20">
        <v>4.2</v>
      </c>
      <c r="E303" s="20">
        <v>1.65</v>
      </c>
      <c r="F303" s="20">
        <v>0.6</v>
      </c>
      <c r="G303" s="20">
        <v>100</v>
      </c>
    </row>
    <row r="304" spans="1:7" ht="25.5" x14ac:dyDescent="0.25">
      <c r="A304" s="22">
        <v>291</v>
      </c>
      <c r="B304" s="22" t="s">
        <v>332</v>
      </c>
      <c r="C304" s="22" t="s">
        <v>28</v>
      </c>
      <c r="D304" s="22">
        <v>4.0999999999999996</v>
      </c>
      <c r="E304" s="22">
        <v>1.5</v>
      </c>
      <c r="F304" s="22">
        <v>0.55000000000000004</v>
      </c>
      <c r="G304" s="22">
        <v>100</v>
      </c>
    </row>
    <row r="305" spans="1:7" ht="25.5" x14ac:dyDescent="0.25">
      <c r="A305" s="20">
        <v>292</v>
      </c>
      <c r="B305" s="20" t="s">
        <v>247</v>
      </c>
      <c r="C305" s="20" t="s">
        <v>23</v>
      </c>
      <c r="D305" s="20">
        <v>4.2</v>
      </c>
      <c r="E305" s="20">
        <v>1.5</v>
      </c>
      <c r="F305" s="20">
        <v>0.55000000000000004</v>
      </c>
      <c r="G305" s="20">
        <v>100</v>
      </c>
    </row>
    <row r="306" spans="1:7" ht="25.5" x14ac:dyDescent="0.25">
      <c r="A306" s="22">
        <v>293</v>
      </c>
      <c r="B306" s="22" t="s">
        <v>305</v>
      </c>
      <c r="C306" s="22" t="s">
        <v>26</v>
      </c>
      <c r="D306" s="22">
        <v>4.0999999999999996</v>
      </c>
      <c r="E306" s="22">
        <v>1.5</v>
      </c>
      <c r="F306" s="22">
        <v>0.55000000000000004</v>
      </c>
      <c r="G306" s="22">
        <v>100</v>
      </c>
    </row>
    <row r="307" spans="1:7" ht="25.5" x14ac:dyDescent="0.25">
      <c r="A307" s="20">
        <v>294</v>
      </c>
      <c r="B307" s="20" t="s">
        <v>392</v>
      </c>
      <c r="C307" s="20" t="s">
        <v>8</v>
      </c>
      <c r="D307" s="20">
        <v>3</v>
      </c>
      <c r="E307" s="20">
        <v>1.1000000000000001</v>
      </c>
      <c r="F307" s="20">
        <v>0.43</v>
      </c>
      <c r="G307" s="20">
        <v>110</v>
      </c>
    </row>
    <row r="308" spans="1:7" ht="25.5" x14ac:dyDescent="0.25">
      <c r="A308" s="22">
        <v>295</v>
      </c>
      <c r="B308" s="22" t="s">
        <v>333</v>
      </c>
      <c r="C308" s="22" t="s">
        <v>28</v>
      </c>
      <c r="D308" s="22">
        <v>4.0999999999999996</v>
      </c>
      <c r="E308" s="22">
        <v>1.5</v>
      </c>
      <c r="F308" s="22">
        <v>0.55000000000000004</v>
      </c>
      <c r="G308" s="22">
        <v>100</v>
      </c>
    </row>
    <row r="309" spans="1:7" ht="25.5" x14ac:dyDescent="0.25">
      <c r="A309" s="20">
        <v>296</v>
      </c>
      <c r="B309" s="20" t="s">
        <v>248</v>
      </c>
      <c r="C309" s="20" t="s">
        <v>23</v>
      </c>
      <c r="D309" s="20">
        <v>4.0999999999999996</v>
      </c>
      <c r="E309" s="20">
        <v>1.5</v>
      </c>
      <c r="F309" s="20">
        <v>0.55000000000000004</v>
      </c>
      <c r="G309" s="20">
        <v>100</v>
      </c>
    </row>
    <row r="310" spans="1:7" ht="25.5" x14ac:dyDescent="0.25">
      <c r="A310" s="22">
        <v>297</v>
      </c>
      <c r="B310" s="22" t="s">
        <v>287</v>
      </c>
      <c r="C310" s="22" t="s">
        <v>25</v>
      </c>
      <c r="D310" s="22">
        <v>4.2</v>
      </c>
      <c r="E310" s="22">
        <v>1.65</v>
      </c>
      <c r="F310" s="22">
        <v>0.6</v>
      </c>
      <c r="G310" s="22">
        <v>100</v>
      </c>
    </row>
    <row r="311" spans="1:7" ht="25.5" x14ac:dyDescent="0.25">
      <c r="A311" s="20">
        <v>298</v>
      </c>
      <c r="B311" s="20" t="s">
        <v>306</v>
      </c>
      <c r="C311" s="20" t="s">
        <v>26</v>
      </c>
      <c r="D311" s="20">
        <v>4.0999999999999996</v>
      </c>
      <c r="E311" s="20">
        <v>1.5</v>
      </c>
      <c r="F311" s="20">
        <v>0.55000000000000004</v>
      </c>
      <c r="G311" s="20">
        <v>100</v>
      </c>
    </row>
    <row r="312" spans="1:7" ht="25.5" x14ac:dyDescent="0.25">
      <c r="A312" s="22">
        <v>299</v>
      </c>
      <c r="B312" s="22" t="s">
        <v>288</v>
      </c>
      <c r="C312" s="22" t="s">
        <v>25</v>
      </c>
      <c r="D312" s="22">
        <v>4.0999999999999996</v>
      </c>
      <c r="E312" s="22">
        <v>1.5</v>
      </c>
      <c r="F312" s="22">
        <v>0.55000000000000004</v>
      </c>
      <c r="G312" s="22">
        <v>100</v>
      </c>
    </row>
    <row r="313" spans="1:7" x14ac:dyDescent="0.25">
      <c r="A313" s="20">
        <v>300</v>
      </c>
      <c r="B313" s="20" t="s">
        <v>307</v>
      </c>
      <c r="C313" s="20" t="s">
        <v>26</v>
      </c>
      <c r="D313" s="20">
        <v>4.0999999999999996</v>
      </c>
      <c r="E313" s="20">
        <v>1.5</v>
      </c>
      <c r="F313" s="20">
        <v>0.55000000000000004</v>
      </c>
      <c r="G313" s="20">
        <v>100</v>
      </c>
    </row>
    <row r="314" spans="1:7" ht="25.5" x14ac:dyDescent="0.25">
      <c r="A314" s="22">
        <v>301</v>
      </c>
      <c r="B314" s="22" t="s">
        <v>141</v>
      </c>
      <c r="C314" s="22" t="s">
        <v>15</v>
      </c>
      <c r="D314" s="22">
        <v>4.0999999999999996</v>
      </c>
      <c r="E314" s="22">
        <v>1.3</v>
      </c>
      <c r="F314" s="22">
        <v>0.5</v>
      </c>
      <c r="G314" s="22">
        <v>100</v>
      </c>
    </row>
    <row r="315" spans="1:7" ht="25.5" x14ac:dyDescent="0.25">
      <c r="A315" s="20">
        <v>302</v>
      </c>
      <c r="B315" s="20" t="s">
        <v>249</v>
      </c>
      <c r="C315" s="20" t="s">
        <v>23</v>
      </c>
      <c r="D315" s="20">
        <v>4.0999999999999996</v>
      </c>
      <c r="E315" s="20">
        <v>1.5</v>
      </c>
      <c r="F315" s="20">
        <v>0.55000000000000004</v>
      </c>
      <c r="G315" s="20">
        <v>100</v>
      </c>
    </row>
    <row r="316" spans="1:7" ht="25.5" x14ac:dyDescent="0.25">
      <c r="A316" s="22">
        <v>303</v>
      </c>
      <c r="B316" s="22" t="s">
        <v>324</v>
      </c>
      <c r="C316" s="22" t="s">
        <v>27</v>
      </c>
      <c r="D316" s="22">
        <v>4.2</v>
      </c>
      <c r="E316" s="22">
        <v>1.65</v>
      </c>
      <c r="F316" s="22">
        <v>0.6</v>
      </c>
      <c r="G316" s="22">
        <v>110</v>
      </c>
    </row>
    <row r="317" spans="1:7" x14ac:dyDescent="0.25">
      <c r="A317" s="126">
        <v>304</v>
      </c>
      <c r="B317" s="20" t="s">
        <v>393</v>
      </c>
      <c r="C317" s="126" t="s">
        <v>23</v>
      </c>
      <c r="D317" s="126">
        <v>4.0999999999999996</v>
      </c>
      <c r="E317" s="126">
        <v>1.5</v>
      </c>
      <c r="F317" s="126">
        <v>0.55000000000000004</v>
      </c>
      <c r="G317" s="126">
        <v>100</v>
      </c>
    </row>
    <row r="318" spans="1:7" x14ac:dyDescent="0.25">
      <c r="A318" s="126"/>
      <c r="B318" s="27" t="s">
        <v>394</v>
      </c>
      <c r="C318" s="126"/>
      <c r="D318" s="126"/>
      <c r="E318" s="126"/>
      <c r="F318" s="126"/>
      <c r="G318" s="126"/>
    </row>
    <row r="319" spans="1:7" ht="25.5" x14ac:dyDescent="0.25">
      <c r="A319" s="20">
        <v>305</v>
      </c>
      <c r="B319" s="20" t="s">
        <v>325</v>
      </c>
      <c r="C319" s="20" t="s">
        <v>27</v>
      </c>
      <c r="D319" s="20">
        <v>4.2</v>
      </c>
      <c r="E319" s="20">
        <v>1.65</v>
      </c>
      <c r="F319" s="20">
        <v>0.6</v>
      </c>
      <c r="G319" s="20">
        <v>100</v>
      </c>
    </row>
    <row r="320" spans="1:7" x14ac:dyDescent="0.25">
      <c r="A320" s="22">
        <v>306</v>
      </c>
      <c r="B320" s="22" t="s">
        <v>175</v>
      </c>
      <c r="C320" s="22" t="s">
        <v>19</v>
      </c>
      <c r="D320" s="22">
        <v>2</v>
      </c>
      <c r="E320" s="22">
        <v>0.7</v>
      </c>
      <c r="F320" s="22">
        <v>0.27</v>
      </c>
      <c r="G320" s="22">
        <v>100</v>
      </c>
    </row>
    <row r="321" spans="1:7" x14ac:dyDescent="0.25">
      <c r="A321" s="20">
        <v>307</v>
      </c>
      <c r="B321" s="20" t="s">
        <v>37</v>
      </c>
      <c r="C321" s="20" t="s">
        <v>8</v>
      </c>
      <c r="D321" s="20">
        <v>4.0999999999999996</v>
      </c>
      <c r="E321" s="20">
        <v>1.1000000000000001</v>
      </c>
      <c r="F321" s="20">
        <v>0.43</v>
      </c>
      <c r="G321" s="20">
        <v>100</v>
      </c>
    </row>
    <row r="322" spans="1:7" x14ac:dyDescent="0.25">
      <c r="A322" s="22">
        <v>308</v>
      </c>
      <c r="B322" s="22" t="s">
        <v>197</v>
      </c>
      <c r="C322" s="22" t="s">
        <v>20</v>
      </c>
      <c r="D322" s="22">
        <v>4.0999999999999996</v>
      </c>
      <c r="E322" s="22">
        <v>1.5</v>
      </c>
      <c r="F322" s="22">
        <v>0.55000000000000004</v>
      </c>
      <c r="G322" s="22">
        <v>100</v>
      </c>
    </row>
    <row r="323" spans="1:7" x14ac:dyDescent="0.25">
      <c r="A323" s="20">
        <v>309</v>
      </c>
      <c r="B323" s="20" t="s">
        <v>271</v>
      </c>
      <c r="C323" s="20" t="s">
        <v>24</v>
      </c>
      <c r="D323" s="20">
        <v>4.0999999999999996</v>
      </c>
      <c r="E323" s="20">
        <v>1.5</v>
      </c>
      <c r="F323" s="20">
        <v>0.55000000000000004</v>
      </c>
      <c r="G323" s="20">
        <v>100</v>
      </c>
    </row>
    <row r="324" spans="1:7" x14ac:dyDescent="0.25">
      <c r="A324" s="22">
        <v>310</v>
      </c>
      <c r="B324" s="22" t="s">
        <v>272</v>
      </c>
      <c r="C324" s="22" t="s">
        <v>24</v>
      </c>
      <c r="D324" s="22">
        <v>4.0999999999999996</v>
      </c>
      <c r="E324" s="22">
        <v>1.5</v>
      </c>
      <c r="F324" s="22">
        <v>0.55000000000000004</v>
      </c>
      <c r="G324" s="22">
        <v>100</v>
      </c>
    </row>
    <row r="325" spans="1:7" x14ac:dyDescent="0.25">
      <c r="A325" s="20">
        <v>311</v>
      </c>
      <c r="B325" s="20" t="s">
        <v>96</v>
      </c>
      <c r="C325" s="20" t="s">
        <v>13</v>
      </c>
      <c r="D325" s="20">
        <v>4.2</v>
      </c>
      <c r="E325" s="20">
        <v>1.65</v>
      </c>
      <c r="F325" s="20">
        <v>0.6</v>
      </c>
      <c r="G325" s="20">
        <v>110</v>
      </c>
    </row>
    <row r="326" spans="1:7" x14ac:dyDescent="0.25">
      <c r="A326" s="22">
        <v>312</v>
      </c>
      <c r="B326" s="22" t="s">
        <v>97</v>
      </c>
      <c r="C326" s="22" t="s">
        <v>13</v>
      </c>
      <c r="D326" s="22">
        <v>4.2</v>
      </c>
      <c r="E326" s="22">
        <v>1.65</v>
      </c>
      <c r="F326" s="22">
        <v>0.6</v>
      </c>
      <c r="G326" s="22">
        <v>100</v>
      </c>
    </row>
    <row r="327" spans="1:7" x14ac:dyDescent="0.25">
      <c r="A327" s="20">
        <v>313</v>
      </c>
      <c r="B327" s="20" t="s">
        <v>26</v>
      </c>
      <c r="C327" s="20" t="s">
        <v>26</v>
      </c>
      <c r="D327" s="20">
        <v>4.0999999999999996</v>
      </c>
      <c r="E327" s="20">
        <v>1.5</v>
      </c>
      <c r="F327" s="20">
        <v>0.55000000000000004</v>
      </c>
      <c r="G327" s="20">
        <v>100</v>
      </c>
    </row>
    <row r="328" spans="1:7" x14ac:dyDescent="0.25">
      <c r="A328" s="22">
        <v>314</v>
      </c>
      <c r="B328" s="22" t="s">
        <v>251</v>
      </c>
      <c r="C328" s="22" t="s">
        <v>23</v>
      </c>
      <c r="D328" s="22">
        <v>4.0999999999999996</v>
      </c>
      <c r="E328" s="22">
        <v>1.5</v>
      </c>
      <c r="F328" s="22">
        <v>0.55000000000000004</v>
      </c>
      <c r="G328" s="22">
        <v>100</v>
      </c>
    </row>
    <row r="329" spans="1:7" x14ac:dyDescent="0.25">
      <c r="A329" s="20">
        <v>315</v>
      </c>
      <c r="B329" s="20" t="s">
        <v>273</v>
      </c>
      <c r="C329" s="20" t="s">
        <v>24</v>
      </c>
      <c r="D329" s="20">
        <v>4.0999999999999996</v>
      </c>
      <c r="E329" s="20">
        <v>1.5</v>
      </c>
      <c r="F329" s="20">
        <v>0.55000000000000004</v>
      </c>
      <c r="G329" s="20">
        <v>100</v>
      </c>
    </row>
    <row r="330" spans="1:7" x14ac:dyDescent="0.25">
      <c r="A330" s="34">
        <v>316</v>
      </c>
      <c r="B330" s="34" t="s">
        <v>43</v>
      </c>
      <c r="C330" s="34" t="s">
        <v>8</v>
      </c>
      <c r="D330" s="34">
        <v>4.0999999999999996</v>
      </c>
      <c r="E330" s="34">
        <v>1.3</v>
      </c>
      <c r="F330" s="34">
        <v>0.5</v>
      </c>
      <c r="G330" s="34">
        <v>100</v>
      </c>
    </row>
    <row r="331" spans="1:7" x14ac:dyDescent="0.25">
      <c r="A331" s="20">
        <v>317</v>
      </c>
      <c r="B331" s="20" t="s">
        <v>274</v>
      </c>
      <c r="C331" s="20" t="s">
        <v>24</v>
      </c>
      <c r="D331" s="20">
        <v>4.0999999999999996</v>
      </c>
      <c r="E331" s="20">
        <v>1.5</v>
      </c>
      <c r="F331" s="20">
        <v>0.55000000000000004</v>
      </c>
      <c r="G331" s="20">
        <v>100</v>
      </c>
    </row>
    <row r="332" spans="1:7" x14ac:dyDescent="0.25">
      <c r="A332" s="34">
        <v>318</v>
      </c>
      <c r="B332" s="34" t="s">
        <v>45</v>
      </c>
      <c r="C332" s="34" t="s">
        <v>8</v>
      </c>
      <c r="D332" s="34">
        <v>4.0999999999999996</v>
      </c>
      <c r="E332" s="34">
        <v>1.3</v>
      </c>
      <c r="F332" s="34">
        <v>0.5</v>
      </c>
      <c r="G332" s="34">
        <v>100</v>
      </c>
    </row>
    <row r="333" spans="1:7" x14ac:dyDescent="0.25">
      <c r="A333" s="20">
        <v>319</v>
      </c>
      <c r="B333" s="20" t="s">
        <v>289</v>
      </c>
      <c r="C333" s="20" t="s">
        <v>25</v>
      </c>
      <c r="D333" s="20">
        <v>4.2</v>
      </c>
      <c r="E333" s="20">
        <v>1.65</v>
      </c>
      <c r="F333" s="20">
        <v>0.6</v>
      </c>
      <c r="G333" s="20">
        <v>110</v>
      </c>
    </row>
    <row r="334" spans="1:7" ht="25.5" x14ac:dyDescent="0.25">
      <c r="A334" s="22">
        <v>320</v>
      </c>
      <c r="B334" s="22" t="s">
        <v>58</v>
      </c>
      <c r="C334" s="22" t="s">
        <v>10</v>
      </c>
      <c r="D334" s="22">
        <v>4.0999999999999996</v>
      </c>
      <c r="E334" s="22">
        <v>1.5</v>
      </c>
      <c r="F334" s="22">
        <v>0.55000000000000004</v>
      </c>
      <c r="G334" s="22">
        <v>100</v>
      </c>
    </row>
    <row r="335" spans="1:7" x14ac:dyDescent="0.25">
      <c r="A335" s="20">
        <v>321</v>
      </c>
      <c r="B335" s="20" t="s">
        <v>142</v>
      </c>
      <c r="C335" s="20" t="s">
        <v>15</v>
      </c>
      <c r="D335" s="20">
        <v>4.0999999999999996</v>
      </c>
      <c r="E335" s="20">
        <v>1.3</v>
      </c>
      <c r="F335" s="20">
        <v>0.5</v>
      </c>
      <c r="G335" s="20">
        <v>100</v>
      </c>
    </row>
    <row r="336" spans="1:7" x14ac:dyDescent="0.25">
      <c r="A336" s="22">
        <v>322</v>
      </c>
      <c r="B336" s="22" t="s">
        <v>342</v>
      </c>
      <c r="C336" s="22" t="s">
        <v>29</v>
      </c>
      <c r="D336" s="22">
        <v>4.0999999999999996</v>
      </c>
      <c r="E336" s="22">
        <v>1.3</v>
      </c>
      <c r="F336" s="22">
        <v>0.5</v>
      </c>
      <c r="G336" s="22">
        <v>100</v>
      </c>
    </row>
    <row r="337" spans="1:7" x14ac:dyDescent="0.25">
      <c r="A337" s="20">
        <v>323</v>
      </c>
      <c r="B337" s="20" t="s">
        <v>275</v>
      </c>
      <c r="C337" s="20" t="s">
        <v>24</v>
      </c>
      <c r="D337" s="20">
        <v>4.2</v>
      </c>
      <c r="E337" s="20">
        <v>1.5</v>
      </c>
      <c r="F337" s="20">
        <v>0.55000000000000004</v>
      </c>
      <c r="G337" s="20">
        <v>100</v>
      </c>
    </row>
    <row r="338" spans="1:7" x14ac:dyDescent="0.25">
      <c r="A338" s="22">
        <v>324</v>
      </c>
      <c r="B338" s="22" t="s">
        <v>98</v>
      </c>
      <c r="C338" s="22" t="s">
        <v>13</v>
      </c>
      <c r="D338" s="22">
        <v>4.2</v>
      </c>
      <c r="E338" s="22">
        <v>1.65</v>
      </c>
      <c r="F338" s="22">
        <v>0.6</v>
      </c>
      <c r="G338" s="22">
        <v>110</v>
      </c>
    </row>
    <row r="339" spans="1:7" ht="25.5" x14ac:dyDescent="0.25">
      <c r="A339" s="20">
        <v>325</v>
      </c>
      <c r="B339" s="20" t="s">
        <v>395</v>
      </c>
      <c r="C339" s="20" t="s">
        <v>15</v>
      </c>
      <c r="D339" s="20">
        <v>4.0999999999999996</v>
      </c>
      <c r="E339" s="20">
        <v>1.3</v>
      </c>
      <c r="F339" s="20">
        <v>0.5</v>
      </c>
      <c r="G339" s="20">
        <v>100</v>
      </c>
    </row>
    <row r="340" spans="1:7" x14ac:dyDescent="0.25">
      <c r="A340" s="22">
        <v>326</v>
      </c>
      <c r="B340" s="22" t="s">
        <v>28</v>
      </c>
      <c r="C340" s="22" t="s">
        <v>28</v>
      </c>
      <c r="D340" s="22">
        <v>4.0999999999999996</v>
      </c>
      <c r="E340" s="22">
        <v>1.5</v>
      </c>
      <c r="F340" s="22">
        <v>0.55000000000000004</v>
      </c>
      <c r="G340" s="22">
        <v>100</v>
      </c>
    </row>
    <row r="341" spans="1:7" x14ac:dyDescent="0.25">
      <c r="A341" s="20">
        <v>327</v>
      </c>
      <c r="B341" s="20" t="s">
        <v>396</v>
      </c>
      <c r="C341" s="20" t="s">
        <v>8</v>
      </c>
      <c r="D341" s="20">
        <v>4.0999999999999996</v>
      </c>
      <c r="E341" s="20">
        <v>1.3</v>
      </c>
      <c r="F341" s="20">
        <v>0.5</v>
      </c>
      <c r="G341" s="20">
        <v>100</v>
      </c>
    </row>
    <row r="342" spans="1:7" x14ac:dyDescent="0.25">
      <c r="A342" s="22">
        <v>328</v>
      </c>
      <c r="B342" s="22" t="s">
        <v>144</v>
      </c>
      <c r="C342" s="22" t="s">
        <v>15</v>
      </c>
      <c r="D342" s="22">
        <v>4.0999999999999996</v>
      </c>
      <c r="E342" s="22">
        <v>1.3</v>
      </c>
      <c r="F342" s="22">
        <v>0.5</v>
      </c>
      <c r="G342" s="22">
        <v>100</v>
      </c>
    </row>
    <row r="343" spans="1:7" ht="25.5" x14ac:dyDescent="0.25">
      <c r="A343" s="20">
        <v>329</v>
      </c>
      <c r="B343" s="20" t="s">
        <v>397</v>
      </c>
      <c r="C343" s="20" t="s">
        <v>21</v>
      </c>
      <c r="D343" s="20">
        <v>4.0999999999999996</v>
      </c>
      <c r="E343" s="20">
        <v>1.1000000000000001</v>
      </c>
      <c r="F343" s="20">
        <v>0.43</v>
      </c>
      <c r="G343" s="20">
        <v>100</v>
      </c>
    </row>
    <row r="344" spans="1:7" x14ac:dyDescent="0.25">
      <c r="A344" s="22"/>
      <c r="B344" s="22" t="s">
        <v>398</v>
      </c>
      <c r="C344" s="22" t="s">
        <v>21</v>
      </c>
      <c r="D344" s="22">
        <v>4.0999999999999996</v>
      </c>
      <c r="E344" s="22">
        <v>1.3</v>
      </c>
      <c r="F344" s="22">
        <v>0.5</v>
      </c>
      <c r="G344" s="22">
        <v>100</v>
      </c>
    </row>
    <row r="345" spans="1:7" x14ac:dyDescent="0.25">
      <c r="A345" s="20">
        <v>330</v>
      </c>
      <c r="B345" s="20" t="s">
        <v>343</v>
      </c>
      <c r="C345" s="20" t="s">
        <v>29</v>
      </c>
      <c r="D345" s="20">
        <v>4.0999999999999996</v>
      </c>
      <c r="E345" s="20">
        <v>1.3</v>
      </c>
      <c r="F345" s="20">
        <v>0.5</v>
      </c>
      <c r="G345" s="20">
        <v>100</v>
      </c>
    </row>
    <row r="346" spans="1:7" ht="15.75" thickBot="1" x14ac:dyDescent="0.3">
      <c r="A346" s="23">
        <v>331</v>
      </c>
      <c r="B346" s="23" t="s">
        <v>110</v>
      </c>
      <c r="C346" s="23" t="s">
        <v>14</v>
      </c>
      <c r="D346" s="23">
        <v>4.0999999999999996</v>
      </c>
      <c r="E346" s="22">
        <v>1.5</v>
      </c>
      <c r="F346" s="23">
        <v>0.55000000000000004</v>
      </c>
      <c r="G346" s="23">
        <v>100</v>
      </c>
    </row>
    <row r="347" spans="1:7" x14ac:dyDescent="0.25">
      <c r="A347" s="20">
        <v>332</v>
      </c>
      <c r="B347" s="20" t="s">
        <v>109</v>
      </c>
      <c r="C347" s="20" t="s">
        <v>14</v>
      </c>
      <c r="D347" s="20">
        <v>4.0999999999999996</v>
      </c>
      <c r="E347" s="20">
        <v>1.5</v>
      </c>
      <c r="F347" s="20">
        <v>0.55000000000000004</v>
      </c>
      <c r="G347" s="20">
        <v>100</v>
      </c>
    </row>
    <row r="348" spans="1:7" x14ac:dyDescent="0.25">
      <c r="A348" s="22">
        <v>333</v>
      </c>
      <c r="B348" s="22" t="s">
        <v>64</v>
      </c>
      <c r="C348" s="22" t="s">
        <v>10</v>
      </c>
      <c r="D348" s="22">
        <v>4.0999999999999996</v>
      </c>
      <c r="E348" s="22">
        <v>1.5</v>
      </c>
      <c r="F348" s="22">
        <v>0.55000000000000004</v>
      </c>
      <c r="G348" s="22">
        <v>100</v>
      </c>
    </row>
    <row r="349" spans="1:7" x14ac:dyDescent="0.25">
      <c r="A349" s="20">
        <v>334</v>
      </c>
      <c r="B349" s="20" t="s">
        <v>163</v>
      </c>
      <c r="C349" s="20" t="s">
        <v>18</v>
      </c>
      <c r="D349" s="20">
        <v>4.0999999999999996</v>
      </c>
      <c r="E349" s="20">
        <v>1.5</v>
      </c>
      <c r="F349" s="20">
        <v>0.55000000000000004</v>
      </c>
      <c r="G349" s="20">
        <v>100</v>
      </c>
    </row>
    <row r="350" spans="1:7" x14ac:dyDescent="0.25">
      <c r="A350" s="22">
        <v>335</v>
      </c>
      <c r="B350" s="22" t="s">
        <v>29</v>
      </c>
      <c r="C350" s="22" t="s">
        <v>29</v>
      </c>
      <c r="D350" s="22">
        <v>4.0999999999999996</v>
      </c>
      <c r="E350" s="22">
        <v>1.3</v>
      </c>
      <c r="F350" s="22">
        <v>0.5</v>
      </c>
      <c r="G350" s="22">
        <v>100</v>
      </c>
    </row>
    <row r="351" spans="1:7" x14ac:dyDescent="0.25">
      <c r="A351" s="20">
        <v>336</v>
      </c>
      <c r="B351" s="20" t="s">
        <v>201</v>
      </c>
      <c r="C351" s="20" t="s">
        <v>21</v>
      </c>
      <c r="D351" s="20">
        <v>4.0999999999999996</v>
      </c>
      <c r="E351" s="20">
        <v>1.3</v>
      </c>
      <c r="F351" s="20">
        <v>0.5</v>
      </c>
      <c r="G351" s="20">
        <v>100</v>
      </c>
    </row>
    <row r="352" spans="1:7" x14ac:dyDescent="0.25">
      <c r="A352" s="22">
        <v>337</v>
      </c>
      <c r="B352" s="22" t="s">
        <v>164</v>
      </c>
      <c r="C352" s="22" t="s">
        <v>18</v>
      </c>
      <c r="D352" s="22">
        <v>4.0999999999999996</v>
      </c>
      <c r="E352" s="22">
        <v>1.5</v>
      </c>
      <c r="F352" s="22">
        <v>0.55000000000000004</v>
      </c>
      <c r="G352" s="22">
        <v>100</v>
      </c>
    </row>
    <row r="353" spans="1:7" x14ac:dyDescent="0.25">
      <c r="A353" s="20">
        <v>338</v>
      </c>
      <c r="B353" s="20" t="s">
        <v>67</v>
      </c>
      <c r="C353" s="20" t="s">
        <v>10</v>
      </c>
      <c r="D353" s="20">
        <v>4.0999999999999996</v>
      </c>
      <c r="E353" s="20">
        <v>1.5</v>
      </c>
      <c r="F353" s="20">
        <v>0.55000000000000004</v>
      </c>
      <c r="G353" s="20">
        <v>100</v>
      </c>
    </row>
    <row r="354" spans="1:7" x14ac:dyDescent="0.25">
      <c r="A354" s="22">
        <v>339</v>
      </c>
      <c r="B354" s="22" t="s">
        <v>198</v>
      </c>
      <c r="C354" s="22" t="s">
        <v>20</v>
      </c>
      <c r="D354" s="22">
        <v>4.0999999999999996</v>
      </c>
      <c r="E354" s="22">
        <v>1.5</v>
      </c>
      <c r="F354" s="22">
        <v>0.55000000000000004</v>
      </c>
      <c r="G354" s="22">
        <v>100</v>
      </c>
    </row>
    <row r="355" spans="1:7" ht="15.75" thickBot="1" x14ac:dyDescent="0.3">
      <c r="A355" s="26">
        <v>340</v>
      </c>
      <c r="B355" s="26" t="s">
        <v>326</v>
      </c>
      <c r="C355" s="26" t="s">
        <v>27</v>
      </c>
      <c r="D355" s="26">
        <v>4.2</v>
      </c>
      <c r="E355" s="26">
        <v>1.65</v>
      </c>
      <c r="F355" s="26">
        <v>0.6</v>
      </c>
      <c r="G355" s="26">
        <v>100</v>
      </c>
    </row>
  </sheetData>
  <mergeCells count="43">
    <mergeCell ref="A116:A117"/>
    <mergeCell ref="C116:C117"/>
    <mergeCell ref="D116:D117"/>
    <mergeCell ref="G317:G318"/>
    <mergeCell ref="A288:A289"/>
    <mergeCell ref="C288:C289"/>
    <mergeCell ref="D288:D289"/>
    <mergeCell ref="E288:E289"/>
    <mergeCell ref="F288:F289"/>
    <mergeCell ref="G288:G289"/>
    <mergeCell ref="A317:A318"/>
    <mergeCell ref="C317:C318"/>
    <mergeCell ref="D317:D318"/>
    <mergeCell ref="E317:E318"/>
    <mergeCell ref="F317:F318"/>
    <mergeCell ref="G272:G273"/>
    <mergeCell ref="G262:G263"/>
    <mergeCell ref="A272:A273"/>
    <mergeCell ref="C272:C273"/>
    <mergeCell ref="D272:D273"/>
    <mergeCell ref="E272:E273"/>
    <mergeCell ref="F272:F273"/>
    <mergeCell ref="A262:A263"/>
    <mergeCell ref="C262:C263"/>
    <mergeCell ref="D262:D263"/>
    <mergeCell ref="E262:E263"/>
    <mergeCell ref="F262:F263"/>
    <mergeCell ref="E116:E117"/>
    <mergeCell ref="F116:F117"/>
    <mergeCell ref="P7:S7"/>
    <mergeCell ref="Q6:R6"/>
    <mergeCell ref="Q5:R5"/>
    <mergeCell ref="K41:K42"/>
    <mergeCell ref="K9:K10"/>
    <mergeCell ref="L9:L10"/>
    <mergeCell ref="J9:J10"/>
    <mergeCell ref="K35:K36"/>
    <mergeCell ref="G116:G117"/>
    <mergeCell ref="P4:S4"/>
    <mergeCell ref="A1:J1"/>
    <mergeCell ref="A2:J2"/>
    <mergeCell ref="D4:F5"/>
    <mergeCell ref="G4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"/>
  <sheetViews>
    <sheetView zoomScale="55" zoomScaleNormal="55" workbookViewId="0">
      <selection activeCell="I1" sqref="I1"/>
    </sheetView>
  </sheetViews>
  <sheetFormatPr baseColWidth="10" defaultColWidth="10.7109375" defaultRowHeight="15" x14ac:dyDescent="0.25"/>
  <sheetData>
    <row r="2" spans="1:16" x14ac:dyDescent="0.25">
      <c r="A2" s="3"/>
      <c r="B2" s="2"/>
      <c r="C2" s="132" t="s">
        <v>1</v>
      </c>
      <c r="D2" s="132"/>
      <c r="E2" s="132"/>
      <c r="F2" s="2"/>
      <c r="G2" s="3"/>
      <c r="H2" s="3"/>
      <c r="J2" s="3"/>
      <c r="K2" s="2"/>
      <c r="L2" s="132" t="s">
        <v>400</v>
      </c>
      <c r="M2" s="132"/>
      <c r="N2" s="132"/>
      <c r="O2" s="2"/>
      <c r="P2" s="3"/>
    </row>
  </sheetData>
  <mergeCells count="2">
    <mergeCell ref="L2:N2"/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41</vt:i4>
      </vt:variant>
    </vt:vector>
  </HeadingPairs>
  <TitlesOfParts>
    <vt:vector size="47" baseType="lpstr">
      <vt:lpstr>Espectro</vt:lpstr>
      <vt:lpstr>aceros</vt:lpstr>
      <vt:lpstr>losas</vt:lpstr>
      <vt:lpstr>Departamentos</vt:lpstr>
      <vt:lpstr>sistemas estructurales</vt:lpstr>
      <vt:lpstr>clasificaion de obras</vt:lpstr>
      <vt:lpstr>Alta_Verapaz</vt:lpstr>
      <vt:lpstr>Baja_Verapaz</vt:lpstr>
      <vt:lpstr>Chimaltenango</vt:lpstr>
      <vt:lpstr>Chiquimula</vt:lpstr>
      <vt:lpstr>Concreto_Reforzado</vt:lpstr>
      <vt:lpstr>De_concreto_reforzado</vt:lpstr>
      <vt:lpstr>De_concreto_reforzado_DA</vt:lpstr>
      <vt:lpstr>De_concreto_reforzado_PI</vt:lpstr>
      <vt:lpstr>De_estructura_de_acero</vt:lpstr>
      <vt:lpstr>De_estructura_de_acero_PI</vt:lpstr>
      <vt:lpstr>Ductilidad_Baja_DB</vt:lpstr>
      <vt:lpstr>Ductilidad_intermedia_DI</vt:lpstr>
      <vt:lpstr>El_Progreso</vt:lpstr>
      <vt:lpstr>Escuintla</vt:lpstr>
      <vt:lpstr>Guatemala</vt:lpstr>
      <vt:lpstr>Huehuetenango</vt:lpstr>
      <vt:lpstr>Izabal</vt:lpstr>
      <vt:lpstr>Jalapa</vt:lpstr>
      <vt:lpstr>Jutiapa</vt:lpstr>
      <vt:lpstr>Marcos_de_acero_DA</vt:lpstr>
      <vt:lpstr>Marcos_de_acero_que_incluyen_tramos_arriostrados_de_acero</vt:lpstr>
      <vt:lpstr>Marcos_de_concreto_reforzado_DA_con_muros_estructurales</vt:lpstr>
      <vt:lpstr>Marcos_dúctiles_DA</vt:lpstr>
      <vt:lpstr>Marcos_y_muros_estructurales</vt:lpstr>
      <vt:lpstr>Paredes_Voladizas_y_Columnas_Voladizas</vt:lpstr>
      <vt:lpstr>Péndulo_Invertido</vt:lpstr>
      <vt:lpstr>Petén</vt:lpstr>
      <vt:lpstr>Quetzaltenango</vt:lpstr>
      <vt:lpstr>Quiché</vt:lpstr>
      <vt:lpstr>Retalhuleu</vt:lpstr>
      <vt:lpstr>Sacatepéquez</vt:lpstr>
      <vt:lpstr>San_Marcos</vt:lpstr>
      <vt:lpstr>Santa_Rosa</vt:lpstr>
      <vt:lpstr>Sistema_de_Marcos_Resistentes_a_Momento</vt:lpstr>
      <vt:lpstr>Sistema_de_Muros</vt:lpstr>
      <vt:lpstr>Sistema_Dual</vt:lpstr>
      <vt:lpstr>Sistema_General</vt:lpstr>
      <vt:lpstr>Sololá</vt:lpstr>
      <vt:lpstr>Suchitepéquez</vt:lpstr>
      <vt:lpstr>Totonicapán</vt:lpstr>
      <vt:lpstr>Zacapa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Haroldo Garcia Reyes</dc:creator>
  <cp:lastModifiedBy>DELL</cp:lastModifiedBy>
  <dcterms:created xsi:type="dcterms:W3CDTF">2018-07-27T18:50:52Z</dcterms:created>
  <dcterms:modified xsi:type="dcterms:W3CDTF">2025-05-04T18:50:10Z</dcterms:modified>
</cp:coreProperties>
</file>